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20" r:id="rId16"/>
    <sheet name="MŽ Detail" sheetId="403" r:id="rId17"/>
    <sheet name="Osobní náklady" sheetId="419" r:id="rId18"/>
    <sheet name="ON Data" sheetId="418" state="hidden" r:id="rId19"/>
    <sheet name="ZV Vykáz.-A" sheetId="344" r:id="rId20"/>
    <sheet name="ZV Vykáz.-A Detail" sheetId="345" r:id="rId21"/>
    <sheet name="ZV Vykáz.-H" sheetId="410" r:id="rId22"/>
    <sheet name="ZV Vykáz.-H Detail" sheetId="377" r:id="rId23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Žádanky'!$A$4:$I$4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Žádanky'!$A$4:$I$4</definedName>
    <definedName name="_xlnm._FilterDatabase" localSheetId="16" hidden="1">'MŽ Detail'!$A$4:$K$4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G26" i="419" l="1"/>
  <c r="AG25" i="419"/>
  <c r="C11" i="340" l="1"/>
  <c r="A20" i="383" l="1"/>
  <c r="A11" i="383"/>
  <c r="C15" i="414"/>
  <c r="D15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G18" i="419" l="1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8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9" i="414" s="1"/>
  <c r="C11" i="339"/>
  <c r="H11" i="339" l="1"/>
  <c r="G11" i="339"/>
  <c r="A20" i="414"/>
  <c r="A19" i="414"/>
  <c r="A14" i="414"/>
  <c r="A11" i="414"/>
  <c r="A10" i="414"/>
  <c r="A8" i="414"/>
  <c r="A7" i="414"/>
  <c r="A15" i="414"/>
  <c r="A4" i="414"/>
  <c r="A6" i="339" l="1"/>
  <c r="A5" i="339"/>
  <c r="D18" i="414"/>
  <c r="C18" i="414"/>
  <c r="D4" i="414"/>
  <c r="D11" i="414" l="1"/>
  <c r="D8" i="414"/>
  <c r="C14" i="414" l="1"/>
  <c r="C7" i="414"/>
  <c r="D10" i="414" l="1"/>
  <c r="E10" i="414" s="1"/>
  <c r="E20" i="414"/>
  <c r="E19" i="414"/>
  <c r="E14" i="414"/>
  <c r="E7" i="414"/>
  <c r="E11" i="414"/>
  <c r="E8" i="414"/>
  <c r="A16" i="383" l="1"/>
  <c r="A19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1" i="414"/>
  <c r="C21" i="414"/>
  <c r="H3" i="390" l="1"/>
  <c r="Q3" i="347"/>
  <c r="S3" i="347"/>
  <c r="U3" i="347"/>
  <c r="F13" i="339"/>
  <c r="E13" i="339"/>
  <c r="E15" i="339" s="1"/>
  <c r="H12" i="339"/>
  <c r="G12" i="339"/>
  <c r="K3" i="390"/>
  <c r="A4" i="383"/>
  <c r="A28" i="383"/>
  <c r="A27" i="383"/>
  <c r="A26" i="383"/>
  <c r="A25" i="383"/>
  <c r="A22" i="383"/>
  <c r="A21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7" i="414"/>
  <c r="H13" i="339" l="1"/>
  <c r="F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<sst xmlns="http://schemas.openxmlformats.org/spreadsheetml/2006/main" count="14530" uniqueCount="2185">
  <si>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</si>
  <si>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</si>
  <si>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</si>
  <si>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</si>
  <si>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</si>
  <si>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</si>
  <si>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</si>
  <si>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</si>
  <si>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</si>
  <si>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</si>
  <si>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</si>
  <si>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</si>
  <si>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</si>
  <si>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</si>
  <si>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</si>
  <si>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</si>
  <si>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</si>
  <si>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</si>
  <si>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</si>
  <si>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</si>
  <si>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</si>
  <si>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</si>
  <si>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</si>
  <si>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</si>
  <si>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</si>
  <si>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</si>
  <si>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</si>
  <si>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</si>
  <si>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</si>
  <si>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</si>
  <si>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</si>
  <si>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</si>
  <si>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</si>
  <si>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</si>
  <si>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</si>
  <si>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</si>
  <si>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</si>
  <si>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</si>
  <si>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</si>
  <si>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</si>
  <si>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</si>
  <si>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</si>
  <si>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</si>
  <si>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</si>
  <si>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</si>
  <si>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</si>
  <si>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</si>
  <si>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</si>
  <si>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</si>
  <si>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</si>
  <si>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</si>
  <si>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</si>
  <si>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</si>
  <si>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</si>
  <si>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</si>
  <si>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</si>
  <si>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</si>
  <si>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</si>
  <si>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</si>
  <si>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</si>
  <si>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</si>
  <si>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</si>
  <si>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</si>
  <si>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</si>
  <si>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</si>
  <si>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</si>
  <si>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</si>
  <si>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</si>
  <si>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</si>
  <si>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</si>
  <si>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</si>
  <si>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</si>
  <si>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</si>
  <si>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</si>
  <si>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</si>
  <si>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</si>
  <si>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</si>
  <si>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</si>
  <si>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</si>
  <si>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</si>
  <si>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</si>
  <si>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</si>
  <si>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</si>
  <si>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</si>
  <si>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</si>
  <si>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</si>
  <si>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</si>
  <si>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</si>
  <si>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</si>
  <si>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</si>
  <si>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</si>
  <si>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</si>
  <si>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</si>
  <si>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</si>
  <si>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</si>
  <si>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</si>
  <si>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</si>
  <si>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</si>
  <si>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</si>
  <si>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</si>
  <si>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</si>
  <si>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</si>
  <si>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</si>
  <si>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</si>
  <si>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</si>
  <si>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</si>
  <si>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</si>
  <si>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</si>
  <si>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</si>
  <si>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</si>
  <si>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</si>
  <si>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</si>
  <si>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</si>
  <si>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</si>
  <si>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</si>
  <si>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</si>
  <si>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</si>
  <si>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</si>
  <si>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</si>
  <si>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</si>
  <si>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</si>
  <si>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</si>
  <si>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</si>
  <si>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</si>
  <si>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</si>
  <si>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</si>
  <si>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</si>
  <si>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</si>
  <si>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</si>
  <si>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</si>
  <si>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</si>
  <si>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</si>
  <si>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</si>
  <si>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</si>
  <si>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</si>
  <si>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</si>
  <si>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</si>
  <si>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</si>
  <si>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</si>
  <si>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</si>
  <si>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</si>
  <si>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</si>
  <si>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</si>
  <si>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</si>
  <si>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</si>
  <si>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</si>
  <si>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</si>
  <si>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</si>
  <si>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</si>
  <si>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</si>
  <si>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</si>
  <si>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</si>
  <si>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</si>
  <si>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</si>
  <si>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</si>
  <si>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</si>
  <si>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</si>
  <si>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</si>
  <si>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</si>
  <si>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</si>
  <si>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</si>
  <si>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</si>
  <si>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</si>
  <si>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</si>
  <si>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</si>
  <si>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</si>
  <si>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</si>
  <si>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</si>
  <si>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</si>
  <si>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</si>
  <si>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</si>
  <si>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</si>
  <si>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</si>
  <si>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</si>
  <si>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</si>
  <si>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</si>
  <si>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</si>
  <si>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</si>
  <si>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</si>
  <si>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</si>
  <si>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</si>
  <si>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</si>
  <si>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</si>
  <si>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</si>
  <si>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</si>
  <si>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</si>
  <si>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</si>
  <si>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</si>
  <si>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</si>
  <si>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</si>
  <si>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</si>
  <si>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</si>
  <si>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</si>
  <si>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</si>
  <si>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</si>
  <si>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</si>
  <si>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</si>
  <si>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</si>
  <si>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</si>
  <si>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</si>
  <si>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</si>
  <si>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</si>
  <si>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</si>
  <si>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</si>
  <si>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</si>
  <si>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</si>
  <si>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</si>
  <si>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</si>
  <si>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</si>
  <si>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</si>
  <si>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</si>
  <si>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</si>
  <si>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</si>
  <si>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</si>
  <si>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</si>
  <si>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</si>
  <si>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</si>
  <si>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</si>
  <si>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</si>
  <si>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</si>
  <si>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</si>
  <si>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</si>
  <si>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</si>
  <si>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</si>
  <si>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</si>
  <si>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</si>
  <si>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</si>
  <si>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</si>
  <si>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</si>
  <si>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</si>
  <si>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</si>
  <si>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</si>
  <si>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</si>
  <si>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</si>
  <si>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</si>
  <si>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</si>
  <si>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</si>
  <si>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</si>
  <si>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</si>
  <si>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</si>
  <si>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</si>
  <si>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</si>
  <si>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</si>
  <si>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</si>
  <si>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</si>
  <si>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</si>
  <si>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</si>
  <si>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</si>
  <si>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</si>
  <si>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</si>
  <si>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</si>
  <si>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</si>
  <si>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</si>
  <si>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</si>
  <si>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</si>
  <si>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</si>
  <si>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</si>
  <si>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</si>
  <si>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</si>
  <si>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</si>
  <si>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</si>
  <si>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</si>
  <si>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</si>
  <si>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</si>
  <si>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</si>
  <si>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</si>
  <si>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</si>
  <si>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</si>
  <si>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Radiologická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</si>
  <si>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</si>
  <si>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</si>
  <si>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</si>
  <si>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</si>
  <si>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</si>
  <si>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</si>
  <si>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</si>
  <si>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</si>
  <si>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</si>
  <si>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</si>
  <si>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50113009     léky - RTG diagnostika ZUL (LEK)</t>
  </si>
  <si>
    <t>50113013     léky (paušál) - antibiotika (LEK)</t>
  </si>
  <si>
    <t>50113190     medicinální plyny</t>
  </si>
  <si>
    <t>50115     Zdravotnické prostředky</t>
  </si>
  <si>
    <t>50115004     implant.umělé těl.náhr.-kovové (s.Z_506)</t>
  </si>
  <si>
    <t>50115010     RTG materiál, filmy a chemikálie (sk.Z_504)</t>
  </si>
  <si>
    <t>50115011     implant.umělé těl.náhr.-ostat.nákl.PZT(s.Z_515)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</si>
  <si>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</si>
  <si>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</si>
  <si>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</si>
  <si>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</si>
  <si>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</si>
  <si>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</si>
  <si>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</si>
  <si>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</si>
  <si>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</si>
  <si>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</si>
  <si>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</si>
  <si>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</si>
  <si>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</si>
  <si>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</si>
  <si>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</si>
  <si>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</si>
  <si>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</si>
  <si>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</si>
  <si>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</si>
  <si>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</si>
  <si>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</si>
  <si>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</si>
  <si>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</si>
  <si>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</si>
  <si>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</si>
  <si>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</si>
  <si>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</si>
  <si>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</si>
  <si>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</si>
  <si>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</si>
  <si>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</si>
  <si>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</si>
  <si>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</si>
  <si>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</si>
  <si>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</si>
  <si>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</si>
  <si>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</si>
  <si>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</si>
  <si>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</si>
  <si>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</si>
  <si>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</si>
  <si>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</si>
  <si>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</si>
  <si>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</si>
  <si>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</si>
  <si>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</si>
  <si>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</si>
  <si>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51101     Budovy</t>
  </si>
  <si>
    <t>51101025     opravy budov - správa budov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</si>
  <si>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</si>
  <si>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</si>
  <si>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</si>
  <si>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</si>
  <si>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</si>
  <si>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</si>
  <si>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</si>
  <si>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</si>
  <si>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</si>
  <si>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</si>
  <si>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</si>
  <si>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51203001     cestovné zahr. - ucto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</si>
  <si>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</si>
  <si>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</si>
  <si>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</si>
  <si>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</si>
  <si>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</si>
  <si>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</si>
  <si>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</si>
  <si>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</si>
  <si>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</si>
  <si>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</si>
  <si>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</si>
  <si>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</si>
  <si>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</si>
  <si>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</si>
  <si>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</si>
  <si>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</si>
  <si>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</si>
  <si>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</si>
  <si>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</si>
  <si>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</si>
  <si>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</si>
  <si>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51874011     zkoušky kvality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</si>
  <si>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</si>
  <si>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</si>
  <si>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</si>
  <si>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</si>
  <si>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</si>
  <si>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</si>
  <si>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</si>
  <si>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</si>
  <si>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</si>
  <si>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</si>
  <si>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</si>
  <si>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</si>
  <si>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</si>
  <si>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</si>
  <si>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</si>
  <si>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</si>
  <si>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</si>
  <si>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</si>
  <si>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</si>
  <si>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</si>
  <si>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</si>
  <si>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</si>
  <si>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</si>
  <si>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</si>
  <si>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</si>
  <si>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</si>
  <si>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</si>
  <si>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</si>
  <si>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</si>
  <si>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</si>
  <si>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</si>
  <si>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</si>
  <si>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</si>
  <si>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55110012     odpisy DNM z dotací</t>
  </si>
  <si>
    <t>55110013     odpisy DHM - budovy z dotací</t>
  </si>
  <si>
    <t>55110014     odpisy DHM - zdravot.techn. z dotací</t>
  </si>
  <si>
    <t>558     Náklady z drobného dlouhodobého majetku</t>
  </si>
  <si>
    <t>55802     DDHM - provozní</t>
  </si>
  <si>
    <t>55802003     DDHM - kacelářská technika (sk.V_37)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</si>
  <si>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</si>
  <si>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</si>
  <si>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</si>
  <si>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</si>
  <si>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</si>
  <si>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</si>
  <si>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</si>
  <si>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</si>
  <si>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</si>
  <si>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</si>
  <si>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</si>
  <si>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</si>
  <si>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</si>
  <si>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60228143     výkony mamografie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</si>
  <si>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</si>
  <si>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</si>
  <si>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</si>
  <si>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</si>
  <si>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60229243     výkony mamografie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</si>
  <si>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</si>
  <si>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</si>
  <si>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</si>
  <si>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</si>
  <si>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</si>
  <si>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</si>
  <si>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</si>
  <si>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</si>
  <si>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</si>
  <si>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</si>
  <si>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</si>
  <si>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</si>
  <si>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</si>
  <si>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</si>
  <si>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64804125     čerp. FRM - opravy budov OSB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</si>
  <si>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</si>
  <si>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</si>
  <si>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</si>
  <si>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</si>
  <si>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</si>
  <si>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</si>
  <si>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</si>
  <si>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</si>
  <si>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</si>
  <si>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</si>
  <si>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</si>
  <si>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64924450     poštovné, balné za odeslání</t>
  </si>
  <si>
    <t>64924459     školení, stáže, odb. semináře, konference</t>
  </si>
  <si>
    <t>64924460     foto při UZ a ost. služby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</si>
  <si>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</si>
  <si>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</si>
  <si>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</si>
  <si>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</si>
  <si>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</si>
  <si>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</si>
  <si>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</si>
  <si>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</si>
  <si>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</si>
  <si>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</si>
  <si>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</si>
  <si>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</si>
  <si>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</si>
  <si>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</si>
  <si>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</si>
  <si>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</si>
  <si>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</si>
  <si>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</si>
  <si>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</si>
  <si>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</si>
  <si>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</si>
  <si>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</si>
  <si>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89920003     převody - granty</t>
  </si>
  <si>
    <t>89920004     převody - klinické studie</t>
  </si>
  <si>
    <t>34</t>
  </si>
  <si>
    <t>Radiologická klinika</t>
  </si>
  <si>
    <t/>
  </si>
  <si>
    <t>50113012     léky - trombolýza (LEK)</t>
  </si>
  <si>
    <t>Radiologická klinika Celkem</t>
  </si>
  <si>
    <t>SumaKL</t>
  </si>
  <si>
    <t>3451</t>
  </si>
  <si>
    <t>přístr. pracoviště -SVLS + magnet. rezonance</t>
  </si>
  <si>
    <t>přístr. pracoviště -SVLS + magnet. rezonance Celkem</t>
  </si>
  <si>
    <t>SumaNS</t>
  </si>
  <si>
    <t>mezeraNS</t>
  </si>
  <si>
    <t>3471</t>
  </si>
  <si>
    <t>intervenční radiol. + katetrizační sál os.nákl.</t>
  </si>
  <si>
    <t>intervenční radiol. + katetrizační sál os.nákl. Celkem</t>
  </si>
  <si>
    <t>3481</t>
  </si>
  <si>
    <t>(prázdné)</t>
  </si>
  <si>
    <t>(prázdné) Celkem</t>
  </si>
  <si>
    <t>50113001</t>
  </si>
  <si>
    <t>O</t>
  </si>
  <si>
    <t>51366</t>
  </si>
  <si>
    <t>CHLORID SODNÝ 0,9% BRAUN</t>
  </si>
  <si>
    <t>INF SOL 20X100MLPELAH</t>
  </si>
  <si>
    <t>51367</t>
  </si>
  <si>
    <t>INF SOL 10X250MLPELAH</t>
  </si>
  <si>
    <t>51383</t>
  </si>
  <si>
    <t>INF SOL 10X500MLPELAH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</si>
  <si>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</si>
  <si>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</si>
  <si>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</si>
  <si>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</si>
  <si>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</si>
  <si>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</si>
  <si>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</si>
  <si>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</si>
  <si>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100802</t>
  </si>
  <si>
    <t>802</t>
  </si>
  <si>
    <t>OPHTHALMO-SEPTONEX</t>
  </si>
  <si>
    <t>GTT OPH 1X10ML</t>
  </si>
  <si>
    <t>100876</t>
  </si>
  <si>
    <t>876</t>
  </si>
  <si>
    <t>UNG OPH 1X5GM</t>
  </si>
  <si>
    <t>158827</t>
  </si>
  <si>
    <t>58827</t>
  </si>
  <si>
    <t>FORTRANS</t>
  </si>
  <si>
    <t>PLV 1X4(SACKY)</t>
  </si>
  <si>
    <t>164881</t>
  </si>
  <si>
    <t>64881</t>
  </si>
  <si>
    <t>BEROTEC N 100 MCG</t>
  </si>
  <si>
    <t>INH SOL PSS200 DAV</t>
  </si>
  <si>
    <t>395997</t>
  </si>
  <si>
    <t>DZ SOFTASEPT N BEZBARVÝ 250 ml</t>
  </si>
  <si>
    <t>842125</t>
  </si>
  <si>
    <t>DZ SOFTASEPT N BAREVNÝ 250 ml</t>
  </si>
  <si>
    <t>847974</t>
  </si>
  <si>
    <t>125525</t>
  </si>
  <si>
    <t>APO-IBUPROFEN 400 MG</t>
  </si>
  <si>
    <t>POR TBL FLM 30X400MG</t>
  </si>
  <si>
    <t>849941</t>
  </si>
  <si>
    <t>162142</t>
  </si>
  <si>
    <t>PARALEN 500</t>
  </si>
  <si>
    <t>POR TBL NOB 24X500MG</t>
  </si>
  <si>
    <t>905097</t>
  </si>
  <si>
    <t>23987</t>
  </si>
  <si>
    <t>DZ OCTENISEPT 250 ml</t>
  </si>
  <si>
    <t>DPH 15%</t>
  </si>
  <si>
    <t>102684</t>
  </si>
  <si>
    <t>2684</t>
  </si>
  <si>
    <t>GEL 1X20GM</t>
  </si>
  <si>
    <t>146125</t>
  </si>
  <si>
    <t>46125</t>
  </si>
  <si>
    <t>LIDOCAIN 10%</t>
  </si>
  <si>
    <t>SPR 1X38GM</t>
  </si>
  <si>
    <t>100392</t>
  </si>
  <si>
    <t>392</t>
  </si>
  <si>
    <t>ATROPIN BIOTIKA 0.5MG</t>
  </si>
  <si>
    <t>INJ 10X1ML/0.5MG</t>
  </si>
  <si>
    <t>162317</t>
  </si>
  <si>
    <t>62317</t>
  </si>
  <si>
    <t>BETADINE - zelená</t>
  </si>
  <si>
    <t>LIQ 1X1000ML</t>
  </si>
  <si>
    <t>841498</t>
  </si>
  <si>
    <t>Carbosorb tbl.20-blistr</t>
  </si>
  <si>
    <t>900321</t>
  </si>
  <si>
    <t>KL PRIPRAVEK</t>
  </si>
  <si>
    <t>55919</t>
  </si>
  <si>
    <t>CHLORID SODNÝ 10% BRAUN</t>
  </si>
  <si>
    <t>INF CNC SOL 20X10ML</t>
  </si>
  <si>
    <t>117011</t>
  </si>
  <si>
    <t>17011</t>
  </si>
  <si>
    <t>DICYNONE 250</t>
  </si>
  <si>
    <t>INJ SOL 4X2ML/250MG</t>
  </si>
  <si>
    <t>198169</t>
  </si>
  <si>
    <t>98169</t>
  </si>
  <si>
    <t>BUSCOPAN</t>
  </si>
  <si>
    <t>INJ 5X1ML/20MG</t>
  </si>
  <si>
    <t>900438</t>
  </si>
  <si>
    <t>KL SOL.FORMALDEHYDI 10%,500G</t>
  </si>
  <si>
    <t>921249</t>
  </si>
  <si>
    <t>KL SOL.FORMALDEHYDI 10%, 200G</t>
  </si>
  <si>
    <t>102439</t>
  </si>
  <si>
    <t>2439</t>
  </si>
  <si>
    <t>MARCAINE 0.5%</t>
  </si>
  <si>
    <t>INJ SOL5X20ML/100MG</t>
  </si>
  <si>
    <t>900823</t>
  </si>
  <si>
    <t>KL SOL.FORMALDEHYDI 10%,250G</t>
  </si>
  <si>
    <t>501068</t>
  </si>
  <si>
    <t>160185</t>
  </si>
  <si>
    <t>IR  INFUSIO MANNITOLI 15% 250 ml</t>
  </si>
  <si>
    <t>INF 30x250 ml vak viaflo</t>
  </si>
  <si>
    <t>162319</t>
  </si>
  <si>
    <t>62319</t>
  </si>
  <si>
    <t>BETADINE (CHIRURG.) - hnědá</t>
  </si>
  <si>
    <t>902054</t>
  </si>
  <si>
    <t>IR SUSP.CARBO ADSORB.4%</t>
  </si>
  <si>
    <t>IR 2 ml</t>
  </si>
  <si>
    <t>911952</t>
  </si>
  <si>
    <t>KL CONTRATIN  1KS</t>
  </si>
  <si>
    <t>921401</t>
  </si>
  <si>
    <t>KL GLYCEROLUM 85% 500G</t>
  </si>
  <si>
    <t>200863</t>
  </si>
  <si>
    <t>OPH GTT SOL 1X10ML PLAST</t>
  </si>
  <si>
    <t>P</t>
  </si>
  <si>
    <t>109709</t>
  </si>
  <si>
    <t>9709</t>
  </si>
  <si>
    <t>SOLU-MEDROL</t>
  </si>
  <si>
    <t>INJ SIC 1X40MG+1ML</t>
  </si>
  <si>
    <t>50113009</t>
  </si>
  <si>
    <t>195609</t>
  </si>
  <si>
    <t>95609</t>
  </si>
  <si>
    <t>MICROPAQUE CT</t>
  </si>
  <si>
    <t>SUS 1X2000ML/100GM</t>
  </si>
  <si>
    <t>102920</t>
  </si>
  <si>
    <t>2920</t>
  </si>
  <si>
    <t>MULTIHANCE</t>
  </si>
  <si>
    <t>INJ SOL 1X20ML</t>
  </si>
  <si>
    <t>103132</t>
  </si>
  <si>
    <t>3132</t>
  </si>
  <si>
    <t>GADOVIST 1.0 MMOL/ML</t>
  </si>
  <si>
    <t>INJ SOL 1X15ML</t>
  </si>
  <si>
    <t>103134</t>
  </si>
  <si>
    <t>3134</t>
  </si>
  <si>
    <t>INJ SOL 5X7.5ML+STŘ</t>
  </si>
  <si>
    <t>122075</t>
  </si>
  <si>
    <t>22075</t>
  </si>
  <si>
    <t>IOMERON 400</t>
  </si>
  <si>
    <t>INJ SOL 1X100ML</t>
  </si>
  <si>
    <t>165978</t>
  </si>
  <si>
    <t>65978</t>
  </si>
  <si>
    <t>DOTAREM</t>
  </si>
  <si>
    <t>INJ 1X10ML(LAHV.)</t>
  </si>
  <si>
    <t>195607</t>
  </si>
  <si>
    <t>95607</t>
  </si>
  <si>
    <t>MICROPAQUE</t>
  </si>
  <si>
    <t>SUS 1X2000ML</t>
  </si>
  <si>
    <t>177018</t>
  </si>
  <si>
    <t>77018</t>
  </si>
  <si>
    <t>ULTRAVIST-370</t>
  </si>
  <si>
    <t>INJ 10X50ML</t>
  </si>
  <si>
    <t>177019</t>
  </si>
  <si>
    <t>77019</t>
  </si>
  <si>
    <t>INJ 10X100ML</t>
  </si>
  <si>
    <t>177024</t>
  </si>
  <si>
    <t>77024</t>
  </si>
  <si>
    <t>ULTRAVIST-300</t>
  </si>
  <si>
    <t>INJ 10X20ML</t>
  </si>
  <si>
    <t>107981</t>
  </si>
  <si>
    <t>7981</t>
  </si>
  <si>
    <t>NOVALGIN</t>
  </si>
  <si>
    <t>INJ 10X2ML/1000MG</t>
  </si>
  <si>
    <t>193746</t>
  </si>
  <si>
    <t>93746</t>
  </si>
  <si>
    <t>HEPARIN LECIVA</t>
  </si>
  <si>
    <t>INJ 1X10ML/50KU</t>
  </si>
  <si>
    <t>846758</t>
  </si>
  <si>
    <t>103387</t>
  </si>
  <si>
    <t>ACC INJEKT</t>
  </si>
  <si>
    <t>INJ SOL 5X3ML/300MG</t>
  </si>
  <si>
    <t>198872</t>
  </si>
  <si>
    <t>98872</t>
  </si>
  <si>
    <t>FYZIOLOGICKÝ ROZTOK VIAFLO</t>
  </si>
  <si>
    <t>INF SOL 30X250ML</t>
  </si>
  <si>
    <t>198876</t>
  </si>
  <si>
    <t>98876</t>
  </si>
  <si>
    <t>INF SOL 20X500ML</t>
  </si>
  <si>
    <t>147671</t>
  </si>
  <si>
    <t>47671</t>
  </si>
  <si>
    <t>PERLINGANIT ROZTOK</t>
  </si>
  <si>
    <t>INF SOL10X10ML AMP</t>
  </si>
  <si>
    <t>920200</t>
  </si>
  <si>
    <t>DZ BRAUNOL 1 L</t>
  </si>
  <si>
    <t>500989</t>
  </si>
  <si>
    <t>KL MS HYDROG.PEROX. 3% 1000g</t>
  </si>
  <si>
    <t>159494</t>
  </si>
  <si>
    <t>59494</t>
  </si>
  <si>
    <t>LIPIODOL ULTRA-FLUID</t>
  </si>
  <si>
    <t>INJ 1X10ML/4.8GM I</t>
  </si>
  <si>
    <t>902055</t>
  </si>
  <si>
    <t>IR ETHANOLUM 96% 10ML</t>
  </si>
  <si>
    <t>IR 10ml</t>
  </si>
  <si>
    <t>132090</t>
  </si>
  <si>
    <t>32090</t>
  </si>
  <si>
    <t>TRALGIT 50 INJ</t>
  </si>
  <si>
    <t>INJ SOL 5X1ML/50MG</t>
  </si>
  <si>
    <t>125745</t>
  </si>
  <si>
    <t>25745</t>
  </si>
  <si>
    <t>INTEGRILIN 2MG/ML</t>
  </si>
  <si>
    <t>INJ SOL 1X10ML/20MG</t>
  </si>
  <si>
    <t>117038</t>
  </si>
  <si>
    <t>17038</t>
  </si>
  <si>
    <t>VISIPAQUE 270 MG I/ML</t>
  </si>
  <si>
    <t>INJ SOL 10X50ML-PP</t>
  </si>
  <si>
    <t>142433</t>
  </si>
  <si>
    <t>42433</t>
  </si>
  <si>
    <t>VISIPAQUE 320 MG I/ML</t>
  </si>
  <si>
    <t>INJ SOL 10X100ML-PP</t>
  </si>
  <si>
    <t>17039</t>
  </si>
  <si>
    <t>50113013</t>
  </si>
  <si>
    <t>101066</t>
  </si>
  <si>
    <t>1066</t>
  </si>
  <si>
    <t>FRAMYKOIN</t>
  </si>
  <si>
    <t>UNG 1X10GM</t>
  </si>
  <si>
    <t>Radiologická klinika, přístr. pracoviště -SVLS + m</t>
  </si>
  <si>
    <t>Radiologická klinika, intervenční radiol. + katetr</t>
  </si>
  <si>
    <t>Lékárna - léčiva</t>
  </si>
  <si>
    <t>Lékárna - RTG diagnostika</t>
  </si>
  <si>
    <t>Lékárna - antibiotika</t>
  </si>
  <si>
    <t>3471 - Radiologická klinika, intervenční radiol. + katetr</t>
  </si>
  <si>
    <t>3451 - Radiologická klinika, přístr. pracoviště -SVLS + m</t>
  </si>
  <si>
    <t>V08AB05 - Jopromid</t>
  </si>
  <si>
    <t>N02AX02 - Tramadol</t>
  </si>
  <si>
    <t>B01AC16 - Eptifibatid</t>
  </si>
  <si>
    <t>H02AB04 - Methylprednisolon</t>
  </si>
  <si>
    <t>H02AB04</t>
  </si>
  <si>
    <t>SOLU-MEDROL 40 MG/ML</t>
  </si>
  <si>
    <t>INJ PSO LQF 40MG+1ML</t>
  </si>
  <si>
    <t>V08AB05</t>
  </si>
  <si>
    <t>ULTRAVIST 370</t>
  </si>
  <si>
    <t>INJ SOL 10X50ML</t>
  </si>
  <si>
    <t>INJ SOL 10X100ML</t>
  </si>
  <si>
    <t>ULTRAVIST 300</t>
  </si>
  <si>
    <t>INJ SOL 10X20ML</t>
  </si>
  <si>
    <t>B01AC16</t>
  </si>
  <si>
    <t>INTEGRILIN 2 MG/ML</t>
  </si>
  <si>
    <t>N02AX02</t>
  </si>
  <si>
    <t>Přehled plnění pozitivního listu - spotřeba léčivých přípravků - orientační přehled</t>
  </si>
  <si>
    <t>HVLP</t>
  </si>
  <si>
    <t>3452</t>
  </si>
  <si>
    <t>3452 Celkem</t>
  </si>
  <si>
    <t>89301345</t>
  </si>
  <si>
    <t>Pracoviště radiologie Celkem</t>
  </si>
  <si>
    <t>Benýšek Vladimír</t>
  </si>
  <si>
    <t>Buřval Stanislav</t>
  </si>
  <si>
    <t>Čtvrtlík Filip</t>
  </si>
  <si>
    <t>Heřman Miroslav</t>
  </si>
  <si>
    <t>Hrbek Jan</t>
  </si>
  <si>
    <t>Prášil Vojtěch</t>
  </si>
  <si>
    <t>Remeníková Barbora</t>
  </si>
  <si>
    <t>Veverková Lucia</t>
  </si>
  <si>
    <t>Vomáčka Jaroslav</t>
  </si>
  <si>
    <t>Szutyányi Peter</t>
  </si>
  <si>
    <t>Dusíková Radka</t>
  </si>
  <si>
    <t>Amoxicilin a enzymový inhibitor</t>
  </si>
  <si>
    <t>5951</t>
  </si>
  <si>
    <t>AMOKSIKLAV 1 G</t>
  </si>
  <si>
    <t>POR TBL FLM 14X1GM</t>
  </si>
  <si>
    <t>Kalcipotriol, kombinace</t>
  </si>
  <si>
    <t>182688</t>
  </si>
  <si>
    <t>DAIVOBET GEL</t>
  </si>
  <si>
    <t>DRM GEL 60GM</t>
  </si>
  <si>
    <t>Klarithromycin</t>
  </si>
  <si>
    <t>32546</t>
  </si>
  <si>
    <t>KLACID SR</t>
  </si>
  <si>
    <t>POR TBL RET 14X500MG-DOUBLE BL</t>
  </si>
  <si>
    <t>Tiklopidin</t>
  </si>
  <si>
    <t>125521</t>
  </si>
  <si>
    <t>APO-TIC</t>
  </si>
  <si>
    <t>POR TBL FLM 100X250MG</t>
  </si>
  <si>
    <t>Trandolapril a verapamil</t>
  </si>
  <si>
    <t>14695</t>
  </si>
  <si>
    <t>TARKA 180/2 MG TBL.</t>
  </si>
  <si>
    <t>POR TBL RET 98</t>
  </si>
  <si>
    <t>Amlodipin</t>
  </si>
  <si>
    <t>125066</t>
  </si>
  <si>
    <t>APO-AMLO 5</t>
  </si>
  <si>
    <t>POR TBL NOB 100X5MG</t>
  </si>
  <si>
    <t>Atorvastatin</t>
  </si>
  <si>
    <t>187488</t>
  </si>
  <si>
    <t>SORTIS 10 MG</t>
  </si>
  <si>
    <t>POR TBL FLM 200X10MG H</t>
  </si>
  <si>
    <t>Bromazepam</t>
  </si>
  <si>
    <t>88217</t>
  </si>
  <si>
    <t>LEXAURIN 1,5</t>
  </si>
  <si>
    <t>POR TBL NOB 30X1.5MG</t>
  </si>
  <si>
    <t>83615</t>
  </si>
  <si>
    <t>KLACID 250</t>
  </si>
  <si>
    <t>POR TBL FLM 10X250MG</t>
  </si>
  <si>
    <t>Klotrimazol</t>
  </si>
  <si>
    <t>86397</t>
  </si>
  <si>
    <t>CLOTRIMAZOL AL 1%</t>
  </si>
  <si>
    <t>DRM CRM 1X50GM 1%</t>
  </si>
  <si>
    <t>Piracetam</t>
  </si>
  <si>
    <t>10032</t>
  </si>
  <si>
    <t>PIRACETAM AL 800</t>
  </si>
  <si>
    <t>POR TBL FLM 60X800MG</t>
  </si>
  <si>
    <t>Měkký parafin a tukové produkty</t>
  </si>
  <si>
    <t>100273</t>
  </si>
  <si>
    <t>LIPOBASE</t>
  </si>
  <si>
    <t>DRM CRM 1X100GM</t>
  </si>
  <si>
    <t>Nimesulid</t>
  </si>
  <si>
    <t>17187</t>
  </si>
  <si>
    <t>NIMESIL</t>
  </si>
  <si>
    <t>POR GRA SUS 30X100MG</t>
  </si>
  <si>
    <t>Síran hořečnatý</t>
  </si>
  <si>
    <t>499</t>
  </si>
  <si>
    <t>MAGNESIUM SULFURICUM BIOTIKA 20%</t>
  </si>
  <si>
    <t>INJ SOL 5X10ML 20%</t>
  </si>
  <si>
    <t>Levothyroxin, sodná sůl</t>
  </si>
  <si>
    <t>147460</t>
  </si>
  <si>
    <t>EUTHYROX 200 MIKROGRAMŮ</t>
  </si>
  <si>
    <t>POR TBL NOB 100X200RG I</t>
  </si>
  <si>
    <t>Enalapril</t>
  </si>
  <si>
    <t>115479</t>
  </si>
  <si>
    <t>APO-ENALAPRIL 5 MG</t>
  </si>
  <si>
    <t>Furosemid</t>
  </si>
  <si>
    <t>98219</t>
  </si>
  <si>
    <t>FURON 40 MG</t>
  </si>
  <si>
    <t>POR TBL NOB 50X40MG</t>
  </si>
  <si>
    <t>Cefuroxim</t>
  </si>
  <si>
    <t>47725</t>
  </si>
  <si>
    <t>ZINNAT 250 MG</t>
  </si>
  <si>
    <t>47727</t>
  </si>
  <si>
    <t>ZINNAT 500 MG</t>
  </si>
  <si>
    <t>POR TBL FLM 10X500MG</t>
  </si>
  <si>
    <t>47728</t>
  </si>
  <si>
    <t>POR TBL FLM 14X500MG</t>
  </si>
  <si>
    <t>Diklofenak</t>
  </si>
  <si>
    <t>58261</t>
  </si>
  <si>
    <t>DICLOFENAC AL 25</t>
  </si>
  <si>
    <t>POR TBL FLM 30X25MG</t>
  </si>
  <si>
    <t>Escitalopram</t>
  </si>
  <si>
    <t>135928</t>
  </si>
  <si>
    <t>ESOPREX 10 MG</t>
  </si>
  <si>
    <t>POR TBL FLM 30X10MG</t>
  </si>
  <si>
    <t>Aciklovir</t>
  </si>
  <si>
    <t>13703</t>
  </si>
  <si>
    <t>ZOVIRAX 200 MG</t>
  </si>
  <si>
    <t>POR TBL NOB 25X200MG</t>
  </si>
  <si>
    <t>Drospirenon a ethinylestradiol</t>
  </si>
  <si>
    <t>175973</t>
  </si>
  <si>
    <t>SYLVIANE 0,03 MG/3 MG POTAHOVANÉ TABLETY</t>
  </si>
  <si>
    <t>POR TBL FLM 63</t>
  </si>
  <si>
    <t>Salbutamol</t>
  </si>
  <si>
    <t>58380</t>
  </si>
  <si>
    <t>VENTOLIN ROZTOK K INHALACI</t>
  </si>
  <si>
    <t>INH SOL1X20ML/120MG</t>
  </si>
  <si>
    <t>Cetirizin</t>
  </si>
  <si>
    <t>66030</t>
  </si>
  <si>
    <t>ZODAC</t>
  </si>
  <si>
    <t>Irbesartan a diuretika</t>
  </si>
  <si>
    <t>168096</t>
  </si>
  <si>
    <t>IFIRMACOMBI 150 MG/12,5 MG</t>
  </si>
  <si>
    <t>POR TBL FLM 28</t>
  </si>
  <si>
    <t>Desloratadin</t>
  </si>
  <si>
    <t>26329</t>
  </si>
  <si>
    <t>AERIUS 5 MG</t>
  </si>
  <si>
    <t>POR TBL FLM 30X5MG</t>
  </si>
  <si>
    <t>Pracoviště radiologie</t>
  </si>
  <si>
    <t>Preskripce a záchyt receptů a poukazů - orientační přehled</t>
  </si>
  <si>
    <t>Přehled plnění pozitivního listu (PL) - 
   preskripce léčivých přípravků dle objemu Kč mimo PL</t>
  </si>
  <si>
    <t>M01AX17 - Nimesulid</t>
  </si>
  <si>
    <t>B01AC05 - Tiklopidin</t>
  </si>
  <si>
    <t>R03AC02 - Salbutamol</t>
  </si>
  <si>
    <t>C08CA01 - Amlodipin</t>
  </si>
  <si>
    <t>J01FA09 - Klarithromycin</t>
  </si>
  <si>
    <t>C09AA02 - Enalapril</t>
  </si>
  <si>
    <t>N06AB10 - Escitalopram</t>
  </si>
  <si>
    <t>C10AA05 - Atorvastatin</t>
  </si>
  <si>
    <t>R06AE07 - Cetirizin</t>
  </si>
  <si>
    <t>J01CR02 - Amoxicilin a enzymový inhibitor</t>
  </si>
  <si>
    <t>J01DC02 - Cefuroxim</t>
  </si>
  <si>
    <t>B01AC05</t>
  </si>
  <si>
    <t>C08CA01</t>
  </si>
  <si>
    <t>C10AA05</t>
  </si>
  <si>
    <t>J01FA09</t>
  </si>
  <si>
    <t>M01AX17</t>
  </si>
  <si>
    <t>C09AA02</t>
  </si>
  <si>
    <t>J01CR02</t>
  </si>
  <si>
    <t>J01DC02</t>
  </si>
  <si>
    <t>N06AB10</t>
  </si>
  <si>
    <t>R03AC02</t>
  </si>
  <si>
    <t>R06AE07</t>
  </si>
  <si>
    <t>Přehled plnění PL - Preskripce léčivých přípravků - orientační přehled</t>
  </si>
  <si>
    <t>přístr. pracoviště -detašová pracoviště+screen.m.</t>
  </si>
  <si>
    <t>přístr. pracoviště -detašová pracoviště+screen.m. Celkem</t>
  </si>
  <si>
    <t>3464</t>
  </si>
  <si>
    <t>pracoviště COS</t>
  </si>
  <si>
    <t>pracoviště COS Celkem</t>
  </si>
  <si>
    <t>ZA090</t>
  </si>
  <si>
    <t>Vata buničitá přířezy 37 x 57 cm 2730152</t>
  </si>
  <si>
    <t>ZA339</t>
  </si>
  <si>
    <t>Obinadlo hydrofilní   8 cm x   5 m 13006</t>
  </si>
  <si>
    <t>ZA446</t>
  </si>
  <si>
    <t>Vata buničitá přířezy 20 x 30 cm 1230200129</t>
  </si>
  <si>
    <t>ZA593</t>
  </si>
  <si>
    <t>Tampon stáčený sterilní 20 x 20 cm / 5 ks 28003</t>
  </si>
  <si>
    <t>ZB084</t>
  </si>
  <si>
    <t>Náplast transpore 2,50 cm x 9,14 m 1527-1</t>
  </si>
  <si>
    <t>ZC100</t>
  </si>
  <si>
    <t>Vata buničitá dělená 2 role / 500 ks 40 x 50 mm 1230200310</t>
  </si>
  <si>
    <t>ZD104</t>
  </si>
  <si>
    <t>Náplast omniplast 10,0 cm x 10,0 m 9004472 (900535)</t>
  </si>
  <si>
    <t>ZD740</t>
  </si>
  <si>
    <t>Kompresa gáza 7,5 x 7,5 cm / 5 ks sterilní 1325019265</t>
  </si>
  <si>
    <t>ZH012</t>
  </si>
  <si>
    <t>Náplast micropore 2,50 cm x 5,00 m 840W</t>
  </si>
  <si>
    <t>ZL684</t>
  </si>
  <si>
    <t>Náplast santiband standard poinjekční jednotl. baleno 19 mm x 72 mm 652</t>
  </si>
  <si>
    <t>ZL789</t>
  </si>
  <si>
    <t>Obvaz sterilní hotový č. 2 004091360</t>
  </si>
  <si>
    <t>ZL790</t>
  </si>
  <si>
    <t>Obvaz sterilní hotový č. 3 004101144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</si>
  <si>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</si>
  <si>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</si>
  <si>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</si>
  <si>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</si>
  <si>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</si>
  <si>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</si>
  <si>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ZA737</t>
  </si>
  <si>
    <t>Filtr mini spike modrý 4550234</t>
  </si>
  <si>
    <t>ZA738</t>
  </si>
  <si>
    <t>Filtr mini spike zelený 4550242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</si>
  <si>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</si>
  <si>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</si>
  <si>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</si>
  <si>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</si>
  <si>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</si>
  <si>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</si>
  <si>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</si>
  <si>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</si>
  <si>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ZA808</t>
  </si>
  <si>
    <t>Kanyla venofix safety 23G modrá 4056353</t>
  </si>
  <si>
    <t>ZA817</t>
  </si>
  <si>
    <t>Zkumavka PS 10 ml sterilní 400914</t>
  </si>
  <si>
    <t>ZA883</t>
  </si>
  <si>
    <t>Rourka rektální CH18 délka 40 cm 19-18.100</t>
  </si>
  <si>
    <t>ZB289</t>
  </si>
  <si>
    <t>Válec tlak. stříkačky Medrad SDS-CTP-QFT 1H07169</t>
  </si>
  <si>
    <t>ZB424</t>
  </si>
  <si>
    <t>Elektroda EKG H34SG 31.1946.21</t>
  </si>
  <si>
    <t>ZB598</t>
  </si>
  <si>
    <t>Spojka přímá symetrická 7 x 7 mm 120 430</t>
  </si>
  <si>
    <t>ZC648</t>
  </si>
  <si>
    <t>Elektroda EKG s gelem ovál 51 x 33 mm pro dospělé H-108006</t>
  </si>
  <si>
    <t>ZC751</t>
  </si>
  <si>
    <t>Čepelka skalpelová 11 BB511</t>
  </si>
  <si>
    <t>ZC769</t>
  </si>
  <si>
    <t>Hadička spojovací HS 1,8 x 450LL 606301</t>
  </si>
  <si>
    <t>ZC906</t>
  </si>
  <si>
    <t>Škrtidlo se sponou KVS25500</t>
  </si>
  <si>
    <t>ZD808</t>
  </si>
  <si>
    <t>Kanyla vasofix 22G modrá safety 4269098S-01</t>
  </si>
  <si>
    <t>ZD809</t>
  </si>
  <si>
    <t>Kanyla vasofix 20G růžová safety 4269110S-01</t>
  </si>
  <si>
    <t>ZD945</t>
  </si>
  <si>
    <t>Filtr bakteriální a virový 1544</t>
  </si>
  <si>
    <t>ZD980</t>
  </si>
  <si>
    <t>Kanyla vasofix 18G zelená safety 4269136S-01</t>
  </si>
  <si>
    <t>ZE159</t>
  </si>
  <si>
    <t>Nádoba na kontaminovaný odpad 2 l 15-0003</t>
  </si>
  <si>
    <t>ZE310</t>
  </si>
  <si>
    <t>Nádoba na kontaminovaný odpad CS 6 l pův. 077802300</t>
  </si>
  <si>
    <t>ZF159</t>
  </si>
  <si>
    <t>Nádoba na kontaminovaný odpad 1 l 15-0002</t>
  </si>
  <si>
    <t>ZI436</t>
  </si>
  <si>
    <t>Brýle kyslíkové americký typ upevnění svorkou SOFT H-103106</t>
  </si>
  <si>
    <t>ZJ310</t>
  </si>
  <si>
    <t>Katetr močový foley CH12 180605-000120</t>
  </si>
  <si>
    <t>ZK798</t>
  </si>
  <si>
    <t xml:space="preserve">Zátka combi modrá 4495152 </t>
  </si>
  <si>
    <t>ZK884</t>
  </si>
  <si>
    <t>Kohout trojcestný discofix modrý 4095111</t>
  </si>
  <si>
    <t>ZB303</t>
  </si>
  <si>
    <t>Spojka asymetrická 4 x 7 mm 120 420</t>
  </si>
  <si>
    <t>ZJ098</t>
  </si>
  <si>
    <t>Vzduchovod nosní 7,0 bal. á 10 ks 321070</t>
  </si>
  <si>
    <t>ZJ101</t>
  </si>
  <si>
    <t>Vzduchovod nosní 8,5 bal. á 10 ks 321085</t>
  </si>
  <si>
    <t>ZJ110</t>
  </si>
  <si>
    <t>Vzduchovod ústní guedel / 70 mm bal. á 10 ks 311070</t>
  </si>
  <si>
    <t>ZJ113</t>
  </si>
  <si>
    <t>Vzduchovod ústní guedel / 100 mm bal. á 10 ks 311100</t>
  </si>
  <si>
    <t>ZK432</t>
  </si>
  <si>
    <t>Rourka rektální s balonkem 200089</t>
  </si>
  <si>
    <t>ZJ111</t>
  </si>
  <si>
    <t>Vzduchovod ústní guedel / 80 mm bal. á 10 ks 311080</t>
  </si>
  <si>
    <t>ZG892</t>
  </si>
  <si>
    <t>Sklo podložní sysmex microscope slides bal. á 50 ks 37001300T</t>
  </si>
  <si>
    <t>ZC605</t>
  </si>
  <si>
    <t>Katetr 30G x 2 cm SET zakřivený, flexibilní DGK 002 X</t>
  </si>
  <si>
    <t>ZA715</t>
  </si>
  <si>
    <t>Set infuzní intrafix 4062957</t>
  </si>
  <si>
    <t>ZA833</t>
  </si>
  <si>
    <t>Jehla injekční 0,8 x   40 mm zelená 4657527</t>
  </si>
  <si>
    <t>ZA834</t>
  </si>
  <si>
    <t>Jehla injekční 0,7 x   40 mm černá 4660021</t>
  </si>
  <si>
    <t>ZA836</t>
  </si>
  <si>
    <t>Jehla injekční 0,9 x   70 mm žlutá</t>
  </si>
  <si>
    <t>ZB556</t>
  </si>
  <si>
    <t>Jehla injekční 1,2 x   40 mm růžová 4665120</t>
  </si>
  <si>
    <t>ZK475</t>
  </si>
  <si>
    <t>Rukavice operační latexové s pudrem ansell medigrip plus vel. 7,0 302924</t>
  </si>
  <si>
    <t>ZK477</t>
  </si>
  <si>
    <t>Rukavice operační latexové s pudrem ansell medigrip plus vel. 8,0 302926</t>
  </si>
  <si>
    <t>ZL949</t>
  </si>
  <si>
    <t>Rukavice nitril promedica bez p. L bílé 6N á 100 ks 9399W4</t>
  </si>
  <si>
    <t>ZL948</t>
  </si>
  <si>
    <t>Rukavice nitril promedica bez p. M bílé 6N á 100 ks 9399W3</t>
  </si>
  <si>
    <t>ZA450</t>
  </si>
  <si>
    <t>Náplast omniplast hospital 1,25 cm x 9,1 m 9004520</t>
  </si>
  <si>
    <t>ZA068</t>
  </si>
  <si>
    <t>Mammotome ST11 Gauge Probe MST11B</t>
  </si>
  <si>
    <t>ZB535</t>
  </si>
  <si>
    <t>Mammotome vacuum set MVAC1</t>
  </si>
  <si>
    <t>ZF166</t>
  </si>
  <si>
    <t>Gel Mark - Ultra - SS EnCore Probe 10G bal. á 10 ks GMUEC10GSS</t>
  </si>
  <si>
    <t>ZF165</t>
  </si>
  <si>
    <t>Sonda EnCor Biopsy Probe 10G bal. á 5 ks ECP0110GVERT</t>
  </si>
  <si>
    <t>ZA832</t>
  </si>
  <si>
    <t>Jehla injekční 0,9 x   40 mm žlutá 4657519</t>
  </si>
  <si>
    <t>ZJ180</t>
  </si>
  <si>
    <t>Jehla bioptická UP14100-01</t>
  </si>
  <si>
    <t>ZJ717</t>
  </si>
  <si>
    <t xml:space="preserve">Jehla lokalizační prsní hawkins III 20G x 10 cm 253 100 </t>
  </si>
  <si>
    <t>ZK474</t>
  </si>
  <si>
    <t>Rukavice operační latexové s pudrem ansell medigrip plus vel. 6,5 302923</t>
  </si>
  <si>
    <t>ZM051</t>
  </si>
  <si>
    <t>Rukavice nitril promedica bez p. S bílé 6N á 100 ks 9399W2</t>
  </si>
  <si>
    <t>ZA321</t>
  </si>
  <si>
    <t>Kompresa gáza 7,5 cm x 7,5 cm / 100 ks 17 nití, 8 vrstev 06002</t>
  </si>
  <si>
    <t>ZA544</t>
  </si>
  <si>
    <t>Krytí inadine nepřilnavé 5,0 x 5,0 cm 1/10 SYS01481EE</t>
  </si>
  <si>
    <t>ZA570</t>
  </si>
  <si>
    <t>Náplast tegaderm 4,4 cm x 4,4 cm bal. á 100 ks 1622W</t>
  </si>
  <si>
    <t>ZC885</t>
  </si>
  <si>
    <t>Náplast omnifix E 10 cm x 10 m 900650</t>
  </si>
  <si>
    <t>ZI558</t>
  </si>
  <si>
    <t>Náplast curapor   7 x   5 cm 22 120 ( náhrada za cosmopor )</t>
  </si>
  <si>
    <t>ZK759</t>
  </si>
  <si>
    <t>Náplast water resistant cosmos bal. á 20 ks (10+10) 5351233</t>
  </si>
  <si>
    <t>ZI555</t>
  </si>
  <si>
    <t>Náplast cosmopor antibacterial 10,0 x 8 cm á 25 ks 0082185</t>
  </si>
  <si>
    <t>KA036</t>
  </si>
  <si>
    <t>jehla čiba DCHN-22-20.0</t>
  </si>
  <si>
    <t>KA037</t>
  </si>
  <si>
    <t>MDC-12</t>
  </si>
  <si>
    <t>KA038</t>
  </si>
  <si>
    <t>jehla SDN-18-7,0</t>
  </si>
  <si>
    <t>KA044</t>
  </si>
  <si>
    <t>jehla bioptická magnum MN1610</t>
  </si>
  <si>
    <t>KA046</t>
  </si>
  <si>
    <t>kohout flowswitch (box 24) M001442011</t>
  </si>
  <si>
    <t>KC082</t>
  </si>
  <si>
    <t>stříkačka inflační PTCA 622510</t>
  </si>
  <si>
    <t>KD429</t>
  </si>
  <si>
    <t>jehla SDN-21-4,0</t>
  </si>
  <si>
    <t>ZB249</t>
  </si>
  <si>
    <t>Sáček močový s křížovou výpustí sterilní 2000 ml ZAR-TNU201601</t>
  </si>
  <si>
    <t>ZK574</t>
  </si>
  <si>
    <t>Set I. nevaskulární 42001558</t>
  </si>
  <si>
    <t>ZK575</t>
  </si>
  <si>
    <t>Set II. vaskulární 42001559</t>
  </si>
  <si>
    <t>KD909</t>
  </si>
  <si>
    <t>chlopeň na cévku CFM-100</t>
  </si>
  <si>
    <t>KE514</t>
  </si>
  <si>
    <t>MDC-10</t>
  </si>
  <si>
    <t>KH831</t>
  </si>
  <si>
    <t>jehla SDN-21-7.0</t>
  </si>
  <si>
    <t>ZB720</t>
  </si>
  <si>
    <t>Manžeta přetlaková 1000 ml s manometrem 100 M10105 (052-006-100)</t>
  </si>
  <si>
    <t>KD218</t>
  </si>
  <si>
    <t>jehla bioptická magmun MN1616</t>
  </si>
  <si>
    <t>KF139</t>
  </si>
  <si>
    <t>kabel k odpalovači NCS-2,75-1</t>
  </si>
  <si>
    <t>ZL688</t>
  </si>
  <si>
    <t>Proužky Accu-Check Inform IIStrip 50 EU1 á 50 ks 05942861</t>
  </si>
  <si>
    <t>ZA586</t>
  </si>
  <si>
    <t xml:space="preserve">Stříkačka injekční KDM 2 ml LL se závitem 02-0070 </t>
  </si>
  <si>
    <t>KH696</t>
  </si>
  <si>
    <t>set Combitrans arteriální 5202620</t>
  </si>
  <si>
    <t>KC270</t>
  </si>
  <si>
    <t>kabel k odpoutávači synerg connect. M00345110240</t>
  </si>
  <si>
    <t>ZJ366</t>
  </si>
  <si>
    <t>Válec do tlakové stříkačky Medrad 150-FT-Q</t>
  </si>
  <si>
    <t>ZK816</t>
  </si>
  <si>
    <t>Stříkačka injekční omnifix 2-dílná 10 ml 4606728V</t>
  </si>
  <si>
    <t>KI262</t>
  </si>
  <si>
    <t>jehla koaxiální 15G x 13cm (pro MN1616) á 5 ks C1616B</t>
  </si>
  <si>
    <t>KA042</t>
  </si>
  <si>
    <t>jehla SDN-18-9,0</t>
  </si>
  <si>
    <t>ZK994</t>
  </si>
  <si>
    <t>Kanyla Plexufix bal. á 50 ks 4891562</t>
  </si>
  <si>
    <t>KI261</t>
  </si>
  <si>
    <t>jehla koaxiální 15G x 7cm (pro MN1610) á 5ks C1610B</t>
  </si>
  <si>
    <t>KA001</t>
  </si>
  <si>
    <t>P8,3G-38-50-P-32S-RING</t>
  </si>
  <si>
    <t>KB873</t>
  </si>
  <si>
    <t>balon LONV 8.5-38-100-20-8.0</t>
  </si>
  <si>
    <t>KB884</t>
  </si>
  <si>
    <t>cévka HNB5,0-38-100-P-NS-SIM2</t>
  </si>
  <si>
    <t>KB916</t>
  </si>
  <si>
    <t>zavaděč KCFW-6.0-38-40-RB-BLKN</t>
  </si>
  <si>
    <t>KB928</t>
  </si>
  <si>
    <t>MWCE-35-14-6-NESTER</t>
  </si>
  <si>
    <t>KB929</t>
  </si>
  <si>
    <t>MWCE-35-14-8-NESTER</t>
  </si>
  <si>
    <t>KB946</t>
  </si>
  <si>
    <t>drát vodící TSMG-35-260-LES</t>
  </si>
  <si>
    <t>KB948</t>
  </si>
  <si>
    <t>MWCE-18S-3/2-TORNÁDO</t>
  </si>
  <si>
    <t>KB950</t>
  </si>
  <si>
    <t>cévka HNB5,0-38-100-P-NS-H1</t>
  </si>
  <si>
    <t>KB955</t>
  </si>
  <si>
    <t>ULT10.2-38-40-P-32S-CLB-RH</t>
  </si>
  <si>
    <t>KB958</t>
  </si>
  <si>
    <t>ULT12.0-38-40-P-32S CLB-RH</t>
  </si>
  <si>
    <t>KB959</t>
  </si>
  <si>
    <t>ULT14.0-38-40-P-32S-CLB-RH</t>
  </si>
  <si>
    <t>KB976</t>
  </si>
  <si>
    <t>pouzdro zaváděcí B50N10MQ</t>
  </si>
  <si>
    <t>KB977</t>
  </si>
  <si>
    <t>pouzdro zaváděcí B60N10MQ</t>
  </si>
  <si>
    <t>KB979</t>
  </si>
  <si>
    <t>pouzdro zaváděcí B80N10MQ</t>
  </si>
  <si>
    <t>KB982</t>
  </si>
  <si>
    <t>pouzdro zaváděcí B80N25AQ</t>
  </si>
  <si>
    <t>KB983</t>
  </si>
  <si>
    <t>drát vodící PA35183M</t>
  </si>
  <si>
    <t>KB984</t>
  </si>
  <si>
    <t>drát vodící PA35263M</t>
  </si>
  <si>
    <t>KB985</t>
  </si>
  <si>
    <t>drát vodící GA35183M</t>
  </si>
  <si>
    <t>KB991</t>
  </si>
  <si>
    <t>pouzdro zaváděcí B60N25AQ</t>
  </si>
  <si>
    <t>KB997</t>
  </si>
  <si>
    <t>mikrokatetr Progreat MC-PP27131</t>
  </si>
  <si>
    <t>KB998</t>
  </si>
  <si>
    <t>pouzdro zaváděcí RSR13</t>
  </si>
  <si>
    <t>KC083</t>
  </si>
  <si>
    <t>drát vodící J3 5050200</t>
  </si>
  <si>
    <t>KC089</t>
  </si>
  <si>
    <t>katetr st 035F5 100 LIND SRD5553</t>
  </si>
  <si>
    <t>KC092</t>
  </si>
  <si>
    <t>katetr tempo-5 038   65 ber-2 451515V0</t>
  </si>
  <si>
    <t>KC289</t>
  </si>
  <si>
    <t>kohout Model-medi Gateway 10PK M001153223</t>
  </si>
  <si>
    <t>KC294</t>
  </si>
  <si>
    <t>katetr vodící STXF 8F 90 cm H965100520</t>
  </si>
  <si>
    <t>KC342</t>
  </si>
  <si>
    <t>katetr vodící ST XF 5F   90 cm M003100640</t>
  </si>
  <si>
    <t>KC379</t>
  </si>
  <si>
    <t>drát vodící Synchro 010-200 cm M00316310</t>
  </si>
  <si>
    <t>KC439</t>
  </si>
  <si>
    <t>coil GDS-10-360 4 x 8 M003347408SR0</t>
  </si>
  <si>
    <t>KC440</t>
  </si>
  <si>
    <t>coil GDS-10-360 3 x 6 M003347306SR0</t>
  </si>
  <si>
    <t>KD432</t>
  </si>
  <si>
    <t>katetr VERT RF-WH14110M</t>
  </si>
  <si>
    <t>KD689</t>
  </si>
  <si>
    <t>SCBR5.5-35-125-P-SIM2-SHTL SCBR5,0-35-125-P-SIM</t>
  </si>
  <si>
    <t>KD694</t>
  </si>
  <si>
    <t>stentgraft zenith flex AAA endovascular with Z-track introduction TFFB-AAA TFFB-32-82,125-ZT,32</t>
  </si>
  <si>
    <t>KD700</t>
  </si>
  <si>
    <t>balón mars   5 x   4 OPT 1750-0504</t>
  </si>
  <si>
    <t>KD701</t>
  </si>
  <si>
    <t>balón mars   5 x 10 OPT 1750-0510</t>
  </si>
  <si>
    <t>KD702</t>
  </si>
  <si>
    <t>balón mars   6 x   4 OPT 1750-0604</t>
  </si>
  <si>
    <t>KD703</t>
  </si>
  <si>
    <t>balón mars   6 x 10 OPT 1750-0610</t>
  </si>
  <si>
    <t>KD893</t>
  </si>
  <si>
    <t>balón mars   7 x   4 OPT 1750-0704</t>
  </si>
  <si>
    <t>KD900</t>
  </si>
  <si>
    <t>cévka diagnostická HNBR4,1-35-65-P-NS-RC2</t>
  </si>
  <si>
    <t>KD903</t>
  </si>
  <si>
    <t>cévka HNR4,0-35-65-P-8S-VCF</t>
  </si>
  <si>
    <t>KD913</t>
  </si>
  <si>
    <t>balón wanda 3.0-40 H965SCH505250</t>
  </si>
  <si>
    <t>KD972</t>
  </si>
  <si>
    <t>cévka HNBR5,0-38-80-P-NS-VS3</t>
  </si>
  <si>
    <t>KE353</t>
  </si>
  <si>
    <t>onyx 18 AVM syst. 105-7000-060</t>
  </si>
  <si>
    <t>KE354</t>
  </si>
  <si>
    <t>drát vodící Mirage 103-0608</t>
  </si>
  <si>
    <t>KE355</t>
  </si>
  <si>
    <t>mikrokatetr Marathon 105-5055</t>
  </si>
  <si>
    <t>KE503</t>
  </si>
  <si>
    <t>katetr vodící ST XF 6F 100 cm M003101500</t>
  </si>
  <si>
    <t>KE944</t>
  </si>
  <si>
    <t>Zavaděč bodák KSAW-6,0-18/38-55-RB-ANL2-HC</t>
  </si>
  <si>
    <t>KE978</t>
  </si>
  <si>
    <t>SCBR5,5-35-125-P-NS-H1-SHTL</t>
  </si>
  <si>
    <t>KE995</t>
  </si>
  <si>
    <t>katetr pig. BTQ BT-PD1-1430-W</t>
  </si>
  <si>
    <t>KF043</t>
  </si>
  <si>
    <t>stent solitaire SAB-4-20</t>
  </si>
  <si>
    <t>KG549</t>
  </si>
  <si>
    <t>balón wanda 6.0-40, 80 H965SCH505100</t>
  </si>
  <si>
    <t>KG550</t>
  </si>
  <si>
    <t>balón wanda 7.0-40, 80 H965SCH505130</t>
  </si>
  <si>
    <t>KG551</t>
  </si>
  <si>
    <t>balón wanda 8.0-40, 80 H965SCH505160</t>
  </si>
  <si>
    <t>KG610</t>
  </si>
  <si>
    <t>balón wanda 4.0-40, 80 H965SCH505040</t>
  </si>
  <si>
    <t>KG937</t>
  </si>
  <si>
    <t>stentgraft zenith lliac leg ZSLE</t>
  </si>
  <si>
    <t>KG984</t>
  </si>
  <si>
    <t>stent jícnový 014-04N-20-150-L</t>
  </si>
  <si>
    <t>KH291</t>
  </si>
  <si>
    <t>stentgraft zenith low-profil Iliac leg ZALL ZALL-x-x</t>
  </si>
  <si>
    <t>KH292</t>
  </si>
  <si>
    <t>stentgraft zenith low-profil Main body ZALB ZALB-x-x</t>
  </si>
  <si>
    <t>KH483</t>
  </si>
  <si>
    <t>balón wanda 3.0-40, 80 H965SCH505010</t>
  </si>
  <si>
    <t>KB877</t>
  </si>
  <si>
    <t>T5,0-35-100-P-NS-VAD2</t>
  </si>
  <si>
    <t>KB885</t>
  </si>
  <si>
    <t>drát vodící THSCF-35-145-3-AUS1</t>
  </si>
  <si>
    <t>KB915</t>
  </si>
  <si>
    <t>KSAW-6.0-38-90-RB-SHTL-HC</t>
  </si>
  <si>
    <t>KB953</t>
  </si>
  <si>
    <t>ULT14.0-38-25-P-6S-CLM-RH</t>
  </si>
  <si>
    <t>KB956</t>
  </si>
  <si>
    <t>cévka HNR5,0-35-100-P-10S-CFP</t>
  </si>
  <si>
    <t>KB978</t>
  </si>
  <si>
    <t>pouzdro zaváděcí B70N10MQ</t>
  </si>
  <si>
    <t>KB989</t>
  </si>
  <si>
    <t>katetr ZW34110M</t>
  </si>
  <si>
    <t>KC003</t>
  </si>
  <si>
    <t>stentgraft bifurkační Ella 001-08-24,26,32....</t>
  </si>
  <si>
    <t>KC078</t>
  </si>
  <si>
    <t>hadička angio 5011531</t>
  </si>
  <si>
    <t>KC084</t>
  </si>
  <si>
    <t>drát vodící J3 5050359</t>
  </si>
  <si>
    <t>KC085</t>
  </si>
  <si>
    <t>drát vodící 5050243</t>
  </si>
  <si>
    <t>KC264</t>
  </si>
  <si>
    <t>mikrokatetr Excelsior 150 M0031441890</t>
  </si>
  <si>
    <t>KC272</t>
  </si>
  <si>
    <t>pouzdro zaváděcí Accustick II M001207050</t>
  </si>
  <si>
    <t>KC292</t>
  </si>
  <si>
    <t>coil GDC-10 Ultrasoft 3 x 6 M0033433060</t>
  </si>
  <si>
    <t>KC303</t>
  </si>
  <si>
    <t>coil GDC-10 Ultrasoft 2 x 6 M0033432060</t>
  </si>
  <si>
    <t>KC392</t>
  </si>
  <si>
    <t>coil GDS-10 Ultrasoft 2 x 3 M0033432030</t>
  </si>
  <si>
    <t>KC393</t>
  </si>
  <si>
    <t>coil GDS-10 Ultrasoft 2 x 4 M0033432040</t>
  </si>
  <si>
    <t>KC438</t>
  </si>
  <si>
    <t>coil GDS-10-360 5 x 9 M003347509SR0</t>
  </si>
  <si>
    <t>KD213</t>
  </si>
  <si>
    <t>drát vodící Nitrex N181805</t>
  </si>
  <si>
    <t>KD433</t>
  </si>
  <si>
    <t>katetr VERT RF-WH14112M</t>
  </si>
  <si>
    <t>KD553</t>
  </si>
  <si>
    <t>cévka HNBR5,0-35-100-P-NS-C2</t>
  </si>
  <si>
    <t>KD563</t>
  </si>
  <si>
    <t>coil GDC-10-360 8 x 20 M003346820SR0</t>
  </si>
  <si>
    <t>KD581</t>
  </si>
  <si>
    <t>set k TIPSu RUPS-100</t>
  </si>
  <si>
    <t>KD688</t>
  </si>
  <si>
    <t>MWCE-18S-4/3-TORNÁDO</t>
  </si>
  <si>
    <t>KD894</t>
  </si>
  <si>
    <t>balón mars   8 x   4 OPT 1750-0804</t>
  </si>
  <si>
    <t>KD896</t>
  </si>
  <si>
    <t>balón mars 10 x   4 OPT 1750-1004</t>
  </si>
  <si>
    <t>KD993</t>
  </si>
  <si>
    <t>KSAW-7,0-38-90-RB-SHTL-HC KSAW-7.0-38-90-</t>
  </si>
  <si>
    <t>KE323</t>
  </si>
  <si>
    <t>katetr značený OPT1080-4000</t>
  </si>
  <si>
    <t>KE764</t>
  </si>
  <si>
    <t>drát vodící renal 503452</t>
  </si>
  <si>
    <t>KE974</t>
  </si>
  <si>
    <t>ULT10,2-38-25-P-6S-CLM-RH</t>
  </si>
  <si>
    <t>KF056</t>
  </si>
  <si>
    <t>stent solitaire SAB-6-20</t>
  </si>
  <si>
    <t>KF151</t>
  </si>
  <si>
    <t>katetr Cragg-McNamara 41039-01</t>
  </si>
  <si>
    <t>KF735</t>
  </si>
  <si>
    <t>stent astron 8/40/70 343778</t>
  </si>
  <si>
    <t>KF738</t>
  </si>
  <si>
    <t>stent astron 10/60/70 349215</t>
  </si>
  <si>
    <t>KF850</t>
  </si>
  <si>
    <t>stent jícen 014-02N-20-150-L</t>
  </si>
  <si>
    <t>KG548</t>
  </si>
  <si>
    <t>balón wanda 5.0-40, 80 H965SCH505070</t>
  </si>
  <si>
    <t>KG553</t>
  </si>
  <si>
    <t>balón wanda 5.0-40, 135 H965SCH505310</t>
  </si>
  <si>
    <t>KG558</t>
  </si>
  <si>
    <t>stent jícen 014-04N-20-120-L</t>
  </si>
  <si>
    <t>KG924</t>
  </si>
  <si>
    <t>balón coda-2-10,0-35-120-32</t>
  </si>
  <si>
    <t>KH173</t>
  </si>
  <si>
    <t>port Chronoflex 6.0F 0607173CE</t>
  </si>
  <si>
    <t>KH178</t>
  </si>
  <si>
    <t>balón Mustang 10.0x60, 75cm H74939171100670</t>
  </si>
  <si>
    <t>KH482</t>
  </si>
  <si>
    <t>stent astron 8/80/70 343780</t>
  </si>
  <si>
    <t>KH661</t>
  </si>
  <si>
    <t>katetr Cragg-McNamara 41054-01 41054-01</t>
  </si>
  <si>
    <t>KH704</t>
  </si>
  <si>
    <t>stent Epic 6x80 120cm H74939054068020</t>
  </si>
  <si>
    <t>KH705</t>
  </si>
  <si>
    <t>stent Epic 7x41 120cm H74939054074020</t>
  </si>
  <si>
    <t>KH711</t>
  </si>
  <si>
    <t>stent Epic 8x120 120cm H74939054081220</t>
  </si>
  <si>
    <t>KH825</t>
  </si>
  <si>
    <t>coil Nester 18-5-2 MWCE-18-5-2-NESTER</t>
  </si>
  <si>
    <t>KH828</t>
  </si>
  <si>
    <t>coil Nester 18-7-3 MWCE-18-7-3-NESTER</t>
  </si>
  <si>
    <t>KH829</t>
  </si>
  <si>
    <t>coil Nester 18-7-4 MWCE-18-7-4-NESTER</t>
  </si>
  <si>
    <t>KC443</t>
  </si>
  <si>
    <t>balón Maverick H7493892820250</t>
  </si>
  <si>
    <t>KD424</t>
  </si>
  <si>
    <t>cévka HNBR5,0-35-100-P-NS-C1</t>
  </si>
  <si>
    <t>KH813</t>
  </si>
  <si>
    <t>balón Senri 3x60 mm BD-S3060L</t>
  </si>
  <si>
    <t>KH827</t>
  </si>
  <si>
    <t>coil Nester 18-7-2 MWCE-18-7-2-NESTER</t>
  </si>
  <si>
    <t>KC004</t>
  </si>
  <si>
    <t>stentgraft tubulární Ella 001-08-21-088,32-080</t>
  </si>
  <si>
    <t>KF569</t>
  </si>
  <si>
    <t>stent viatorry N-PT107275</t>
  </si>
  <si>
    <t>KF828</t>
  </si>
  <si>
    <t>pouzdro zaváděcí B11N25AQ</t>
  </si>
  <si>
    <t>KH892</t>
  </si>
  <si>
    <t>katetr vodící 40DEG XF 8F 90 cm H965100440</t>
  </si>
  <si>
    <t>KF100</t>
  </si>
  <si>
    <t>stentgraft zenith flex AAA endovascular graft TFLE-ZBIS-12-61-41,12-39-ZT</t>
  </si>
  <si>
    <t>KD829</t>
  </si>
  <si>
    <t>coil GDC-10SR 9 x 30 M003346930SR0</t>
  </si>
  <si>
    <t>KC434</t>
  </si>
  <si>
    <t>coil GDS-10-360 7 x 15 M003346715SR0</t>
  </si>
  <si>
    <t>KI083</t>
  </si>
  <si>
    <t>stent Isthmus 10x39 ICLC10039L</t>
  </si>
  <si>
    <t>KI003</t>
  </si>
  <si>
    <t>balón Symetry 3.0x40 135cm M001103470</t>
  </si>
  <si>
    <t>KH703</t>
  </si>
  <si>
    <t>stent Epic 6x41 120cm H74939054064020</t>
  </si>
  <si>
    <t>KF318</t>
  </si>
  <si>
    <t>KSAW-8,0-38-90-RB-SHTL-HC</t>
  </si>
  <si>
    <t>KH464</t>
  </si>
  <si>
    <t>balón PCB 6.0x2.0-90cm M001BP90620B0</t>
  </si>
  <si>
    <t>KG873</t>
  </si>
  <si>
    <t>stent biliární CSS/12/15 M001208000</t>
  </si>
  <si>
    <t>KI084</t>
  </si>
  <si>
    <t>stent Isthmus 8x29 ICLC8029L</t>
  </si>
  <si>
    <t>KB925</t>
  </si>
  <si>
    <t>IMWCE-35-8-10</t>
  </si>
  <si>
    <t>KC371</t>
  </si>
  <si>
    <t>MODEL-V18-01 8/150 M001468500</t>
  </si>
  <si>
    <t>KC373</t>
  </si>
  <si>
    <t>stent Wallstent uni 22 x 45 x 100 M00731630</t>
  </si>
  <si>
    <t>KH660</t>
  </si>
  <si>
    <t>katetr Cragg-McNamara 41052-01 41052-01</t>
  </si>
  <si>
    <t>KI087</t>
  </si>
  <si>
    <t>stent Isthmus 9x39 ICLC9039L</t>
  </si>
  <si>
    <t>KI085</t>
  </si>
  <si>
    <t>stent Isthmus 8x39 ICLC8039L</t>
  </si>
  <si>
    <t>KD217</t>
  </si>
  <si>
    <t>zavavděč KCFW-8,0-38-40-RB-BLKN</t>
  </si>
  <si>
    <t>KB875</t>
  </si>
  <si>
    <t xml:space="preserve">IMWCE-35-5-8 </t>
  </si>
  <si>
    <t>KC306</t>
  </si>
  <si>
    <t>coil GDC-10 soft 2D 4 x 8 M003344408SR40</t>
  </si>
  <si>
    <t>KC436</t>
  </si>
  <si>
    <t>coil GDS-10-360 6 x 15 M003346615SR0</t>
  </si>
  <si>
    <t>KC437</t>
  </si>
  <si>
    <t>coil GDS-10-360 6 x 11 M003347611SR0</t>
  </si>
  <si>
    <t>KB964</t>
  </si>
  <si>
    <t>coil GDC-10 Soft 2D 6 x 6 M003344606SR40</t>
  </si>
  <si>
    <t>KD686</t>
  </si>
  <si>
    <t>stent biodegr.Ella 019-IU-..DV 019-10-31,25....</t>
  </si>
  <si>
    <t>KC356</t>
  </si>
  <si>
    <t>coil GDC-10 Ultrasoft 2 x 1 M0033432010</t>
  </si>
  <si>
    <t>KC307</t>
  </si>
  <si>
    <t>coil GDC-10 soft 2DSR 5 x 10 M003344510SR40</t>
  </si>
  <si>
    <t>KC171</t>
  </si>
  <si>
    <t>drát vodící Nitrex N141802</t>
  </si>
  <si>
    <t>KC387</t>
  </si>
  <si>
    <t>coil GDC-10-360 5 x 9 M003346509SR0</t>
  </si>
  <si>
    <t>KB981</t>
  </si>
  <si>
    <t>pouzdro zaváděcí B70N25AQ</t>
  </si>
  <si>
    <t>KC267</t>
  </si>
  <si>
    <t>katetr vodící STXF 6F 90 cm H965100500</t>
  </si>
  <si>
    <t>KH250</t>
  </si>
  <si>
    <t>mikrokatetr Rebar 027 145 105-5082-145</t>
  </si>
  <si>
    <t>KE946</t>
  </si>
  <si>
    <t>košíček ASO-13</t>
  </si>
  <si>
    <t>KI082</t>
  </si>
  <si>
    <t>stent Isthmus 10x29 ICLC10029L</t>
  </si>
  <si>
    <t>KC090</t>
  </si>
  <si>
    <t>katetr st 035F4 65 LINDH SRD5355</t>
  </si>
  <si>
    <t>KH572</t>
  </si>
  <si>
    <t>balón Mustang 12.0x40 135cm H74939171120410</t>
  </si>
  <si>
    <t>KG557</t>
  </si>
  <si>
    <t>stent jícen 014-02N-20-120-L</t>
  </si>
  <si>
    <t>KE852</t>
  </si>
  <si>
    <t>katetr outlook RQ-5BHA4102M</t>
  </si>
  <si>
    <t>KC087</t>
  </si>
  <si>
    <t>katetr st 035F5 65 LINDH SR2948</t>
  </si>
  <si>
    <t>KD968</t>
  </si>
  <si>
    <t>IMWCE-35-3-6</t>
  </si>
  <si>
    <t>KD580</t>
  </si>
  <si>
    <t>zavaděč KCFW-7,0-38-40-RB-BLKN</t>
  </si>
  <si>
    <t>KB895</t>
  </si>
  <si>
    <t>jehla punkční MPIS-401-NT</t>
  </si>
  <si>
    <t>KE348</t>
  </si>
  <si>
    <t>MWCE-35-6/3-TORNADO</t>
  </si>
  <si>
    <t>KE767</t>
  </si>
  <si>
    <t>katetr pig. BTQ BT-PD1-1230-W</t>
  </si>
  <si>
    <t>KB888</t>
  </si>
  <si>
    <t>dilatátor JCD 12,0-38-20-COONS</t>
  </si>
  <si>
    <t>KC380</t>
  </si>
  <si>
    <t>drát vodící Synchro 010-300 cm M00316330</t>
  </si>
  <si>
    <t>KC291</t>
  </si>
  <si>
    <t>coil GDC-10 Ultrasoft 3 x 8 M0033433080</t>
  </si>
  <si>
    <t>KD970</t>
  </si>
  <si>
    <t>cévka HNBR5,0-35-65-P-NS-RDC</t>
  </si>
  <si>
    <t>KB990</t>
  </si>
  <si>
    <t>katetr ZM74110M</t>
  </si>
  <si>
    <t>KH466</t>
  </si>
  <si>
    <t>balón PCB 8.0x2.0-90cm M001BP90820B0</t>
  </si>
  <si>
    <t>KE981</t>
  </si>
  <si>
    <t>drát vodící sel. NiTi/W NE18060280NW-SL</t>
  </si>
  <si>
    <t>KB957</t>
  </si>
  <si>
    <t>smyčka extrakční GN2000</t>
  </si>
  <si>
    <t>KC441</t>
  </si>
  <si>
    <t>coil GDC-10 Ultrasoft 4 x 8 M0033434080</t>
  </si>
  <si>
    <t>KI089</t>
  </si>
  <si>
    <t>stent Radix2 6x17 ICRW6017S</t>
  </si>
  <si>
    <t>KG552</t>
  </si>
  <si>
    <t>balón wanda 10.0-40, 80 H965SCH505210</t>
  </si>
  <si>
    <t>KC357</t>
  </si>
  <si>
    <t>coil GDC-10 Ultrasoft 2 x 2 M0033432020</t>
  </si>
  <si>
    <t>KB996</t>
  </si>
  <si>
    <t xml:space="preserve">částice embolizační EB2S507 </t>
  </si>
  <si>
    <t>KB935</t>
  </si>
  <si>
    <t>IMWCE-35-3-5</t>
  </si>
  <si>
    <t>KH564</t>
  </si>
  <si>
    <t>stentgraft Zenith TX2 TAA – distal comp. ZTEG-2D-x-x-PF</t>
  </si>
  <si>
    <t>KC136</t>
  </si>
  <si>
    <t>katetr tempo-4 038   65 ber-2 451415V0</t>
  </si>
  <si>
    <t>KF793</t>
  </si>
  <si>
    <t>cévka HNB5.0-38-100-P-NS-SIM3</t>
  </si>
  <si>
    <t>KC312</t>
  </si>
  <si>
    <t>mikrokatetr Excelsior SL-10 150 M0031681890</t>
  </si>
  <si>
    <t>KG922</t>
  </si>
  <si>
    <t>stent pulsar -18 7/150/135 366845</t>
  </si>
  <si>
    <t>KF101</t>
  </si>
  <si>
    <t>zavaděč KCFW-12.0-35-45-RB-HFANL1-HC</t>
  </si>
  <si>
    <t>KE302</t>
  </si>
  <si>
    <t>cévka HNR5,0-35-100-P-10S-PIG</t>
  </si>
  <si>
    <t>KI259</t>
  </si>
  <si>
    <t>coil GDS-18 3D 18 x 30 M00335518340</t>
  </si>
  <si>
    <t>KI358</t>
  </si>
  <si>
    <t>coil sleva GDC-18 360 11x30 M00334811300</t>
  </si>
  <si>
    <t>KI356</t>
  </si>
  <si>
    <t>coil sleva GDC-18 standard 16x30 M00335016340</t>
  </si>
  <si>
    <t>KI357</t>
  </si>
  <si>
    <t>coil sleva GDC-18 2D 18x30 M00335218340</t>
  </si>
  <si>
    <t>KC030</t>
  </si>
  <si>
    <t>coil GDC-10-360 12 x 30 M0033461230SR0</t>
  </si>
  <si>
    <t>KD830</t>
  </si>
  <si>
    <t>coil GDC-SR 10 x 30 M0033461030SR0</t>
  </si>
  <si>
    <t>KG555</t>
  </si>
  <si>
    <t>balón wanda 7.0-40, 135 H965SCH505370</t>
  </si>
  <si>
    <t>KI289</t>
  </si>
  <si>
    <t>stent Omnilink Elite 035 9x19x135 11012-19</t>
  </si>
  <si>
    <t>KI258</t>
  </si>
  <si>
    <t>coil GDS-18 3D 16 x 30 M00335516340</t>
  </si>
  <si>
    <t>KB961</t>
  </si>
  <si>
    <t>cévka HNBR5,0-38-100-P-NS-VERT</t>
  </si>
  <si>
    <t>KI263</t>
  </si>
  <si>
    <t xml:space="preserve">katetr pig. BTQ BT-PD1-0720-W </t>
  </si>
  <si>
    <t>KI257</t>
  </si>
  <si>
    <t>coil GDS-18 3D 14 x 30 M00335514340</t>
  </si>
  <si>
    <t>KI279</t>
  </si>
  <si>
    <t>balon Viatrac 014 5.0x20x135 1008193-20</t>
  </si>
  <si>
    <t>KI260</t>
  </si>
  <si>
    <t>coil GDS-18 3D 20 x 33 M00334820330</t>
  </si>
  <si>
    <t>KI345</t>
  </si>
  <si>
    <t xml:space="preserve">cévka HNBR5.0-35-65-P-NS-VANSCHIE1 </t>
  </si>
  <si>
    <t>KE766</t>
  </si>
  <si>
    <t>katetr pig. BTQ BT-PD1-1030-W</t>
  </si>
  <si>
    <t>KI293</t>
  </si>
  <si>
    <t>stent Omnilink Elite 035 8x29x135 11011-29</t>
  </si>
  <si>
    <t>KC122</t>
  </si>
  <si>
    <t>katetr tempo-5 038 100 ber-2 451515H0</t>
  </si>
  <si>
    <t>KH648</t>
  </si>
  <si>
    <t>stent luminexx ZVM14100</t>
  </si>
  <si>
    <t>KB980</t>
  </si>
  <si>
    <t>pouzdro zaváděcí B90N10MQ</t>
  </si>
  <si>
    <t>KB921</t>
  </si>
  <si>
    <t>MWCE-35-5/3-TORNÁDO</t>
  </si>
  <si>
    <t>KF135</t>
  </si>
  <si>
    <t>drát vodící TSMG-35-180-7-LES</t>
  </si>
  <si>
    <t>KI001</t>
  </si>
  <si>
    <t>smyčka extrakční SK200</t>
  </si>
  <si>
    <t>KD562</t>
  </si>
  <si>
    <t>coil GDC-10-360 8 x 15 M003346815SR0</t>
  </si>
  <si>
    <t>KH457</t>
  </si>
  <si>
    <t>balón Mustang 12.0x60 75cm H74939171120670</t>
  </si>
  <si>
    <t>KH647</t>
  </si>
  <si>
    <t>stent luminexx ZVM14080</t>
  </si>
  <si>
    <t>KC295</t>
  </si>
  <si>
    <t>balón 14515 XXL/14-120 M001145150</t>
  </si>
  <si>
    <t>KC435</t>
  </si>
  <si>
    <t>coil GDS-10-360 6 x 11 M003346611SR0</t>
  </si>
  <si>
    <t>KB960</t>
  </si>
  <si>
    <t>IGTCFS-65-UNI IGTCFS-65-UNI</t>
  </si>
  <si>
    <t>KI346</t>
  </si>
  <si>
    <t xml:space="preserve">cévka HNBR5.0-35-65-P-NS-VANSCHIE2 </t>
  </si>
  <si>
    <t>KF737</t>
  </si>
  <si>
    <t>stent astron 10/40/70 349214</t>
  </si>
  <si>
    <t>KB995</t>
  </si>
  <si>
    <t>částice embolizační EB2S305</t>
  </si>
  <si>
    <t>KD898</t>
  </si>
  <si>
    <t>cévka HNR4,0-35-100-P-10S-PIG</t>
  </si>
  <si>
    <t>KD911</t>
  </si>
  <si>
    <t>cévka HNB5,0-35-65-P-NS-TIPS</t>
  </si>
  <si>
    <t>KB930</t>
  </si>
  <si>
    <t>MWCE-35-14-10-NESTER</t>
  </si>
  <si>
    <t>KH227</t>
  </si>
  <si>
    <t>balón sterling 5.0-40 135 H74939032504010</t>
  </si>
  <si>
    <t>KI281</t>
  </si>
  <si>
    <t>steh StarClose SE 14679-02</t>
  </si>
  <si>
    <t>KB927</t>
  </si>
  <si>
    <t>MWCE-18S-1,0-0-HILAL</t>
  </si>
  <si>
    <t>KD043</t>
  </si>
  <si>
    <t>cévka HNR4,0-35-100-P-NS-O</t>
  </si>
  <si>
    <t>KB967</t>
  </si>
  <si>
    <t>cévka HNBR5,0-vanschie2</t>
  </si>
  <si>
    <t>KF570</t>
  </si>
  <si>
    <t>stent viatorry N-PT108275</t>
  </si>
  <si>
    <t>KH707</t>
  </si>
  <si>
    <t>stent Epic 7x79 120cm H74939054078020</t>
  </si>
  <si>
    <t>KH708</t>
  </si>
  <si>
    <t>stent Epic 7x118 120cm H74939054071220</t>
  </si>
  <si>
    <t>KE345</t>
  </si>
  <si>
    <t>MWCE-35-14-4-NESTER MWCE-35-14-4</t>
  </si>
  <si>
    <t>KH950</t>
  </si>
  <si>
    <t>balón Mustang 5.0x60 75cm H74939171050670</t>
  </si>
  <si>
    <t>KD828</t>
  </si>
  <si>
    <t>coil GDC-10SR 7 x 20 M003346720SR0</t>
  </si>
  <si>
    <t>KE265</t>
  </si>
  <si>
    <t>MWCE-35-14-12-NESTER</t>
  </si>
  <si>
    <t>KF136</t>
  </si>
  <si>
    <t>stent biodegr. Ella 019..BD 019-...BD</t>
  </si>
  <si>
    <t>KI348</t>
  </si>
  <si>
    <t xml:space="preserve">cévka HNBR5.0-35-65-P-NS-VANSCHIE4 </t>
  </si>
  <si>
    <t>ZB215</t>
  </si>
  <si>
    <t>Šití safil fialový 3/0 bal. á 36 ks C1048041</t>
  </si>
  <si>
    <t>ZD423</t>
  </si>
  <si>
    <t>Šití silon monofil 4/0 EP 1,5 blue bal. á 24 ks SM 2061</t>
  </si>
  <si>
    <t>ZB213</t>
  </si>
  <si>
    <t>Šití safil fialový 5/0 bal. á 36 ks C1048012</t>
  </si>
  <si>
    <t>ZA919</t>
  </si>
  <si>
    <t>Šití merslen zelený 2/0 bal. á 36 ks EH6414H</t>
  </si>
  <si>
    <t>ZK476</t>
  </si>
  <si>
    <t>Rukavice operační latexové s pudrem ansell medigrip plus vel. 7,5 302925</t>
  </si>
  <si>
    <t>ZL071</t>
  </si>
  <si>
    <t>Rukavice operační gammex bez pudru PF EnLite vel. 6,5 353383</t>
  </si>
  <si>
    <t>ZL072</t>
  </si>
  <si>
    <t>Rukavice operační gammex bez pudru PF EnLite vel. 7,0 353384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</si>
  <si>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</si>
  <si>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</si>
  <si>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</si>
  <si>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</si>
  <si>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</si>
  <si>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</si>
  <si>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</si>
  <si>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katetry, stenty, porty (112 02 101)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</si>
  <si>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</si>
  <si>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</si>
  <si>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</si>
  <si>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</si>
  <si>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</si>
  <si>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</si>
  <si>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Radiologická klinika, přístr. pracoviště -detašová</t>
  </si>
  <si>
    <t>50115064</t>
  </si>
  <si>
    <t>529 SZM šicí materiál (112 02 106)</t>
  </si>
  <si>
    <t>Spotřeba zdravotnického materiálu - orientační přehled</t>
  </si>
  <si>
    <t>ON Data</t>
  </si>
  <si>
    <t>806 - Pracoviště s osvědčením pro provádění screeningu n</t>
  </si>
  <si>
    <t>809 - Pracoviště radiodiagnostiky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</si>
  <si>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</si>
  <si>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</si>
  <si>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</si>
  <si>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</si>
  <si>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806</t>
  </si>
  <si>
    <t>3</t>
  </si>
  <si>
    <t>0075318</t>
  </si>
  <si>
    <t>JEHLA BIOPTICKÁ MN1410</t>
  </si>
  <si>
    <t>0151445</t>
  </si>
  <si>
    <t>JEHLA BIOPTICKÁ - MĚKKÉ TKÁNĚ - AUTOMAT. CAESAR</t>
  </si>
  <si>
    <t>0151449</t>
  </si>
  <si>
    <t>JEHLA BIOPTICKÁ DO DĚLA (BARD MAGNUM)  UNIVERSAL P</t>
  </si>
  <si>
    <t>V</t>
  </si>
  <si>
    <t>09137</t>
  </si>
  <si>
    <t>UZ VYŠETŘENÍ DVOU ORGÁNŮ V NĚKOLIKA ROVINÁCH</t>
  </si>
  <si>
    <t>89178</t>
  </si>
  <si>
    <t>(VZP) SCREENINGOVÁ MAMOGRAFIE - V DISPENZÁRNÍ PÉČI</t>
  </si>
  <si>
    <t>89222</t>
  </si>
  <si>
    <t>DOPLŇUJÍCÍ MAMOGRAFIE KE SCREENINGOVÉ MAMOGRAFII</t>
  </si>
  <si>
    <t>89813</t>
  </si>
  <si>
    <t>KONZULTACE NÁLEZU RENTGENOLOGEM CÍLENÁ</t>
  </si>
  <si>
    <t>89221</t>
  </si>
  <si>
    <t>SCREENINGOVÁ MAMOGRAFIE (OBĚ STRANY, KAŽDÁ VE DVOU</t>
  </si>
  <si>
    <t>89814</t>
  </si>
  <si>
    <t>DRUHÉ ČTENÍ MAMOGRAFICKÝCH SNÍMKŮ VE SCREENINGU</t>
  </si>
  <si>
    <t>89510</t>
  </si>
  <si>
    <t>UZ PRSŮ JAKO DOPLNĚK SCREENINGOVÉ MAMOGRAFIE (VČET</t>
  </si>
  <si>
    <t>51881</t>
  </si>
  <si>
    <t>MULTIDISCIPLINÁRNÍ INDIKAČNÍ SEMINÁŘ K URČENÍ OPTI</t>
  </si>
  <si>
    <t>89314</t>
  </si>
  <si>
    <t>PERKUTÁNNÍ PUNKCE NEBO BIOPSIE PRSU ŘÍZENÁ RDG MET</t>
  </si>
  <si>
    <t>809</t>
  </si>
  <si>
    <t>1</t>
  </si>
  <si>
    <t>0001732</t>
  </si>
  <si>
    <t>0001733</t>
  </si>
  <si>
    <t>XENETIX 300</t>
  </si>
  <si>
    <t>0002918</t>
  </si>
  <si>
    <t>0002920</t>
  </si>
  <si>
    <t>0003132</t>
  </si>
  <si>
    <t>GADOVIST 1,0 MMOL/ML</t>
  </si>
  <si>
    <t>0003134</t>
  </si>
  <si>
    <t>0022008</t>
  </si>
  <si>
    <t>0022032</t>
  </si>
  <si>
    <t>IOMERON 250</t>
  </si>
  <si>
    <t>0022075</t>
  </si>
  <si>
    <t>0042411</t>
  </si>
  <si>
    <t>0042433</t>
  </si>
  <si>
    <t>0042439</t>
  </si>
  <si>
    <t>0045119</t>
  </si>
  <si>
    <t>0045123</t>
  </si>
  <si>
    <t>0045124</t>
  </si>
  <si>
    <t>0059496</t>
  </si>
  <si>
    <t>TELEBRIX GASTRO</t>
  </si>
  <si>
    <t>0065978</t>
  </si>
  <si>
    <t>0077015</t>
  </si>
  <si>
    <t>0077016</t>
  </si>
  <si>
    <t>0077017</t>
  </si>
  <si>
    <t>0077018</t>
  </si>
  <si>
    <t>0077019</t>
  </si>
  <si>
    <t>0077024</t>
  </si>
  <si>
    <t>0093625</t>
  </si>
  <si>
    <t>0095607</t>
  </si>
  <si>
    <t>0095608</t>
  </si>
  <si>
    <t>0095609</t>
  </si>
  <si>
    <t>0006707</t>
  </si>
  <si>
    <t>JEHLA BIOPTICKÁ K SYSTÉMU MAMMOTOME</t>
  </si>
  <si>
    <t>0030303</t>
  </si>
  <si>
    <t>LOKALIZÁTOR PRSNÍCH LÉZÍ,  MICROMARK</t>
  </si>
  <si>
    <t>0034038</t>
  </si>
  <si>
    <t>JEHLA BIOPTICKÁ ASPIRAČNÍ, CHIBA,ECHOTIP</t>
  </si>
  <si>
    <t>0034283</t>
  </si>
  <si>
    <t>JEHLA K LOKALIZACI PRSNÍCH LÉZÍ, X-REIDY</t>
  </si>
  <si>
    <t>0037821</t>
  </si>
  <si>
    <t>VODIČ ANGIOGRAFICKÝ</t>
  </si>
  <si>
    <t>0038462</t>
  </si>
  <si>
    <t>DRÁT VODÍCÍ GUIDE WIRE M</t>
  </si>
  <si>
    <t>0038482</t>
  </si>
  <si>
    <t>0038483</t>
  </si>
  <si>
    <t>0038503</t>
  </si>
  <si>
    <t>SOUPRAVA ZAVÁDĚCÍ INTRODUCER</t>
  </si>
  <si>
    <t>0038505</t>
  </si>
  <si>
    <t>0046507</t>
  </si>
  <si>
    <t>SOUPRAVA K INVAZIVNÍMU MĚŘENÍ 1 TLAKU</t>
  </si>
  <si>
    <t>0048523</t>
  </si>
  <si>
    <t>VODIČ INTERVENČNÍ SELECTIVA DO 145CM</t>
  </si>
  <si>
    <t>0048668</t>
  </si>
  <si>
    <t>DRÁT VODÍCÍ NITINOL</t>
  </si>
  <si>
    <t>0051591</t>
  </si>
  <si>
    <t>0052140</t>
  </si>
  <si>
    <t>KATETR DILATAČNÍ PTA WANDA, SMASH</t>
  </si>
  <si>
    <t>0052399</t>
  </si>
  <si>
    <t>KATETR DRENÁŽNÍ BILIÁRNÍ</t>
  </si>
  <si>
    <t>0052704</t>
  </si>
  <si>
    <t>KATETR DRENÁŽNÍ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</si>
  <si>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</si>
  <si>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</si>
  <si>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</si>
  <si>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</si>
  <si>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</si>
  <si>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BALONKOVÝ PTA QUADRIMATRIX/MARS</t>
  </si>
  <si>
    <t>0053905</t>
  </si>
  <si>
    <t>KATETR DILATAČNÍ XXL                 14-5XX</t>
  </si>
  <si>
    <t>0053921</t>
  </si>
  <si>
    <t>KATETR PRO DRENÁŽ ŽLUČNÍKU VAN SONNENBERG 20-8XX</t>
  </si>
  <si>
    <t>0053925</t>
  </si>
  <si>
    <t>KATETR BALÓNKOVÝ PTA SYMMETRY, MUSTANG</t>
  </si>
  <si>
    <t>0053936</t>
  </si>
  <si>
    <t>SYSTÉM ZAVÁDĚCÍ ACCUSTICK II 20-705</t>
  </si>
  <si>
    <t>0054358</t>
  </si>
  <si>
    <t>KATETR DIAGNOSTICKÝ SUPER TORQUE 5F,6F 533525-686</t>
  </si>
  <si>
    <t>0056016</t>
  </si>
  <si>
    <t>SET PRO ENTEROKLÝZU - SONDA DUODENÁLNÍ GUERBET 815</t>
  </si>
  <si>
    <t>0056021</t>
  </si>
  <si>
    <t>SET PRO ENTEROKLÝZU- HADIČKA K OMEZOVAČI TLAKU 834</t>
  </si>
  <si>
    <t>0056025</t>
  </si>
  <si>
    <t>SET PRO ENTEROKLÝZU - VAK NÁLEVOVÝ 857</t>
  </si>
  <si>
    <t>0056030</t>
  </si>
  <si>
    <t>SET PRO ENTEROKLÝZU - MEZISPOJKA Y 879</t>
  </si>
  <si>
    <t>0056358</t>
  </si>
  <si>
    <t>ZAVADĚČ FLEXOR BALKIN RADIOOPÁKNÍ ZNAČKA</t>
  </si>
  <si>
    <t>0056361</t>
  </si>
  <si>
    <t>0056365</t>
  </si>
  <si>
    <t>ZAVADĚČ MIKROPUNKČNÍ, NITINOLOVÝ VODIČ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</si>
  <si>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</si>
  <si>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</si>
  <si>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</si>
  <si>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</si>
  <si>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</si>
  <si>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</si>
  <si>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</si>
  <si>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</si>
  <si>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</si>
  <si>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0057844</t>
  </si>
  <si>
    <t>TĚLÍSKO EMBOLIZAČNÍ TORNADO</t>
  </si>
  <si>
    <t>0058000</t>
  </si>
  <si>
    <t>DRÁT VODÍCÍ JINDO PRO PTA           503451-503657</t>
  </si>
  <si>
    <t>0058462</t>
  </si>
  <si>
    <t>VODIČ DRÁTĚNÝ LUNDERQUIST EXTRA STIFF, ZAHNUTÝ</t>
  </si>
  <si>
    <t>0058463</t>
  </si>
  <si>
    <t>VODIČ DRÁTĚNÝ LUNDERQUIST EXTRA STIFF</t>
  </si>
  <si>
    <t>0058503</t>
  </si>
  <si>
    <t>KATETR PERIFERNĺ DILATAČNĺ VIATRAC - PTA</t>
  </si>
  <si>
    <t>0059345</t>
  </si>
  <si>
    <t>INDEFLÁTOR 622510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</si>
  <si>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</si>
  <si>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</si>
  <si>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</si>
  <si>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</si>
  <si>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</si>
  <si>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</si>
  <si>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</si>
  <si>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</si>
  <si>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0092284</t>
  </si>
  <si>
    <t>STENT PERIFERNÍ ILIAKÁLNÍ ASTRON,SAMOEXPANDIBILNÍ,</t>
  </si>
  <si>
    <t>0092559</t>
  </si>
  <si>
    <t>SADA AG - SYSTÉM PRO UZAVÍRÁNÍ CÉV - FEMORÁLNÍ - S</t>
  </si>
  <si>
    <t>0092932</t>
  </si>
  <si>
    <t>SADA DRENÁŽNÍ</t>
  </si>
  <si>
    <t>0098951</t>
  </si>
  <si>
    <t>LOKALIZÁTOR PRSNÍCH LÉZÍ V-MARK, PRO MAMMOTOM,11G</t>
  </si>
  <si>
    <t>0141695</t>
  </si>
  <si>
    <t>STENT JÍCNOVÝ FERX-ELLA-BOUBELLA</t>
  </si>
  <si>
    <t>0151038</t>
  </si>
  <si>
    <t>FILTR VENAKAVÁLNÍ</t>
  </si>
  <si>
    <t>0192086</t>
  </si>
  <si>
    <t>STENT PERIFERNÍ ZILVER RX, ZILVER FLEX,SAMOEXPANDI</t>
  </si>
  <si>
    <t>0059796</t>
  </si>
  <si>
    <t>DRÁT VODÍCÍ ANGIODYN J3 SFC-FS 150-0,35</t>
  </si>
  <si>
    <t>0046127</t>
  </si>
  <si>
    <t>KATETR BALONKOVÝ PTA - ŘEZACÍ - CUTTING</t>
  </si>
  <si>
    <t>0048828</t>
  </si>
  <si>
    <t>STENT JÍCNOVÝ FERX-ELLA-BOUBELLA-E</t>
  </si>
  <si>
    <t>0054475</t>
  </si>
  <si>
    <t>STENT BILIÁRNÍ ZILVER 635,SAMOEXPANDIBILNÍ,NITINOL</t>
  </si>
  <si>
    <t>0082484</t>
  </si>
  <si>
    <t>JEHLA BIOPTICKÁ PRO VAKUOVOU BIOPSII ENCOR</t>
  </si>
  <si>
    <t>0077226</t>
  </si>
  <si>
    <t>JEHLA STERNÁLNÍ MIELO-CAN, 18G - 1,2MMX4,8CM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</si>
  <si>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</si>
  <si>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</si>
  <si>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</si>
  <si>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</si>
  <si>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</si>
  <si>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</si>
  <si>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</si>
  <si>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</si>
  <si>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</si>
  <si>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</si>
  <si>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</si>
  <si>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</si>
  <si>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</si>
  <si>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</si>
  <si>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</si>
  <si>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</si>
  <si>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89147</t>
  </si>
  <si>
    <t>RTG ŽALUDKU A DUODENA</t>
  </si>
  <si>
    <t>89153</t>
  </si>
  <si>
    <t>ENTEROKLÝZA</t>
  </si>
  <si>
    <t>89163</t>
  </si>
  <si>
    <t>VYLUČOVACÍ UROGRAFIE</t>
  </si>
  <si>
    <t>89167</t>
  </si>
  <si>
    <t>CYSTOGRAFIE</t>
  </si>
  <si>
    <t>89177</t>
  </si>
  <si>
    <t>HYSTEROSALPINGOGRAFIE</t>
  </si>
  <si>
    <t>89193</t>
  </si>
  <si>
    <t>SIALOGRAFIE - JEDNA ŽLÁZA</t>
  </si>
  <si>
    <t>89198</t>
  </si>
  <si>
    <t>SKIASKOPIE</t>
  </si>
  <si>
    <t>89313</t>
  </si>
  <si>
    <t xml:space="preserve">PERKUTÁNNÍ PUNKCE NEBO BIOPSIE ŘÍZENÁ RDG METODOU </t>
  </si>
  <si>
    <t>89319</t>
  </si>
  <si>
    <t>ZAVEDENÍ FILTRU DO DOLNÍ DUTÉ ŽÍLY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</si>
  <si>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</si>
  <si>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</si>
  <si>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</si>
  <si>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</si>
  <si>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</si>
  <si>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</si>
  <si>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</si>
  <si>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</si>
  <si>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</si>
  <si>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</si>
  <si>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89343</t>
  </si>
  <si>
    <t>DIAGNOSTICKÁ MINIINVAZIVNÍ VAKUOVÁ BIOPSIE PRSU ZA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</si>
  <si>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</si>
  <si>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</si>
  <si>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</si>
  <si>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</si>
  <si>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</si>
  <si>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</si>
  <si>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</si>
  <si>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</si>
  <si>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89512</t>
  </si>
  <si>
    <t>UZ PRSŮ VČETNĚ SPÁDOVÝCH UZLIN</t>
  </si>
  <si>
    <t>89513</t>
  </si>
  <si>
    <t>UZ VYŠETŘENÍ HORNÍ POLOVINY BŘICHA</t>
  </si>
  <si>
    <t>89517</t>
  </si>
  <si>
    <t>UZ DUPLEXNÍ VYŠETŘENÍ DVOU A VÍCE CÉV, T. J. MORFO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</si>
  <si>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</si>
  <si>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</si>
  <si>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</si>
  <si>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</si>
  <si>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</si>
  <si>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</si>
  <si>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</si>
  <si>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</si>
  <si>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</si>
  <si>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</si>
  <si>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</si>
  <si>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</si>
  <si>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</si>
  <si>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</si>
  <si>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</si>
  <si>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</si>
  <si>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</si>
  <si>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</si>
  <si>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89514</t>
  </si>
  <si>
    <t>UZ VYŠETŘENÍ DOLNÍ POLOVINY BŘICHA</t>
  </si>
  <si>
    <t>09139</t>
  </si>
  <si>
    <t>UZ VYŠETŘENÍ TŘÍ A VÍCE ORGÁNŮ V NĚKOLIKA ROVINÁCH</t>
  </si>
  <si>
    <t>89725</t>
  </si>
  <si>
    <t>OPAKOVANÉ ČI DOPLŇUJÍCÍ VYŠETŘENÍ MR</t>
  </si>
  <si>
    <t>89715</t>
  </si>
  <si>
    <t>MR ZOBRAZENÍ KRKU, HRUDNÍKU, BŘICHA, PÁNVE (VČETNĚ</t>
  </si>
  <si>
    <t>09135</t>
  </si>
  <si>
    <t>UZ VYŠETŘENÍ POUZE JEDNOHO ORGÁNU V NĚKOLIKA ROVIN</t>
  </si>
  <si>
    <t>89151</t>
  </si>
  <si>
    <t>PASÁŽ TRÁVICÍ TRUBICÍ</t>
  </si>
  <si>
    <t>89169</t>
  </si>
  <si>
    <t>CYSTOURETROGRAFIE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</si>
  <si>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</si>
  <si>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</si>
  <si>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</si>
  <si>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</si>
  <si>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</si>
  <si>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</si>
  <si>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</si>
  <si>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</si>
  <si>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</si>
  <si>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</si>
  <si>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89199</t>
  </si>
  <si>
    <t>SKIASKOPICKÁ KONTROLA DIAGNOSTICKÝCH A LÉČEBNÝCH V</t>
  </si>
  <si>
    <t>89115</t>
  </si>
  <si>
    <t>RTG LEBKY, PŘEHLEDNÉ SNÍMKY</t>
  </si>
  <si>
    <t>89179</t>
  </si>
  <si>
    <t>DIAGNOSTICKÁ MAMOGRAFIE NEBO  DUKTOGRAFIE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</si>
  <si>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</si>
  <si>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</si>
  <si>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</si>
  <si>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</si>
  <si>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</si>
  <si>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</si>
  <si>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</si>
  <si>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89155</t>
  </si>
  <si>
    <t>RTG VYŠETŘENÍ TLUSTÉHO STŘEVA</t>
  </si>
  <si>
    <t>89411</t>
  </si>
  <si>
    <t>PŘEHLEDNÁ  ČI SELEKTIVNÍ ANGIOGRAFIE</t>
  </si>
  <si>
    <t>89335</t>
  </si>
  <si>
    <t xml:space="preserve">ZAVEDENÍ LOKALIZÁTORU K NEHMATNÝM LOŽISKŮM VČETNĚ </t>
  </si>
  <si>
    <t>89135</t>
  </si>
  <si>
    <t>RENTGENOVÉ VYŠETŘENÍ CELÉ PÁTEŘE JEDNOU EXPOZICÍ</t>
  </si>
  <si>
    <t>90933</t>
  </si>
  <si>
    <t>(DRG) ENDOVASKULÁRNÍ ZAVEDENÍ NEPOTAHOVANÉHO STENT</t>
  </si>
  <si>
    <t>89325</t>
  </si>
  <si>
    <t>PERKUTÁNNÍ DRENÁŽ ABSCESU, CYSTY EV. JINÉ DUTINY R</t>
  </si>
  <si>
    <t>89445</t>
  </si>
  <si>
    <t>ŽÍLY HORNÍ KONČETINY - FLEBOGRAFIE PERIFERNÍ, CELÝ</t>
  </si>
  <si>
    <t>89141</t>
  </si>
  <si>
    <t>VYŠETŘENÍ DOLNÍCH KONČETIN VCELKU JEDNÍM RENTGENOV</t>
  </si>
  <si>
    <t>89421</t>
  </si>
  <si>
    <t>MĚŘENÍ TLAKU PŘI ANGIOGRAFII</t>
  </si>
  <si>
    <t>89189</t>
  </si>
  <si>
    <t>FISTULOGRAFIE</t>
  </si>
  <si>
    <t>89711</t>
  </si>
  <si>
    <t>MR SPEKTROSKOPIE VYBRANÉ OBLASTI (1H NEBO 31P)</t>
  </si>
  <si>
    <t>89175</t>
  </si>
  <si>
    <t>DEFERENTOGRAFIE, CELÝ VÝKON</t>
  </si>
  <si>
    <t>68002</t>
  </si>
  <si>
    <t>mamografickÚ vyÜet°enÝ pro ZP 207</t>
  </si>
  <si>
    <t>Zdravotní výkony + ZUM + ZULP vykázané na pracovišti v rámci ambulantní péče - orientační přehled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</si>
  <si>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</si>
  <si>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</si>
  <si>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</si>
  <si>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</si>
  <si>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</si>
  <si>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</si>
  <si>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</si>
  <si>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</si>
  <si>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</si>
  <si>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</si>
  <si>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</si>
  <si>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</si>
  <si>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</si>
  <si>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</si>
  <si>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</si>
  <si>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</si>
  <si>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</si>
  <si>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</si>
  <si>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</si>
  <si>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</si>
  <si>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</si>
  <si>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 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</si>
  <si>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</si>
  <si>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</si>
  <si>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</si>
  <si>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</si>
  <si>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</si>
  <si>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</si>
  <si>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</si>
  <si>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</si>
  <si>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0065980</t>
  </si>
  <si>
    <t>0047480</t>
  </si>
  <si>
    <t>KATETR DILATAČNÍ PTCA</t>
  </si>
  <si>
    <t>0049907</t>
  </si>
  <si>
    <t>STENT PERIFERNĺ - VASCULÁRNÍ HERCULINK ELITE</t>
  </si>
  <si>
    <t>0049927</t>
  </si>
  <si>
    <t>STENT PERIFERNĺ - VASCULÁRNÍ HERCULINK PLUS</t>
  </si>
  <si>
    <t>0092128</t>
  </si>
  <si>
    <t>ZAVADĚČ DESTINATION RSR01 - 16</t>
  </si>
  <si>
    <t>0092129</t>
  </si>
  <si>
    <t>SOUPRAVA ZAVÁDĚCÍ DESTINATION</t>
  </si>
  <si>
    <t>0092893</t>
  </si>
  <si>
    <t>STENT PERIFERNÍ RENÁLNÍ HIPPOCAMPUS,BALONEXPANDIBI</t>
  </si>
  <si>
    <t>0141815</t>
  </si>
  <si>
    <t xml:space="preserve">STENT PERIFERNĺ - OMNILINK ELITE PERIPHERAL STENT </t>
  </si>
  <si>
    <t>0111638</t>
  </si>
  <si>
    <t>STENT PERIFERNÍ ISTHMUS LOGIC,BALONEXPANDIBILNÍ,CO</t>
  </si>
  <si>
    <t>0056362</t>
  </si>
  <si>
    <t>ZAVADĚČ FLEXOR CHECK-FLO II RADIOOP.ZNAČKA</t>
  </si>
  <si>
    <t>02</t>
  </si>
  <si>
    <t>0059494</t>
  </si>
  <si>
    <t>LIPIODOL ULTRA-FLUIDE</t>
  </si>
  <si>
    <t>0029900</t>
  </si>
  <si>
    <t>JEHLA  K BIOPSII</t>
  </si>
  <si>
    <t>0038498</t>
  </si>
  <si>
    <t>KATETR ANGIOGRAFICKÝ GLIDECATH</t>
  </si>
  <si>
    <t>0047748</t>
  </si>
  <si>
    <t>SADA EMBOLIZAČNÍ - KABEL PROPOJOVACÍ</t>
  </si>
  <si>
    <t>0053927</t>
  </si>
  <si>
    <t>KATETR PTA ULTRA-THIN DIAMOND W.GLIDEX 16-8X-16-9X</t>
  </si>
  <si>
    <t>0056125</t>
  </si>
  <si>
    <t>KATETR ASPIRAČNÍ, KATETR MĚŘÍCÍ</t>
  </si>
  <si>
    <t>0057792</t>
  </si>
  <si>
    <t>SHUNT TRANSJUGULÁRNÍ RING-CS</t>
  </si>
  <si>
    <t>0057999</t>
  </si>
  <si>
    <t>SPIRÁLA GDC</t>
  </si>
  <si>
    <t>0058736</t>
  </si>
  <si>
    <t>TĚLÍSKO EMBOLIZAČNÍ NESTER</t>
  </si>
  <si>
    <t>0059579</t>
  </si>
  <si>
    <t>STENT PERIFERNÍ HEPATICKÝ GORE VIATORR TIPS,SAMOEX</t>
  </si>
  <si>
    <t>0092054</t>
  </si>
  <si>
    <t>KATETR EXTRAKČNÍ KOŠÍK NTRAP</t>
  </si>
  <si>
    <t>0094542</t>
  </si>
  <si>
    <t>STENT JÍCNOVÝ SX-ELLA DEGRADABILNÍ BD (BD STENT)</t>
  </si>
  <si>
    <t>0075340</t>
  </si>
  <si>
    <t>JEHLA BIOPTICKÁ C1610B,C1616B,C1620B</t>
  </si>
  <si>
    <t>89329</t>
  </si>
  <si>
    <t>PERKUTÁNNÍ EXTRAKCE REZIDUÁLNÍCH KONKREMENTŮ ZE ŽL</t>
  </si>
  <si>
    <t>89409</t>
  </si>
  <si>
    <t>ZAVEDENÍ STENTGRAFTU DO NEKORONÁRNÍHO TEPENNÉHO NE</t>
  </si>
  <si>
    <t>90931</t>
  </si>
  <si>
    <t xml:space="preserve">(DRG) ENDOVASKULÁRNÍ ZAVEDENÍ POTAHOVANÉHO STENTU </t>
  </si>
  <si>
    <t>89441</t>
  </si>
  <si>
    <t>KATETRIZACE JATERNÍCH ŽIL</t>
  </si>
  <si>
    <t>03</t>
  </si>
  <si>
    <t>0042435</t>
  </si>
  <si>
    <t>0053358</t>
  </si>
  <si>
    <t>KATETR ANGIOGRAFICKÝ SLIP-CATH HYDROFILNÍ</t>
  </si>
  <si>
    <t>0057418</t>
  </si>
  <si>
    <t>DRÁT VODÍCÍ 300CM M001468XX0</t>
  </si>
  <si>
    <t>0092131</t>
  </si>
  <si>
    <t>KATETR BALÓNKOVÝ DILATAČNÍ</t>
  </si>
  <si>
    <t>04</t>
  </si>
  <si>
    <t>0034146</t>
  </si>
  <si>
    <t>JEHLA ASPIRAČNÍ HOWELL,ECHOTIP</t>
  </si>
  <si>
    <t>0034215</t>
  </si>
  <si>
    <t>0046273</t>
  </si>
  <si>
    <t>STENT JÍCNOVÝ,DUODENÁLNÍ,REKTÁLNÍ,BILIÁRNÍ BRONCHI</t>
  </si>
  <si>
    <t>0141907</t>
  </si>
  <si>
    <t>STENT JÍC.BILIÁRNÍ,KOLOREK.DUODEN.TRACH.BRONCH.SX-</t>
  </si>
  <si>
    <t>0034209</t>
  </si>
  <si>
    <t>JEHLA BIOPTICKÁ ASPIRAČNÍ, S TROCAR MANDRENEM</t>
  </si>
  <si>
    <t>0052563</t>
  </si>
  <si>
    <t>KATETR SUPRAPUBICKÝ COOK-COPE LOOP U-085412</t>
  </si>
  <si>
    <t>05</t>
  </si>
  <si>
    <t>0047341</t>
  </si>
  <si>
    <t>KATETR BALÓNKOVÝ STENTGRAFTOVÝ RELIANT</t>
  </si>
  <si>
    <t>0047648</t>
  </si>
  <si>
    <t>KATETR ANGIOGRAFICKÝ OUTLOOK RQ-4</t>
  </si>
  <si>
    <t>0048307</t>
  </si>
  <si>
    <t>STENTGRAFT VASKULÁRNÍ FLUENCY,SAMOEXPANDIBILNÍ,NIT</t>
  </si>
  <si>
    <t>0048347</t>
  </si>
  <si>
    <t>KATETR INFUZNÍ CRAGG MAC NAMMARA</t>
  </si>
  <si>
    <t>0049005</t>
  </si>
  <si>
    <t>KATETR TROMBEKTOMICKÝ - ROTAREX-ANTEGRADNÍ(KATETR,</t>
  </si>
  <si>
    <t>0049439</t>
  </si>
  <si>
    <t>STENTGRAFT ZENITH TX2 ZTEG-2P</t>
  </si>
  <si>
    <t>0050237</t>
  </si>
  <si>
    <t>DRÁT VODÍCÍ CHOICE PLUS</t>
  </si>
  <si>
    <t>0051056</t>
  </si>
  <si>
    <t>SPIRÁLA EMBOLIZAČNÍ - AKTIVNÍ NEXUS, AXIUM</t>
  </si>
  <si>
    <t>0051106</t>
  </si>
  <si>
    <t>SADA EMBOLIZAČNÍ - ODPOUTÁVAČ SPIRÁLY EMBOLIZAČNÍ</t>
  </si>
  <si>
    <t>0051593</t>
  </si>
  <si>
    <t>0052143</t>
  </si>
  <si>
    <t>EXTRAKTOR - AMPLATZ GOOSE NECK GNXXXX - PERIFERNÍ,</t>
  </si>
  <si>
    <t>0054472</t>
  </si>
  <si>
    <t>KATETR BALÓNKOVÝ OKLUZNÍ PRO ZENITH</t>
  </si>
  <si>
    <t>0056301</t>
  </si>
  <si>
    <t>KATETR BALONKOVÝ FOGARTY TRU-LUMEN 12TLW805F</t>
  </si>
  <si>
    <t>0056302</t>
  </si>
  <si>
    <t>KATETR BALONKOVÝ FOGARTY TRU-LUMEN 12TLW806F</t>
  </si>
  <si>
    <t>0056476</t>
  </si>
  <si>
    <t>STENTGRAFT KORONÁRNÍ JOSTENT GRAFTMASTER</t>
  </si>
  <si>
    <t>0057298</t>
  </si>
  <si>
    <t>STENT VASKULÁRNÍ E-LUMINEXX,SAMOEXPANDIBILNÍ,NITIN</t>
  </si>
  <si>
    <t>0057840</t>
  </si>
  <si>
    <t>TĚLÍSKO EMBOLIZAČNÍ IMWCE</t>
  </si>
  <si>
    <t>0058692</t>
  </si>
  <si>
    <t>STENTGRAFT AORTÁLNÍ ZENITH FLEX,SAMOEXPANDIBILNÍ,O</t>
  </si>
  <si>
    <t>0058694</t>
  </si>
  <si>
    <t>0058751</t>
  </si>
  <si>
    <t>KATETR BALÓNKOVÝ OKLUZNÍ PRO ZENITH AAA</t>
  </si>
  <si>
    <t>0058948</t>
  </si>
  <si>
    <t>STENT PERIFERNÍ WALLSTENT UNI,SAMOEXPANDIBILNÍ,OCE</t>
  </si>
  <si>
    <t>0059024</t>
  </si>
  <si>
    <t>STENT GRAFT VASKULÁRNÍ ELLA</t>
  </si>
  <si>
    <t>0059025</t>
  </si>
  <si>
    <t>0059797</t>
  </si>
  <si>
    <t>DRÁT VODÍCÍ ANGIODYN J3 MC-FS 200-0,35</t>
  </si>
  <si>
    <t>0094328</t>
  </si>
  <si>
    <t>STENT PERIFERNÍ SCUBA,BALONEXPANDIBILNÍ,COCR</t>
  </si>
  <si>
    <t>0094736</t>
  </si>
  <si>
    <t>STENT PERIFERNÍ EPIC,SAMOEXPANDIBILNÍ,NITINOL</t>
  </si>
  <si>
    <t>0141906</t>
  </si>
  <si>
    <t>STENT JÍCNOVÝ,DUODENÁLNÍ,REKTÁLNÍ, BILIÁRNÍ, BRONC</t>
  </si>
  <si>
    <t>0141926</t>
  </si>
  <si>
    <t>STENT PERIFERNÍ PULSAR 18,FEMOR.,BÉREC,SAMOEXPANDI</t>
  </si>
  <si>
    <t>0151633</t>
  </si>
  <si>
    <t>SPIRÁLA EMBOLIZAČNÍ - PERIFERNÍ - AZUR - PUSHABLE</t>
  </si>
  <si>
    <t>0192088</t>
  </si>
  <si>
    <t>STENTGRAFT AORTÁLNÍ ZENITH LP,RAMENO</t>
  </si>
  <si>
    <t>0192089</t>
  </si>
  <si>
    <t>STENTGRAFT AORTÁLNÍ ZENITH LP,TĚLO</t>
  </si>
  <si>
    <t>0193339</t>
  </si>
  <si>
    <t>STENTGRAFT AORTÁLNÍ ZENITH-NOHA SPIRÁLNÍ</t>
  </si>
  <si>
    <t>0151536</t>
  </si>
  <si>
    <t>DRÁT VODÍCÍ PTA - POD KOLENO - ASAHI -.014,.018/18</t>
  </si>
  <si>
    <t>0051244</t>
  </si>
  <si>
    <t>KATETR VODÍCÍ GUIDER</t>
  </si>
  <si>
    <t>0049924</t>
  </si>
  <si>
    <t>DRÁT ZAVÁDĚCĺ HI-TORQUE PERIFERNĺ SUPRA CORE 35</t>
  </si>
  <si>
    <t>0057416</t>
  </si>
  <si>
    <t>DRÁT VODÍCÍ 110CM,150CM M001468XX0</t>
  </si>
  <si>
    <t>0038891</t>
  </si>
  <si>
    <t>STENT PERIFERNÍ VASKULÁRNÍ PALMAZŮV,BALONEXPANDIBI</t>
  </si>
  <si>
    <t>0054351</t>
  </si>
  <si>
    <t>KATETR ANGIOPL.SLALOM,AVIATOR+,SLEEK,SAVVY(LONG),P</t>
  </si>
  <si>
    <t>0058849</t>
  </si>
  <si>
    <t>SADA AG - ZAVADĚČ (SHEATH) PRO ZENITH AAA</t>
  </si>
  <si>
    <t>0054477</t>
  </si>
  <si>
    <t>STENTGRAFT AORTÁLNÍ ZENITH AAA AOUNI EMERGENCY,SAM</t>
  </si>
  <si>
    <t>0054478</t>
  </si>
  <si>
    <t>STENTGRAFT AORTÁLNÍ ZENITH FLEX AAA,SAMOEXPANDIBIL</t>
  </si>
  <si>
    <t>0056357</t>
  </si>
  <si>
    <t>0193334</t>
  </si>
  <si>
    <t>STENTGRAFT AORTÁLNÍ ZENITH BIFURKOVANÝ PRO A.I.I.</t>
  </si>
  <si>
    <t>0048308</t>
  </si>
  <si>
    <t>KATETR ANGIOPLASTICKÝ PTA CQ-50XX,CQ-75XXX</t>
  </si>
  <si>
    <t>0038950</t>
  </si>
  <si>
    <t>JEHLA TREPANOBIOPTICKÁ - JAMSHIDI S ERGONOM. DRŽ.</t>
  </si>
  <si>
    <t>0053991</t>
  </si>
  <si>
    <t>DRÁT VODÍCÍ PATHFINDER 5159</t>
  </si>
  <si>
    <t>89317</t>
  </si>
  <si>
    <t>SELEKTIVNÍ TROMBOLÝZA</t>
  </si>
  <si>
    <t>89443</t>
  </si>
  <si>
    <t>ŽÍLY DOLNÍ KONČETINY - FLEBOGRAFIE PERIFERNÍ (ASCE</t>
  </si>
  <si>
    <t>06</t>
  </si>
  <si>
    <t>0038471</t>
  </si>
  <si>
    <t>0046543</t>
  </si>
  <si>
    <t>KATETR NEUROINTERVENČNÍ</t>
  </si>
  <si>
    <t>0048264</t>
  </si>
  <si>
    <t>DRÁT NEUROINTERVENČNÍ</t>
  </si>
  <si>
    <t>0059569</t>
  </si>
  <si>
    <t>SPIRÁLA EMBOLIZAČNÍ - PERIFER.,INTRAKR.-DETECHABLE</t>
  </si>
  <si>
    <t>0059982</t>
  </si>
  <si>
    <t>DRÁT ZAVÁDĚCÍ MIRAGE 103-0608-200</t>
  </si>
  <si>
    <t>0059985</t>
  </si>
  <si>
    <t>MIKROKATETR ULTRAFLOW, NAUTICA, ECHELON, MARATHON</t>
  </si>
  <si>
    <t>0059987</t>
  </si>
  <si>
    <t>SYSTÉM EMBOLIC ONYX 105-7000, ONYX HD 500,500+</t>
  </si>
  <si>
    <t>0092127</t>
  </si>
  <si>
    <t>ČÁSTICE EMBOLIZAČNÍ - EMBOSFÉRY EB2S103-912</t>
  </si>
  <si>
    <t>0141644</t>
  </si>
  <si>
    <t>STENT INTRAKRANIÁLNÍ SOLITAIRE AB,SAMOEXPANDIBILNÍ</t>
  </si>
  <si>
    <t>0052146</t>
  </si>
  <si>
    <t>EXTRAKTOR - AMPLATZ GOOSE NECK SET SKXXX - PERIFER</t>
  </si>
  <si>
    <t>0058980</t>
  </si>
  <si>
    <t>0059984</t>
  </si>
  <si>
    <t>MIKROKATETR - NEUROVASKULÁRNÍ - REBAR, APOLLO ONYX</t>
  </si>
  <si>
    <t>0151349</t>
  </si>
  <si>
    <t>KATETR PODPŮR.PRO MIKROKAT - SYSTÉM MERCI - MULTIF</t>
  </si>
  <si>
    <t>0059580</t>
  </si>
  <si>
    <t>SPIRÁLA EMBOLIZAČNÍ IDC 360XXX 361XXX</t>
  </si>
  <si>
    <t>07</t>
  </si>
  <si>
    <t>0051237</t>
  </si>
  <si>
    <t>KATETR BALÓNKOVÝ PTA - STERLING OTW</t>
  </si>
  <si>
    <t>0056475</t>
  </si>
  <si>
    <t>STENTGRAFT PERIFERNÍ JOSTENT PHERIPERAL</t>
  </si>
  <si>
    <t>89321</t>
  </si>
  <si>
    <t>EXTRAKCE CIZÍHO TĚLESA Z CÉVNÍHO ŘEČIŠTĚ</t>
  </si>
  <si>
    <t>08</t>
  </si>
  <si>
    <t>09</t>
  </si>
  <si>
    <t>10</t>
  </si>
  <si>
    <t>0045125</t>
  </si>
  <si>
    <t>0045118</t>
  </si>
  <si>
    <t>89173</t>
  </si>
  <si>
    <t>ANTEGRÁDNÍ PYELOGRAFIE JEDNOSTRANNÁ</t>
  </si>
  <si>
    <t>89181</t>
  </si>
  <si>
    <t>ARTROGRAFIE, TENOGRAFIE, BURSOGRAFIE</t>
  </si>
  <si>
    <t>89525</t>
  </si>
  <si>
    <t>DOPPLEROVSKÁ ULTRASONOGRAFIE TRANSKRANIÁLNÍ</t>
  </si>
  <si>
    <t>11</t>
  </si>
  <si>
    <t>0042443</t>
  </si>
  <si>
    <t>12</t>
  </si>
  <si>
    <t>0057846</t>
  </si>
  <si>
    <t>TĚLÍSKO EMBOLIZAČNÍ HILAL</t>
  </si>
  <si>
    <t>0099956</t>
  </si>
  <si>
    <t>JEHLA BIOPTICKÁ DO DĚLA - TOP CUT M</t>
  </si>
  <si>
    <t>13</t>
  </si>
  <si>
    <t>14</t>
  </si>
  <si>
    <t>16</t>
  </si>
  <si>
    <t>0058687</t>
  </si>
  <si>
    <t>TĚLÍSKO EMBOLIZAČNÍ DETACH-11, 18</t>
  </si>
  <si>
    <t>17</t>
  </si>
  <si>
    <t>0057775</t>
  </si>
  <si>
    <t>KATETR MICROFERRET</t>
  </si>
  <si>
    <t>0058504</t>
  </si>
  <si>
    <t>STENT VASKULÁRNÍ KAROTICKÝ SAMOEXPANDIBILNÍ ACCULI</t>
  </si>
  <si>
    <t>0048344</t>
  </si>
  <si>
    <t>VODIČ SPIDER RX FX EMBOLIC PROTECTION SPD 030..070</t>
  </si>
  <si>
    <t>18</t>
  </si>
  <si>
    <t>19</t>
  </si>
  <si>
    <t>20</t>
  </si>
  <si>
    <t>21</t>
  </si>
  <si>
    <t>0141293</t>
  </si>
  <si>
    <t>PORT MRI S KATÉTREM CHRONOFLEX A ZAVADĚČEM 0607173</t>
  </si>
  <si>
    <t>0151381</t>
  </si>
  <si>
    <t>PTCA PŘÍSLUŠENSTVÍ PITION TRI-ADAPTER</t>
  </si>
  <si>
    <t>22</t>
  </si>
  <si>
    <t>25</t>
  </si>
  <si>
    <t>26</t>
  </si>
  <si>
    <t>29</t>
  </si>
  <si>
    <t>30</t>
  </si>
  <si>
    <t>31</t>
  </si>
  <si>
    <t>0151037</t>
  </si>
  <si>
    <t>EXTRAKTOR PRO FILTR VENAKAVÁLNÍ</t>
  </si>
  <si>
    <t>32</t>
  </si>
  <si>
    <t>0057788</t>
  </si>
  <si>
    <t>SET TRANSJUGULÁRNÍ PŘÍSTUPOVÝ/BIOPTICKÝ</t>
  </si>
  <si>
    <t>50</t>
  </si>
  <si>
    <t>59</t>
  </si>
  <si>
    <t>0049857</t>
  </si>
  <si>
    <t>KATETR INTRACEREBRÁLNÍ SONIC</t>
  </si>
  <si>
    <t>0053397</t>
  </si>
  <si>
    <t>DRÁT VODÍCÍ MICRO SORCERER/STEEL</t>
  </si>
  <si>
    <t>0048349</t>
  </si>
  <si>
    <t>KATETR INFUZNÍ VODIČ PROSTREAM 41271..41278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</si>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</sst>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576">
    <xf numFmtId="0" fontId="0" fillId="0" borderId="0" xfId="0"/>
    <xf numFmtId="0" fontId="28" fillId="2" borderId="16" xfId="81" applyFont="1" applyFill="1" applyBorder="1"/>
    <xf numFmtId="0" fontId="29" fillId="2" borderId="17" xfId="81" applyFont="1" applyFill="1" applyBorder="1"/>
    <xf numFmtId="3" fontId="29" fillId="2" borderId="18" xfId="81" applyNumberFormat="1" applyFont="1" applyFill="1" applyBorder="1"/>
    <xf numFmtId="0" fontId="29" fillId="4" borderId="17" xfId="81" applyFont="1" applyFill="1" applyBorder="1"/>
    <xf numFmtId="3" fontId="29" fillId="4" borderId="18" xfId="81" applyNumberFormat="1" applyFont="1" applyFill="1" applyBorder="1"/>
    <xf numFmtId="172" fontId="29" fillId="3" borderId="18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3" xfId="81" applyNumberFormat="1" applyFont="1" applyFill="1" applyBorder="1"/>
    <xf numFmtId="3" fontId="28" fillId="5" borderId="7" xfId="81" applyNumberFormat="1" applyFont="1" applyFill="1" applyBorder="1"/>
    <xf numFmtId="3" fontId="28" fillId="5" borderId="11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2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5" fillId="2" borderId="33" xfId="0" applyFont="1" applyFill="1" applyBorder="1" applyAlignment="1">
      <alignment vertical="top"/>
    </xf>
    <xf numFmtId="0" fontId="39" fillId="2" borderId="33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8" fillId="2" borderId="7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9" fillId="2" borderId="20" xfId="0" applyFont="1" applyFill="1" applyBorder="1" applyAlignment="1">
      <alignment horizontal="center" vertical="center" wrapText="1"/>
    </xf>
    <xf numFmtId="0" fontId="39" fillId="2" borderId="22" xfId="0" applyFont="1" applyFill="1" applyBorder="1" applyAlignment="1">
      <alignment horizontal="center" vertical="center" wrapText="1"/>
    </xf>
    <xf numFmtId="0" fontId="37" fillId="2" borderId="22" xfId="0" applyFont="1" applyFill="1" applyBorder="1" applyAlignment="1">
      <alignment horizontal="center" vertical="center" wrapText="1"/>
    </xf>
    <xf numFmtId="3" fontId="28" fillId="5" borderId="3" xfId="81" applyNumberFormat="1" applyFont="1" applyFill="1" applyBorder="1"/>
    <xf numFmtId="3" fontId="28" fillId="5" borderId="28" xfId="81" applyNumberFormat="1" applyFont="1" applyFill="1" applyBorder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9" xfId="81" applyNumberFormat="1" applyFont="1" applyFill="1" applyBorder="1"/>
    <xf numFmtId="3" fontId="28" fillId="5" borderId="12" xfId="81" applyNumberFormat="1" applyFont="1" applyFill="1" applyBorder="1"/>
    <xf numFmtId="3" fontId="28" fillId="5" borderId="13" xfId="81" applyNumberFormat="1" applyFont="1" applyFill="1" applyBorder="1"/>
    <xf numFmtId="3" fontId="29" fillId="2" borderId="26" xfId="81" applyNumberFormat="1" applyFont="1" applyFill="1" applyBorder="1"/>
    <xf numFmtId="3" fontId="29" fillId="2" borderId="19" xfId="81" applyNumberFormat="1" applyFont="1" applyFill="1" applyBorder="1"/>
    <xf numFmtId="3" fontId="29" fillId="4" borderId="26" xfId="81" applyNumberFormat="1" applyFont="1" applyFill="1" applyBorder="1"/>
    <xf numFmtId="3" fontId="29" fillId="4" borderId="19" xfId="81" applyNumberFormat="1" applyFont="1" applyFill="1" applyBorder="1"/>
    <xf numFmtId="172" fontId="29" fillId="3" borderId="26" xfId="81" applyNumberFormat="1" applyFont="1" applyFill="1" applyBorder="1"/>
    <xf numFmtId="172" fontId="29" fillId="3" borderId="19" xfId="81" applyNumberFormat="1" applyFont="1" applyFill="1" applyBorder="1"/>
    <xf numFmtId="0" fontId="32" fillId="2" borderId="24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6" xfId="78" applyNumberFormat="1" applyFont="1" applyFill="1" applyBorder="1" applyAlignment="1">
      <alignment horizontal="right"/>
    </xf>
    <xf numFmtId="9" fontId="29" fillId="0" borderId="26" xfId="78" applyNumberFormat="1" applyFont="1" applyFill="1" applyBorder="1" applyAlignment="1">
      <alignment horizontal="right"/>
    </xf>
    <xf numFmtId="3" fontId="29" fillId="0" borderId="19" xfId="78" applyNumberFormat="1" applyFont="1" applyFill="1" applyBorder="1" applyAlignment="1">
      <alignment horizontal="right"/>
    </xf>
    <xf numFmtId="0" fontId="33" fillId="0" borderId="42" xfId="0" applyFont="1" applyFill="1" applyBorder="1" applyAlignment="1"/>
    <xf numFmtId="0" fontId="41" fillId="0" borderId="0" xfId="0" applyFont="1" applyFill="1" applyBorder="1" applyAlignment="1"/>
    <xf numFmtId="3" fontId="34" fillId="0" borderId="6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5" fillId="0" borderId="4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4" fillId="0" borderId="31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3" fontId="35" fillId="0" borderId="22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2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0" xfId="79" applyNumberFormat="1" applyFont="1" applyFill="1" applyBorder="1"/>
    <xf numFmtId="9" fontId="3" fillId="0" borderId="40" xfId="79" applyNumberFormat="1" applyFont="1" applyFill="1" applyBorder="1"/>
    <xf numFmtId="9" fontId="3" fillId="0" borderId="41" xfId="79" applyNumberFormat="1" applyFont="1" applyFill="1" applyBorder="1"/>
    <xf numFmtId="0" fontId="3" fillId="0" borderId="35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6" xfId="79" applyFont="1" applyFill="1" applyBorder="1"/>
    <xf numFmtId="0" fontId="3" fillId="0" borderId="37" xfId="79" applyFont="1" applyFill="1" applyBorder="1"/>
    <xf numFmtId="165" fontId="3" fillId="0" borderId="68" xfId="53" applyNumberFormat="1" applyFont="1" applyFill="1" applyBorder="1"/>
    <xf numFmtId="9" fontId="3" fillId="0" borderId="68" xfId="53" applyNumberFormat="1" applyFont="1" applyFill="1" applyBorder="1"/>
    <xf numFmtId="0" fontId="33" fillId="0" borderId="29" xfId="0" applyFont="1" applyFill="1" applyBorder="1" applyAlignment="1"/>
    <xf numFmtId="0" fontId="33" fillId="0" borderId="30" xfId="0" applyFont="1" applyFill="1" applyBorder="1" applyAlignment="1"/>
    <xf numFmtId="0" fontId="33" fillId="0" borderId="60" xfId="0" applyFont="1" applyFill="1" applyBorder="1" applyAlignment="1"/>
    <xf numFmtId="0" fontId="29" fillId="2" borderId="25" xfId="78" applyFont="1" applyFill="1" applyBorder="1" applyAlignment="1">
      <alignment horizontal="right"/>
    </xf>
    <xf numFmtId="3" fontId="29" fillId="2" borderId="59" xfId="78" applyNumberFormat="1" applyFont="1" applyFill="1" applyBorder="1"/>
    <xf numFmtId="0" fontId="3" fillId="2" borderId="18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left"/>
    </xf>
    <xf numFmtId="0" fontId="3" fillId="2" borderId="22" xfId="80" applyFont="1" applyFill="1" applyBorder="1"/>
    <xf numFmtId="0" fontId="3" fillId="2" borderId="21" xfId="80" applyFont="1" applyFill="1" applyBorder="1"/>
    <xf numFmtId="0" fontId="3" fillId="2" borderId="39" xfId="79" applyFont="1" applyFill="1" applyBorder="1"/>
    <xf numFmtId="0" fontId="3" fillId="2" borderId="38" xfId="79" applyFont="1" applyFill="1" applyBorder="1"/>
    <xf numFmtId="0" fontId="3" fillId="2" borderId="66" xfId="53" applyFont="1" applyFill="1" applyBorder="1" applyAlignment="1">
      <alignment horizontal="right"/>
    </xf>
    <xf numFmtId="0" fontId="33" fillId="0" borderId="24" xfId="0" applyFont="1" applyBorder="1" applyAlignment="1"/>
    <xf numFmtId="0" fontId="33" fillId="5" borderId="5" xfId="0" applyFont="1" applyFill="1" applyBorder="1"/>
    <xf numFmtId="0" fontId="33" fillId="5" borderId="9" xfId="0" applyFont="1" applyFill="1" applyBorder="1"/>
    <xf numFmtId="0" fontId="33" fillId="5" borderId="21" xfId="0" applyFont="1" applyFill="1" applyBorder="1"/>
    <xf numFmtId="0" fontId="33" fillId="5" borderId="42" xfId="0" applyFont="1" applyFill="1" applyBorder="1"/>
    <xf numFmtId="0" fontId="33" fillId="5" borderId="48" xfId="0" applyFont="1" applyFill="1" applyBorder="1"/>
    <xf numFmtId="9" fontId="35" fillId="0" borderId="5" xfId="0" applyNumberFormat="1" applyFont="1" applyFill="1" applyBorder="1" applyAlignment="1">
      <alignment horizontal="right" vertical="top"/>
    </xf>
    <xf numFmtId="9" fontId="35" fillId="0" borderId="9" xfId="0" applyNumberFormat="1" applyFont="1" applyFill="1" applyBorder="1" applyAlignment="1">
      <alignment horizontal="right" vertical="top"/>
    </xf>
    <xf numFmtId="9" fontId="37" fillId="0" borderId="9" xfId="0" applyNumberFormat="1" applyFont="1" applyFill="1" applyBorder="1" applyAlignment="1">
      <alignment horizontal="right" vertical="top"/>
    </xf>
    <xf numFmtId="9" fontId="35" fillId="0" borderId="21" xfId="0" applyNumberFormat="1" applyFont="1" applyFill="1" applyBorder="1" applyAlignment="1">
      <alignment horizontal="right" vertical="top"/>
    </xf>
    <xf numFmtId="3" fontId="32" fillId="0" borderId="28" xfId="53" applyNumberFormat="1" applyFont="1" applyFill="1" applyBorder="1"/>
    <xf numFmtId="3" fontId="32" fillId="0" borderId="24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8" xfId="0" applyFont="1" applyFill="1" applyBorder="1" applyAlignment="1">
      <alignment horizontal="center"/>
    </xf>
    <xf numFmtId="3" fontId="3" fillId="0" borderId="67" xfId="53" applyNumberFormat="1" applyFont="1" applyFill="1" applyBorder="1"/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0" fontId="32" fillId="2" borderId="48" xfId="0" applyNumberFormat="1" applyFont="1" applyFill="1" applyBorder="1" applyAlignment="1">
      <alignment horizontal="center"/>
    </xf>
    <xf numFmtId="170" fontId="33" fillId="0" borderId="0" xfId="0" applyNumberFormat="1" applyFont="1" applyFill="1"/>
    <xf numFmtId="0" fontId="32" fillId="2" borderId="44" xfId="74" applyFont="1" applyFill="1" applyBorder="1" applyAlignment="1">
      <alignment horizontal="center"/>
    </xf>
    <xf numFmtId="0" fontId="28" fillId="5" borderId="42" xfId="81" applyFont="1" applyFill="1" applyBorder="1"/>
    <xf numFmtId="0" fontId="32" fillId="2" borderId="22" xfId="81" applyFont="1" applyFill="1" applyBorder="1" applyAlignment="1">
      <alignment horizontal="center"/>
    </xf>
    <xf numFmtId="0" fontId="32" fillId="2" borderId="21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6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8" xfId="0" applyNumberFormat="1" applyFont="1" applyFill="1" applyBorder="1"/>
    <xf numFmtId="3" fontId="33" fillId="0" borderId="23" xfId="0" applyNumberFormat="1" applyFont="1" applyFill="1" applyBorder="1"/>
    <xf numFmtId="3" fontId="33" fillId="0" borderId="7" xfId="0" applyNumberFormat="1" applyFont="1" applyFill="1" applyBorder="1"/>
    <xf numFmtId="3" fontId="33" fillId="0" borderId="8" xfId="0" applyNumberFormat="1" applyFont="1" applyFill="1" applyBorder="1"/>
    <xf numFmtId="3" fontId="33" fillId="0" borderId="11" xfId="0" applyNumberFormat="1" applyFont="1" applyFill="1" applyBorder="1"/>
    <xf numFmtId="3" fontId="33" fillId="0" borderId="12" xfId="0" applyNumberFormat="1" applyFont="1" applyFill="1" applyBorder="1"/>
    <xf numFmtId="9" fontId="33" fillId="0" borderId="24" xfId="0" applyNumberFormat="1" applyFont="1" applyFill="1" applyBorder="1"/>
    <xf numFmtId="9" fontId="33" fillId="0" borderId="9" xfId="0" applyNumberFormat="1" applyFont="1" applyFill="1" applyBorder="1"/>
    <xf numFmtId="9" fontId="33" fillId="0" borderId="13" xfId="0" applyNumberFormat="1" applyFont="1" applyFill="1" applyBorder="1"/>
    <xf numFmtId="9" fontId="29" fillId="2" borderId="19" xfId="81" applyNumberFormat="1" applyFont="1" applyFill="1" applyBorder="1"/>
    <xf numFmtId="9" fontId="29" fillId="4" borderId="19" xfId="81" applyNumberFormat="1" applyFont="1" applyFill="1" applyBorder="1"/>
    <xf numFmtId="9" fontId="29" fillId="3" borderId="19" xfId="81" applyNumberFormat="1" applyFont="1" applyFill="1" applyBorder="1"/>
    <xf numFmtId="0" fontId="32" fillId="2" borderId="20" xfId="81" applyFont="1" applyFill="1" applyBorder="1" applyAlignment="1">
      <alignment horizontal="center"/>
    </xf>
    <xf numFmtId="49" fontId="38" fillId="2" borderId="8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8" xfId="0" applyFont="1" applyFill="1" applyBorder="1" applyAlignment="1"/>
    <xf numFmtId="0" fontId="33" fillId="0" borderId="0" xfId="0" applyFont="1" applyFill="1" applyAlignment="1"/>
    <xf numFmtId="0" fontId="46" fillId="4" borderId="32" xfId="1" applyFont="1" applyFill="1" applyBorder="1"/>
    <xf numFmtId="0" fontId="46" fillId="4" borderId="16" xfId="1" applyFont="1" applyFill="1" applyBorder="1"/>
    <xf numFmtId="0" fontId="46" fillId="3" borderId="17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8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 wrapText="1"/>
    </xf>
    <xf numFmtId="165" fontId="32" fillId="2" borderId="23" xfId="53" applyNumberFormat="1" applyFont="1" applyFill="1" applyBorder="1" applyAlignment="1">
      <alignment horizontal="right"/>
    </xf>
    <xf numFmtId="0" fontId="3" fillId="2" borderId="28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7" xfId="1" applyFont="1" applyFill="1" applyBorder="1"/>
    <xf numFmtId="0" fontId="46" fillId="3" borderId="3" xfId="1" applyFont="1" applyFill="1" applyBorder="1"/>
    <xf numFmtId="0" fontId="46" fillId="6" borderId="3" xfId="1" applyFont="1" applyFill="1" applyBorder="1"/>
    <xf numFmtId="0" fontId="46" fillId="6" borderId="58" xfId="1" applyFont="1" applyFill="1" applyBorder="1"/>
    <xf numFmtId="0" fontId="46" fillId="2" borderId="3" xfId="1" applyFont="1" applyFill="1" applyBorder="1"/>
    <xf numFmtId="0" fontId="46" fillId="4" borderId="3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1" xfId="0" applyNumberFormat="1" applyFont="1" applyFill="1" applyBorder="1"/>
    <xf numFmtId="3" fontId="40" fillId="2" borderId="53" xfId="0" applyNumberFormat="1" applyFont="1" applyFill="1" applyBorder="1"/>
    <xf numFmtId="9" fontId="40" fillId="2" borderId="59" xfId="0" applyNumberFormat="1" applyFont="1" applyFill="1" applyBorder="1"/>
    <xf numFmtId="0" fontId="50" fillId="2" borderId="17" xfId="1" applyFont="1" applyFill="1" applyBorder="1" applyAlignment="1"/>
    <xf numFmtId="0" fontId="33" fillId="2" borderId="27" xfId="0" applyFont="1" applyFill="1" applyBorder="1" applyAlignment="1"/>
    <xf numFmtId="3" fontId="33" fillId="2" borderId="26" xfId="0" applyNumberFormat="1" applyFont="1" applyFill="1" applyBorder="1" applyAlignment="1"/>
    <xf numFmtId="9" fontId="33" fillId="2" borderId="19" xfId="0" applyNumberFormat="1" applyFont="1" applyFill="1" applyBorder="1" applyAlignment="1"/>
    <xf numFmtId="0" fontId="40" fillId="2" borderId="56" xfId="0" applyFont="1" applyFill="1" applyBorder="1" applyAlignment="1"/>
    <xf numFmtId="0" fontId="33" fillId="0" borderId="6" xfId="0" applyFont="1" applyBorder="1" applyAlignment="1"/>
    <xf numFmtId="3" fontId="33" fillId="0" borderId="4" xfId="0" applyNumberFormat="1" applyFont="1" applyBorder="1" applyAlignment="1"/>
    <xf numFmtId="9" fontId="33" fillId="0" borderId="9" xfId="0" applyNumberFormat="1" applyFont="1" applyBorder="1" applyAlignment="1"/>
    <xf numFmtId="0" fontId="30" fillId="2" borderId="33" xfId="1" applyFont="1" applyFill="1" applyBorder="1" applyAlignment="1">
      <alignment horizontal="left" indent="2"/>
    </xf>
    <xf numFmtId="0" fontId="33" fillId="0" borderId="10" xfId="0" applyFont="1" applyBorder="1" applyAlignment="1"/>
    <xf numFmtId="3" fontId="33" fillId="0" borderId="8" xfId="0" applyNumberFormat="1" applyFont="1" applyBorder="1" applyAlignment="1"/>
    <xf numFmtId="0" fontId="46" fillId="2" borderId="33" xfId="1" applyFont="1" applyFill="1" applyBorder="1" applyAlignment="1">
      <alignment horizontal="left" indent="4"/>
    </xf>
    <xf numFmtId="9" fontId="33" fillId="0" borderId="8" xfId="0" applyNumberFormat="1" applyFont="1" applyBorder="1" applyAlignment="1"/>
    <xf numFmtId="0" fontId="33" fillId="2" borderId="33" xfId="0" applyFont="1" applyFill="1" applyBorder="1" applyAlignment="1">
      <alignment horizontal="left" indent="2"/>
    </xf>
    <xf numFmtId="0" fontId="32" fillId="2" borderId="33" xfId="1" applyFont="1" applyFill="1" applyBorder="1" applyAlignment="1"/>
    <xf numFmtId="0" fontId="46" fillId="2" borderId="33" xfId="1" applyFont="1" applyFill="1" applyBorder="1" applyAlignment="1">
      <alignment horizontal="left" indent="2"/>
    </xf>
    <xf numFmtId="0" fontId="50" fillId="2" borderId="33" xfId="1" applyFont="1" applyFill="1" applyBorder="1" applyAlignment="1"/>
    <xf numFmtId="0" fontId="33" fillId="0" borderId="31" xfId="0" applyFont="1" applyBorder="1" applyAlignment="1"/>
    <xf numFmtId="3" fontId="33" fillId="0" borderId="22" xfId="0" applyNumberFormat="1" applyFont="1" applyBorder="1" applyAlignment="1"/>
    <xf numFmtId="9" fontId="33" fillId="0" borderId="21" xfId="0" applyNumberFormat="1" applyFont="1" applyBorder="1" applyAlignment="1"/>
    <xf numFmtId="0" fontId="40" fillId="0" borderId="42" xfId="0" applyFont="1" applyFill="1" applyBorder="1" applyAlignment="1">
      <alignment horizontal="left" indent="2"/>
    </xf>
    <xf numFmtId="0" fontId="33" fillId="0" borderId="42" xfId="0" applyFont="1" applyBorder="1" applyAlignment="1"/>
    <xf numFmtId="3" fontId="33" fillId="0" borderId="42" xfId="0" applyNumberFormat="1" applyFont="1" applyBorder="1" applyAlignment="1"/>
    <xf numFmtId="9" fontId="33" fillId="0" borderId="42" xfId="0" applyNumberFormat="1" applyFont="1" applyBorder="1" applyAlignment="1"/>
    <xf numFmtId="0" fontId="50" fillId="4" borderId="17" xfId="1" applyFont="1" applyFill="1" applyBorder="1" applyAlignment="1">
      <alignment horizontal="left"/>
    </xf>
    <xf numFmtId="0" fontId="33" fillId="4" borderId="27" xfId="0" applyFont="1" applyFill="1" applyBorder="1" applyAlignment="1"/>
    <xf numFmtId="3" fontId="33" fillId="4" borderId="26" xfId="0" applyNumberFormat="1" applyFont="1" applyFill="1" applyBorder="1" applyAlignment="1"/>
    <xf numFmtId="9" fontId="33" fillId="4" borderId="19" xfId="0" applyNumberFormat="1" applyFont="1" applyFill="1" applyBorder="1" applyAlignment="1"/>
    <xf numFmtId="0" fontId="50" fillId="4" borderId="56" xfId="1" applyFont="1" applyFill="1" applyBorder="1" applyAlignment="1">
      <alignment horizontal="left"/>
    </xf>
    <xf numFmtId="0" fontId="46" fillId="4" borderId="33" xfId="1" applyFont="1" applyFill="1" applyBorder="1" applyAlignment="1">
      <alignment horizontal="left" indent="2"/>
    </xf>
    <xf numFmtId="0" fontId="50" fillId="4" borderId="33" xfId="1" applyFont="1" applyFill="1" applyBorder="1" applyAlignment="1">
      <alignment horizontal="left"/>
    </xf>
    <xf numFmtId="0" fontId="33" fillId="4" borderId="34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8" xfId="0" applyNumberFormat="1" applyFont="1" applyBorder="1" applyAlignment="1"/>
    <xf numFmtId="0" fontId="40" fillId="3" borderId="17" xfId="0" applyFont="1" applyFill="1" applyBorder="1" applyAlignment="1"/>
    <xf numFmtId="0" fontId="33" fillId="3" borderId="27" xfId="0" applyFont="1" applyFill="1" applyBorder="1" applyAlignment="1"/>
    <xf numFmtId="3" fontId="33" fillId="3" borderId="26" xfId="0" applyNumberFormat="1" applyFont="1" applyFill="1" applyBorder="1" applyAlignment="1"/>
    <xf numFmtId="9" fontId="33" fillId="3" borderId="19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2" fontId="41" fillId="0" borderId="0" xfId="0" applyNumberFormat="1" applyFont="1" applyFill="1"/>
    <xf numFmtId="173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2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5" fontId="33" fillId="0" borderId="0" xfId="0" applyNumberFormat="1" applyFont="1" applyFill="1"/>
    <xf numFmtId="9" fontId="33" fillId="0" borderId="0" xfId="0" applyNumberFormat="1" applyFont="1" applyFill="1"/>
    <xf numFmtId="165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5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6" fontId="33" fillId="0" borderId="0" xfId="0" applyNumberFormat="1" applyFont="1" applyFill="1"/>
    <xf numFmtId="0" fontId="40" fillId="2" borderId="25" xfId="0" applyFont="1" applyFill="1" applyBorder="1" applyAlignment="1">
      <alignment horizontal="right"/>
    </xf>
    <xf numFmtId="170" fontId="40" fillId="0" borderId="18" xfId="0" applyNumberFormat="1" applyFont="1" applyFill="1" applyBorder="1" applyAlignment="1"/>
    <xf numFmtId="170" fontId="40" fillId="0" borderId="26" xfId="0" applyNumberFormat="1" applyFont="1" applyFill="1" applyBorder="1" applyAlignment="1"/>
    <xf numFmtId="9" fontId="40" fillId="0" borderId="19" xfId="0" applyNumberFormat="1" applyFont="1" applyFill="1" applyBorder="1" applyAlignment="1"/>
    <xf numFmtId="170" fontId="40" fillId="0" borderId="27" xfId="0" applyNumberFormat="1" applyFont="1" applyFill="1" applyBorder="1" applyAlignment="1"/>
    <xf numFmtId="9" fontId="40" fillId="0" borderId="50" xfId="0" applyNumberFormat="1" applyFont="1" applyFill="1" applyBorder="1" applyAlignment="1"/>
    <xf numFmtId="170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8" xfId="0" applyNumberFormat="1" applyFont="1" applyFill="1" applyBorder="1" applyAlignment="1"/>
    <xf numFmtId="9" fontId="33" fillId="0" borderId="48" xfId="0" applyNumberFormat="1" applyFont="1" applyFill="1" applyBorder="1" applyAlignment="1"/>
    <xf numFmtId="3" fontId="0" fillId="0" borderId="0" xfId="0" applyNumberFormat="1"/>
    <xf numFmtId="3" fontId="0" fillId="7" borderId="72" xfId="0" applyNumberFormat="1" applyFont="1" applyFill="1" applyBorder="1"/>
    <xf numFmtId="3" fontId="53" fillId="8" borderId="73" xfId="0" applyNumberFormat="1" applyFont="1" applyFill="1" applyBorder="1"/>
    <xf numFmtId="3" fontId="53" fillId="8" borderId="72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40" fillId="2" borderId="76" xfId="0" applyNumberFormat="1" applyFont="1" applyFill="1" applyBorder="1" applyAlignment="1">
      <alignment horizontal="center" vertical="center"/>
    </xf>
    <xf numFmtId="0" fontId="40" fillId="2" borderId="77" xfId="0" applyFont="1" applyFill="1" applyBorder="1" applyAlignment="1">
      <alignment horizontal="center" vertical="center"/>
    </xf>
    <xf numFmtId="3" fontId="55" fillId="2" borderId="79" xfId="0" applyNumberFormat="1" applyFont="1" applyFill="1" applyBorder="1" applyAlignment="1">
      <alignment horizontal="center" vertical="center" wrapText="1"/>
    </xf>
    <xf numFmtId="0" fontId="55" fillId="2" borderId="80" xfId="0" applyFont="1" applyFill="1" applyBorder="1" applyAlignment="1">
      <alignment horizontal="center" vertical="center" wrapText="1"/>
    </xf>
    <xf numFmtId="0" fontId="40" fillId="2" borderId="82" xfId="0" applyFont="1" applyFill="1" applyBorder="1" applyAlignment="1"/>
    <xf numFmtId="0" fontId="40" fillId="2" borderId="84" xfId="0" applyFont="1" applyFill="1" applyBorder="1" applyAlignment="1">
      <alignment horizontal="left" indent="1"/>
    </xf>
    <xf numFmtId="0" fontId="40" fillId="2" borderId="90" xfId="0" applyFont="1" applyFill="1" applyBorder="1" applyAlignment="1">
      <alignment horizontal="left" indent="1"/>
    </xf>
    <xf numFmtId="0" fontId="40" fillId="4" borderId="82" xfId="0" applyFont="1" applyFill="1" applyBorder="1" applyAlignment="1"/>
    <xf numFmtId="0" fontId="40" fillId="4" borderId="84" xfId="0" applyFont="1" applyFill="1" applyBorder="1" applyAlignment="1">
      <alignment horizontal="left" indent="1"/>
    </xf>
    <xf numFmtId="0" fontId="40" fillId="4" borderId="95" xfId="0" applyFont="1" applyFill="1" applyBorder="1" applyAlignment="1">
      <alignment horizontal="left" indent="1"/>
    </xf>
    <xf numFmtId="0" fontId="33" fillId="2" borderId="84" xfId="0" quotePrefix="1" applyFont="1" applyFill="1" applyBorder="1" applyAlignment="1">
      <alignment horizontal="left" indent="2"/>
    </xf>
    <xf numFmtId="0" fontId="33" fillId="2" borderId="90" xfId="0" quotePrefix="1" applyFont="1" applyFill="1" applyBorder="1" applyAlignment="1">
      <alignment horizontal="left" indent="2"/>
    </xf>
    <xf numFmtId="0" fontId="40" fillId="2" borderId="82" xfId="0" applyFont="1" applyFill="1" applyBorder="1" applyAlignment="1">
      <alignment horizontal="left" indent="1"/>
    </xf>
    <xf numFmtId="0" fontId="40" fillId="2" borderId="95" xfId="0" applyFont="1" applyFill="1" applyBorder="1" applyAlignment="1">
      <alignment horizontal="left" indent="1"/>
    </xf>
    <xf numFmtId="0" fontId="40" fillId="4" borderId="90" xfId="0" applyFont="1" applyFill="1" applyBorder="1" applyAlignment="1">
      <alignment horizontal="left" indent="1"/>
    </xf>
    <xf numFmtId="0" fontId="33" fillId="0" borderId="100" xfId="0" applyFont="1" applyBorder="1"/>
    <xf numFmtId="3" fontId="33" fillId="0" borderId="100" xfId="0" applyNumberFormat="1" applyFont="1" applyBorder="1"/>
    <xf numFmtId="0" fontId="40" fillId="4" borderId="74" xfId="0" applyFont="1" applyFill="1" applyBorder="1" applyAlignment="1">
      <alignment horizontal="center" vertical="center"/>
    </xf>
    <xf numFmtId="0" fontId="40" fillId="4" borderId="60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99" xfId="0" applyNumberFormat="1" applyFont="1" applyFill="1" applyBorder="1" applyAlignment="1">
      <alignment horizontal="center" vertical="center"/>
    </xf>
    <xf numFmtId="3" fontId="55" fillId="2" borderId="97" xfId="0" applyNumberFormat="1" applyFont="1" applyFill="1" applyBorder="1" applyAlignment="1">
      <alignment horizontal="center" vertical="center" wrapText="1"/>
    </xf>
    <xf numFmtId="174" fontId="40" fillId="4" borderId="83" xfId="0" applyNumberFormat="1" applyFont="1" applyFill="1" applyBorder="1" applyAlignment="1"/>
    <xf numFmtId="174" fontId="40" fillId="4" borderId="76" xfId="0" applyNumberFormat="1" applyFont="1" applyFill="1" applyBorder="1" applyAlignment="1"/>
    <xf numFmtId="174" fontId="40" fillId="4" borderId="77" xfId="0" applyNumberFormat="1" applyFont="1" applyFill="1" applyBorder="1" applyAlignment="1"/>
    <xf numFmtId="174" fontId="40" fillId="0" borderId="85" xfId="0" applyNumberFormat="1" applyFont="1" applyBorder="1"/>
    <xf numFmtId="174" fontId="33" fillId="0" borderId="89" xfId="0" applyNumberFormat="1" applyFont="1" applyBorder="1"/>
    <xf numFmtId="174" fontId="33" fillId="0" borderId="87" xfId="0" applyNumberFormat="1" applyFont="1" applyBorder="1"/>
    <xf numFmtId="174" fontId="40" fillId="0" borderId="96" xfId="0" applyNumberFormat="1" applyFont="1" applyBorder="1"/>
    <xf numFmtId="174" fontId="33" fillId="0" borderId="97" xfId="0" applyNumberFormat="1" applyFont="1" applyBorder="1"/>
    <xf numFmtId="174" fontId="33" fillId="0" borderId="80" xfId="0" applyNumberFormat="1" applyFont="1" applyBorder="1"/>
    <xf numFmtId="174" fontId="40" fillId="2" borderId="98" xfId="0" applyNumberFormat="1" applyFont="1" applyFill="1" applyBorder="1" applyAlignment="1"/>
    <xf numFmtId="174" fontId="40" fillId="2" borderId="76" xfId="0" applyNumberFormat="1" applyFont="1" applyFill="1" applyBorder="1" applyAlignment="1"/>
    <xf numFmtId="174" fontId="40" fillId="2" borderId="77" xfId="0" applyNumberFormat="1" applyFont="1" applyFill="1" applyBorder="1" applyAlignment="1"/>
    <xf numFmtId="174" fontId="40" fillId="0" borderId="91" xfId="0" applyNumberFormat="1" applyFont="1" applyBorder="1"/>
    <xf numFmtId="174" fontId="33" fillId="0" borderId="92" xfId="0" applyNumberFormat="1" applyFont="1" applyBorder="1"/>
    <xf numFmtId="174" fontId="33" fillId="0" borderId="93" xfId="0" applyNumberFormat="1" applyFont="1" applyBorder="1"/>
    <xf numFmtId="174" fontId="40" fillId="0" borderId="83" xfId="0" applyNumberFormat="1" applyFont="1" applyBorder="1"/>
    <xf numFmtId="174" fontId="33" fillId="0" borderId="99" xfId="0" applyNumberFormat="1" applyFont="1" applyBorder="1"/>
    <xf numFmtId="174" fontId="33" fillId="0" borderId="77" xfId="0" applyNumberFormat="1" applyFont="1" applyBorder="1"/>
    <xf numFmtId="175" fontId="40" fillId="2" borderId="83" xfId="0" applyNumberFormat="1" applyFont="1" applyFill="1" applyBorder="1" applyAlignment="1"/>
    <xf numFmtId="175" fontId="33" fillId="2" borderId="76" xfId="0" applyNumberFormat="1" applyFont="1" applyFill="1" applyBorder="1" applyAlignment="1"/>
    <xf numFmtId="175" fontId="33" fillId="2" borderId="77" xfId="0" applyNumberFormat="1" applyFont="1" applyFill="1" applyBorder="1" applyAlignment="1"/>
    <xf numFmtId="175" fontId="40" fillId="0" borderId="85" xfId="0" applyNumberFormat="1" applyFont="1" applyBorder="1"/>
    <xf numFmtId="175" fontId="33" fillId="0" borderId="86" xfId="0" applyNumberFormat="1" applyFont="1" applyBorder="1"/>
    <xf numFmtId="175" fontId="33" fillId="0" borderId="87" xfId="0" applyNumberFormat="1" applyFont="1" applyBorder="1"/>
    <xf numFmtId="175" fontId="33" fillId="0" borderId="89" xfId="0" applyNumberFormat="1" applyFont="1" applyBorder="1"/>
    <xf numFmtId="175" fontId="40" fillId="0" borderId="91" xfId="0" applyNumberFormat="1" applyFont="1" applyBorder="1"/>
    <xf numFmtId="175" fontId="33" fillId="0" borderId="92" xfId="0" applyNumberFormat="1" applyFont="1" applyBorder="1"/>
    <xf numFmtId="175" fontId="33" fillId="0" borderId="93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4" fontId="40" fillId="4" borderId="83" xfId="0" applyNumberFormat="1" applyFont="1" applyFill="1" applyBorder="1" applyAlignment="1">
      <alignment horizontal="center"/>
    </xf>
    <xf numFmtId="176" fontId="40" fillId="0" borderId="91" xfId="0" applyNumberFormat="1" applyFont="1" applyBorder="1"/>
    <xf numFmtId="0" fontId="32" fillId="2" borderId="107" xfId="74" applyFont="1" applyFill="1" applyBorder="1" applyAlignment="1">
      <alignment horizontal="center"/>
    </xf>
    <xf numFmtId="0" fontId="32" fillId="2" borderId="78" xfId="81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30" fillId="5" borderId="0" xfId="74" applyFont="1" applyFill="1" applyAlignment="1">
      <alignment horizontal="center"/>
    </xf>
    <xf numFmtId="0" fontId="40" fillId="3" borderId="25" xfId="0" applyFont="1" applyFill="1" applyBorder="1" applyAlignment="1"/>
    <xf numFmtId="0" fontId="33" fillId="0" borderId="43" xfId="0" applyFont="1" applyBorder="1" applyAlignment="1"/>
    <xf numFmtId="0" fontId="40" fillId="2" borderId="25" xfId="0" applyFont="1" applyFill="1" applyBorder="1" applyAlignment="1"/>
    <xf numFmtId="0" fontId="40" fillId="4" borderId="25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1" fillId="5" borderId="15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44" xfId="81" applyFont="1" applyFill="1" applyBorder="1" applyAlignment="1">
      <alignment horizontal="center"/>
    </xf>
    <xf numFmtId="0" fontId="32" fillId="2" borderId="70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3" xfId="0" applyFont="1" applyFill="1" applyBorder="1" applyAlignment="1">
      <alignment horizontal="center" vertical="center"/>
    </xf>
    <xf numFmtId="0" fontId="33" fillId="2" borderId="28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7" xfId="0" applyFont="1" applyFill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0" fontId="39" fillId="2" borderId="28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3" fillId="2" borderId="21" xfId="0" applyFont="1" applyFill="1" applyBorder="1" applyAlignment="1">
      <alignment horizontal="center" vertical="center" wrapText="1"/>
    </xf>
    <xf numFmtId="0" fontId="32" fillId="2" borderId="107" xfId="81" applyFont="1" applyFill="1" applyBorder="1" applyAlignment="1">
      <alignment horizontal="center"/>
    </xf>
    <xf numFmtId="0" fontId="32" fillId="2" borderId="104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9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5" fontId="32" fillId="0" borderId="0" xfId="53" applyNumberFormat="1" applyFont="1" applyFill="1" applyBorder="1" applyAlignment="1">
      <alignment horizontal="center"/>
    </xf>
    <xf numFmtId="165" fontId="30" fillId="0" borderId="0" xfId="79" applyNumberFormat="1" applyFont="1" applyFill="1" applyBorder="1" applyAlignment="1">
      <alignment horizontal="center"/>
    </xf>
    <xf numFmtId="165" fontId="32" fillId="2" borderId="23" xfId="53" applyNumberFormat="1" applyFont="1" applyFill="1" applyBorder="1" applyAlignment="1">
      <alignment horizontal="right"/>
    </xf>
    <xf numFmtId="165" fontId="30" fillId="2" borderId="28" xfId="79" applyNumberFormat="1" applyFont="1" applyFill="1" applyBorder="1" applyAlignment="1">
      <alignment horizontal="right"/>
    </xf>
    <xf numFmtId="165" fontId="43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1" xfId="78" applyNumberFormat="1" applyFont="1" applyFill="1" applyBorder="1" applyAlignment="1">
      <alignment horizontal="left"/>
    </xf>
    <xf numFmtId="0" fontId="33" fillId="2" borderId="52" xfId="0" applyFont="1" applyFill="1" applyBorder="1" applyAlignment="1"/>
    <xf numFmtId="3" fontId="29" fillId="2" borderId="54" xfId="78" applyNumberFormat="1" applyFont="1" applyFill="1" applyBorder="1" applyAlignment="1"/>
    <xf numFmtId="0" fontId="40" fillId="2" borderId="61" xfId="0" applyFont="1" applyFill="1" applyBorder="1" applyAlignment="1">
      <alignment horizontal="left"/>
    </xf>
    <xf numFmtId="0" fontId="33" fillId="2" borderId="48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40" fillId="2" borderId="54" xfId="0" applyFont="1" applyFill="1" applyBorder="1" applyAlignment="1">
      <alignment horizontal="left"/>
    </xf>
    <xf numFmtId="3" fontId="40" fillId="2" borderId="54" xfId="0" applyNumberFormat="1" applyFont="1" applyFill="1" applyBorder="1" applyAlignment="1">
      <alignment horizontal="left"/>
    </xf>
    <xf numFmtId="3" fontId="33" fillId="2" borderId="49" xfId="0" applyNumberFormat="1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23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55" xfId="80" applyFont="1" applyFill="1" applyBorder="1" applyAlignment="1">
      <alignment horizontal="left"/>
    </xf>
    <xf numFmtId="0" fontId="3" fillId="2" borderId="38" xfId="79" applyFont="1" applyFill="1" applyBorder="1" applyAlignment="1"/>
    <xf numFmtId="0" fontId="5" fillId="2" borderId="38" xfId="79" applyFont="1" applyFill="1" applyBorder="1" applyAlignment="1"/>
    <xf numFmtId="0" fontId="5" fillId="2" borderId="64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2" xfId="53" applyFont="1" applyFill="1" applyBorder="1" applyAlignment="1">
      <alignment horizontal="right"/>
    </xf>
    <xf numFmtId="0" fontId="5" fillId="2" borderId="63" xfId="79" applyFont="1" applyFill="1" applyBorder="1" applyAlignment="1"/>
    <xf numFmtId="0" fontId="3" fillId="2" borderId="39" xfId="79" applyFont="1" applyFill="1" applyBorder="1" applyAlignment="1">
      <alignment horizontal="left"/>
    </xf>
    <xf numFmtId="0" fontId="5" fillId="2" borderId="38" xfId="79" applyFont="1" applyFill="1" applyBorder="1" applyAlignment="1">
      <alignment horizontal="left"/>
    </xf>
    <xf numFmtId="0" fontId="3" fillId="2" borderId="38" xfId="79" applyFont="1" applyFill="1" applyBorder="1" applyAlignment="1">
      <alignment horizontal="left"/>
    </xf>
    <xf numFmtId="0" fontId="5" fillId="2" borderId="64" xfId="79" applyFont="1" applyFill="1" applyBorder="1" applyAlignment="1">
      <alignment horizontal="left"/>
    </xf>
    <xf numFmtId="0" fontId="2" fillId="0" borderId="1" xfId="26" applyFont="1" applyFill="1" applyBorder="1" applyAlignment="1"/>
    <xf numFmtId="167" fontId="40" fillId="2" borderId="75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59" xfId="0" applyFont="1" applyFill="1" applyBorder="1" applyAlignment="1">
      <alignment vertical="center"/>
    </xf>
    <xf numFmtId="3" fontId="32" fillId="2" borderId="61" xfId="26" applyNumberFormat="1" applyFont="1" applyFill="1" applyBorder="1" applyAlignment="1">
      <alignment horizontal="center"/>
    </xf>
    <xf numFmtId="3" fontId="32" fillId="2" borderId="48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49" xfId="0" applyNumberFormat="1" applyFont="1" applyFill="1" applyBorder="1" applyAlignment="1">
      <alignment horizontal="center" vertical="top"/>
    </xf>
    <xf numFmtId="0" fontId="32" fillId="2" borderId="29" xfId="0" applyFont="1" applyFill="1" applyBorder="1" applyAlignment="1">
      <alignment horizontal="center" vertical="top" wrapText="1"/>
    </xf>
    <xf numFmtId="0" fontId="32" fillId="2" borderId="29" xfId="0" applyFont="1" applyFill="1" applyBorder="1" applyAlignment="1">
      <alignment horizontal="center" vertical="top"/>
    </xf>
    <xf numFmtId="49" fontId="32" fillId="2" borderId="29" xfId="0" applyNumberFormat="1" applyFont="1" applyFill="1" applyBorder="1" applyAlignment="1">
      <alignment horizontal="center" vertical="top"/>
    </xf>
    <xf numFmtId="0" fontId="32" fillId="2" borderId="29" xfId="0" applyFont="1" applyFill="1" applyBorder="1" applyAlignment="1">
      <alignment horizontal="center" vertical="center"/>
    </xf>
    <xf numFmtId="0" fontId="32" fillId="2" borderId="61" xfId="0" quotePrefix="1" applyFont="1" applyFill="1" applyBorder="1" applyAlignment="1">
      <alignment horizontal="center"/>
    </xf>
    <xf numFmtId="0" fontId="32" fillId="2" borderId="49" xfId="0" applyFont="1" applyFill="1" applyBorder="1" applyAlignment="1">
      <alignment horizontal="center"/>
    </xf>
    <xf numFmtId="9" fontId="44" fillId="2" borderId="49" xfId="0" applyNumberFormat="1" applyFont="1" applyFill="1" applyBorder="1" applyAlignment="1">
      <alignment horizontal="center" vertical="top"/>
    </xf>
    <xf numFmtId="0" fontId="32" fillId="2" borderId="61" xfId="0" quotePrefix="1" applyNumberFormat="1" applyFont="1" applyFill="1" applyBorder="1" applyAlignment="1">
      <alignment horizontal="center"/>
    </xf>
    <xf numFmtId="0" fontId="32" fillId="2" borderId="49" xfId="0" applyNumberFormat="1" applyFont="1" applyFill="1" applyBorder="1" applyAlignment="1">
      <alignment horizontal="center"/>
    </xf>
    <xf numFmtId="0" fontId="44" fillId="2" borderId="49" xfId="0" applyNumberFormat="1" applyFont="1" applyFill="1" applyBorder="1" applyAlignment="1">
      <alignment horizontal="center" vertical="top"/>
    </xf>
    <xf numFmtId="3" fontId="34" fillId="9" borderId="109" xfId="0" applyNumberFormat="1" applyFont="1" applyFill="1" applyBorder="1" applyAlignment="1">
      <alignment horizontal="right" vertical="top"/>
    </xf>
    <xf numFmtId="3" fontId="34" fillId="9" borderId="110" xfId="0" applyNumberFormat="1" applyFont="1" applyFill="1" applyBorder="1" applyAlignment="1">
      <alignment horizontal="right" vertical="top"/>
    </xf>
    <xf numFmtId="177" fontId="34" fillId="9" borderId="111" xfId="0" applyNumberFormat="1" applyFont="1" applyFill="1" applyBorder="1" applyAlignment="1">
      <alignment horizontal="right" vertical="top"/>
    </xf>
    <xf numFmtId="3" fontId="34" fillId="0" borderId="109" xfId="0" applyNumberFormat="1" applyFont="1" applyBorder="1" applyAlignment="1">
      <alignment horizontal="right" vertical="top"/>
    </xf>
    <xf numFmtId="177" fontId="34" fillId="9" borderId="112" xfId="0" applyNumberFormat="1" applyFont="1" applyFill="1" applyBorder="1" applyAlignment="1">
      <alignment horizontal="right" vertical="top"/>
    </xf>
    <xf numFmtId="3" fontId="36" fillId="9" borderId="114" xfId="0" applyNumberFormat="1" applyFont="1" applyFill="1" applyBorder="1" applyAlignment="1">
      <alignment horizontal="right" vertical="top"/>
    </xf>
    <xf numFmtId="3" fontId="36" fillId="9" borderId="115" xfId="0" applyNumberFormat="1" applyFont="1" applyFill="1" applyBorder="1" applyAlignment="1">
      <alignment horizontal="right" vertical="top"/>
    </xf>
    <xf numFmtId="0" fontId="36" fillId="9" borderId="116" xfId="0" applyFont="1" applyFill="1" applyBorder="1" applyAlignment="1">
      <alignment horizontal="right" vertical="top"/>
    </xf>
    <xf numFmtId="3" fontId="36" fillId="0" borderId="114" xfId="0" applyNumberFormat="1" applyFont="1" applyBorder="1" applyAlignment="1">
      <alignment horizontal="right" vertical="top"/>
    </xf>
    <xf numFmtId="0" fontId="36" fillId="9" borderId="117" xfId="0" applyFont="1" applyFill="1" applyBorder="1" applyAlignment="1">
      <alignment horizontal="right" vertical="top"/>
    </xf>
    <xf numFmtId="0" fontId="34" fillId="9" borderId="111" xfId="0" applyFont="1" applyFill="1" applyBorder="1" applyAlignment="1">
      <alignment horizontal="right" vertical="top"/>
    </xf>
    <xf numFmtId="0" fontId="34" fillId="9" borderId="112" xfId="0" applyFont="1" applyFill="1" applyBorder="1" applyAlignment="1">
      <alignment horizontal="right" vertical="top"/>
    </xf>
    <xf numFmtId="177" fontId="36" fillId="9" borderId="116" xfId="0" applyNumberFormat="1" applyFont="1" applyFill="1" applyBorder="1" applyAlignment="1">
      <alignment horizontal="right" vertical="top"/>
    </xf>
    <xf numFmtId="177" fontId="36" fillId="9" borderId="117" xfId="0" applyNumberFormat="1" applyFont="1" applyFill="1" applyBorder="1" applyAlignment="1">
      <alignment horizontal="right" vertical="top"/>
    </xf>
    <xf numFmtId="3" fontId="36" fillId="0" borderId="118" xfId="0" applyNumberFormat="1" applyFont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0" fontId="36" fillId="0" borderId="120" xfId="0" applyFont="1" applyBorder="1" applyAlignment="1">
      <alignment horizontal="right" vertical="top"/>
    </xf>
    <xf numFmtId="177" fontId="36" fillId="9" borderId="121" xfId="0" applyNumberFormat="1" applyFont="1" applyFill="1" applyBorder="1" applyAlignment="1">
      <alignment horizontal="right" vertical="top"/>
    </xf>
    <xf numFmtId="0" fontId="38" fillId="10" borderId="108" xfId="0" applyFont="1" applyFill="1" applyBorder="1" applyAlignment="1">
      <alignment vertical="top"/>
    </xf>
    <xf numFmtId="0" fontId="38" fillId="10" borderId="108" xfId="0" applyFont="1" applyFill="1" applyBorder="1" applyAlignment="1">
      <alignment vertical="top" indent="2"/>
    </xf>
    <xf numFmtId="0" fontId="38" fillId="10" borderId="108" xfId="0" applyFont="1" applyFill="1" applyBorder="1" applyAlignment="1">
      <alignment vertical="top" indent="4"/>
    </xf>
    <xf numFmtId="0" fontId="39" fillId="10" borderId="113" xfId="0" applyFont="1" applyFill="1" applyBorder="1" applyAlignment="1">
      <alignment vertical="top" indent="6"/>
    </xf>
    <xf numFmtId="0" fontId="38" fillId="10" borderId="108" xfId="0" applyFont="1" applyFill="1" applyBorder="1" applyAlignment="1">
      <alignment vertical="top" indent="8"/>
    </xf>
    <xf numFmtId="0" fontId="39" fillId="10" borderId="113" xfId="0" applyFont="1" applyFill="1" applyBorder="1" applyAlignment="1">
      <alignment vertical="top" indent="2"/>
    </xf>
    <xf numFmtId="0" fontId="38" fillId="10" borderId="108" xfId="0" applyFont="1" applyFill="1" applyBorder="1" applyAlignment="1">
      <alignment vertical="top" indent="6"/>
    </xf>
    <xf numFmtId="0" fontId="39" fillId="10" borderId="113" xfId="0" applyFont="1" applyFill="1" applyBorder="1" applyAlignment="1">
      <alignment vertical="top" indent="4"/>
    </xf>
    <xf numFmtId="0" fontId="39" fillId="10" borderId="113" xfId="0" applyFont="1" applyFill="1" applyBorder="1" applyAlignment="1">
      <alignment vertical="top"/>
    </xf>
    <xf numFmtId="0" fontId="33" fillId="10" borderId="108" xfId="0" applyFont="1" applyFill="1" applyBorder="1"/>
    <xf numFmtId="0" fontId="39" fillId="10" borderId="17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5" fontId="32" fillId="2" borderId="122" xfId="53" applyNumberFormat="1" applyFont="1" applyFill="1" applyBorder="1" applyAlignment="1">
      <alignment horizontal="left"/>
    </xf>
    <xf numFmtId="165" fontId="32" fillId="2" borderId="123" xfId="53" applyNumberFormat="1" applyFont="1" applyFill="1" applyBorder="1" applyAlignment="1">
      <alignment horizontal="left"/>
    </xf>
    <xf numFmtId="165" fontId="32" fillId="2" borderId="57" xfId="53" applyNumberFormat="1" applyFont="1" applyFill="1" applyBorder="1" applyAlignment="1">
      <alignment horizontal="left"/>
    </xf>
    <xf numFmtId="3" fontId="32" fillId="2" borderId="57" xfId="53" applyNumberFormat="1" applyFont="1" applyFill="1" applyBorder="1" applyAlignment="1">
      <alignment horizontal="left"/>
    </xf>
    <xf numFmtId="3" fontId="32" fillId="2" borderId="65" xfId="53" applyNumberFormat="1" applyFont="1" applyFill="1" applyBorder="1" applyAlignment="1">
      <alignment horizontal="left"/>
    </xf>
    <xf numFmtId="0" fontId="33" fillId="0" borderId="76" xfId="0" applyFont="1" applyFill="1" applyBorder="1"/>
    <xf numFmtId="0" fontId="33" fillId="0" borderId="77" xfId="0" applyFont="1" applyFill="1" applyBorder="1"/>
    <xf numFmtId="165" fontId="33" fillId="0" borderId="77" xfId="0" applyNumberFormat="1" applyFont="1" applyFill="1" applyBorder="1"/>
    <xf numFmtId="165" fontId="33" fillId="0" borderId="77" xfId="0" applyNumberFormat="1" applyFont="1" applyFill="1" applyBorder="1" applyAlignment="1">
      <alignment horizontal="right"/>
    </xf>
    <xf numFmtId="3" fontId="33" fillId="0" borderId="77" xfId="0" applyNumberFormat="1" applyFont="1" applyFill="1" applyBorder="1"/>
    <xf numFmtId="3" fontId="33" fillId="0" borderId="78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5" fontId="33" fillId="0" borderId="87" xfId="0" applyNumberFormat="1" applyFont="1" applyFill="1" applyBorder="1"/>
    <xf numFmtId="165" fontId="33" fillId="0" borderId="87" xfId="0" applyNumberFormat="1" applyFont="1" applyFill="1" applyBorder="1" applyAlignment="1">
      <alignment horizontal="right"/>
    </xf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79" xfId="0" applyFont="1" applyFill="1" applyBorder="1"/>
    <xf numFmtId="0" fontId="33" fillId="0" borderId="80" xfId="0" applyFont="1" applyFill="1" applyBorder="1"/>
    <xf numFmtId="165" fontId="33" fillId="0" borderId="80" xfId="0" applyNumberFormat="1" applyFont="1" applyFill="1" applyBorder="1"/>
    <xf numFmtId="165" fontId="33" fillId="0" borderId="80" xfId="0" applyNumberFormat="1" applyFont="1" applyFill="1" applyBorder="1" applyAlignment="1">
      <alignment horizontal="right"/>
    </xf>
    <xf numFmtId="3" fontId="33" fillId="0" borderId="80" xfId="0" applyNumberFormat="1" applyFont="1" applyFill="1" applyBorder="1"/>
    <xf numFmtId="3" fontId="33" fillId="0" borderId="81" xfId="0" applyNumberFormat="1" applyFont="1" applyFill="1" applyBorder="1"/>
    <xf numFmtId="0" fontId="40" fillId="2" borderId="122" xfId="0" applyFont="1" applyFill="1" applyBorder="1"/>
    <xf numFmtId="3" fontId="40" fillId="2" borderId="124" xfId="0" applyNumberFormat="1" applyFont="1" applyFill="1" applyBorder="1"/>
    <xf numFmtId="9" fontId="40" fillId="2" borderId="71" xfId="0" applyNumberFormat="1" applyFont="1" applyFill="1" applyBorder="1"/>
    <xf numFmtId="3" fontId="40" fillId="2" borderId="65" xfId="0" applyNumberFormat="1" applyFont="1" applyFill="1" applyBorder="1"/>
    <xf numFmtId="9" fontId="33" fillId="0" borderId="77" xfId="0" applyNumberFormat="1" applyFont="1" applyFill="1" applyBorder="1"/>
    <xf numFmtId="9" fontId="33" fillId="0" borderId="87" xfId="0" applyNumberFormat="1" applyFont="1" applyFill="1" applyBorder="1"/>
    <xf numFmtId="9" fontId="33" fillId="0" borderId="80" xfId="0" applyNumberFormat="1" applyFont="1" applyFill="1" applyBorder="1"/>
    <xf numFmtId="3" fontId="33" fillId="0" borderId="93" xfId="0" applyNumberFormat="1" applyFont="1" applyFill="1" applyBorder="1"/>
    <xf numFmtId="9" fontId="33" fillId="0" borderId="93" xfId="0" applyNumberFormat="1" applyFont="1" applyFill="1" applyBorder="1"/>
    <xf numFmtId="3" fontId="33" fillId="0" borderId="94" xfId="0" applyNumberFormat="1" applyFont="1" applyFill="1" applyBorder="1"/>
    <xf numFmtId="0" fontId="40" fillId="10" borderId="18" xfId="0" applyFont="1" applyFill="1" applyBorder="1"/>
    <xf numFmtId="3" fontId="40" fillId="10" borderId="26" xfId="0" applyNumberFormat="1" applyFont="1" applyFill="1" applyBorder="1"/>
    <xf numFmtId="9" fontId="40" fillId="10" borderId="26" xfId="0" applyNumberFormat="1" applyFont="1" applyFill="1" applyBorder="1"/>
    <xf numFmtId="3" fontId="40" fillId="10" borderId="19" xfId="0" applyNumberFormat="1" applyFont="1" applyFill="1" applyBorder="1"/>
    <xf numFmtId="0" fontId="40" fillId="0" borderId="76" xfId="0" applyFont="1" applyFill="1" applyBorder="1"/>
    <xf numFmtId="0" fontId="40" fillId="0" borderId="125" xfId="0" applyFont="1" applyFill="1" applyBorder="1"/>
    <xf numFmtId="0" fontId="33" fillId="5" borderId="9" xfId="0" applyFont="1" applyFill="1" applyBorder="1" applyAlignment="1">
      <alignment wrapText="1"/>
    </xf>
    <xf numFmtId="0" fontId="40" fillId="0" borderId="86" xfId="0" applyFont="1" applyFill="1" applyBorder="1"/>
    <xf numFmtId="0" fontId="40" fillId="2" borderId="123" xfId="0" applyFont="1" applyFill="1" applyBorder="1"/>
    <xf numFmtId="3" fontId="40" fillId="2" borderId="0" xfId="0" applyNumberFormat="1" applyFont="1" applyFill="1" applyBorder="1"/>
    <xf numFmtId="3" fontId="40" fillId="2" borderId="15" xfId="0" applyNumberFormat="1" applyFont="1" applyFill="1" applyBorder="1"/>
    <xf numFmtId="9" fontId="30" fillId="0" borderId="0" xfId="0" applyNumberFormat="1" applyFont="1" applyFill="1" applyBorder="1"/>
    <xf numFmtId="0" fontId="3" fillId="2" borderId="122" xfId="79" applyFont="1" applyFill="1" applyBorder="1" applyAlignment="1">
      <alignment horizontal="left"/>
    </xf>
    <xf numFmtId="0" fontId="40" fillId="10" borderId="107" xfId="0" applyFont="1" applyFill="1" applyBorder="1"/>
    <xf numFmtId="0" fontId="40" fillId="10" borderId="105" xfId="0" applyFont="1" applyFill="1" applyBorder="1"/>
    <xf numFmtId="0" fontId="40" fillId="10" borderId="106" xfId="0" applyFont="1" applyFill="1" applyBorder="1"/>
    <xf numFmtId="3" fontId="3" fillId="2" borderId="93" xfId="80" applyNumberFormat="1" applyFont="1" applyFill="1" applyBorder="1"/>
    <xf numFmtId="0" fontId="3" fillId="2" borderId="93" xfId="80" applyFont="1" applyFill="1" applyBorder="1"/>
    <xf numFmtId="3" fontId="33" fillId="0" borderId="76" xfId="0" applyNumberFormat="1" applyFont="1" applyFill="1" applyBorder="1"/>
    <xf numFmtId="3" fontId="33" fillId="0" borderId="86" xfId="0" applyNumberFormat="1" applyFont="1" applyFill="1" applyBorder="1"/>
    <xf numFmtId="3" fontId="33" fillId="0" borderId="79" xfId="0" applyNumberFormat="1" applyFont="1" applyFill="1" applyBorder="1"/>
    <xf numFmtId="3" fontId="33" fillId="0" borderId="103" xfId="0" applyNumberFormat="1" applyFont="1" applyFill="1" applyBorder="1"/>
    <xf numFmtId="3" fontId="33" fillId="0" borderId="101" xfId="0" applyNumberFormat="1" applyFont="1" applyFill="1" applyBorder="1"/>
    <xf numFmtId="3" fontId="33" fillId="0" borderId="102" xfId="0" applyNumberFormat="1" applyFont="1" applyFill="1" applyBorder="1"/>
    <xf numFmtId="9" fontId="3" fillId="2" borderId="93" xfId="80" applyNumberFormat="1" applyFont="1" applyFill="1" applyBorder="1"/>
    <xf numFmtId="9" fontId="3" fillId="2" borderId="94" xfId="80" applyNumberFormat="1" applyFont="1" applyFill="1" applyBorder="1"/>
    <xf numFmtId="9" fontId="33" fillId="0" borderId="78" xfId="0" applyNumberFormat="1" applyFont="1" applyFill="1" applyBorder="1"/>
    <xf numFmtId="9" fontId="33" fillId="0" borderId="88" xfId="0" applyNumberFormat="1" applyFont="1" applyFill="1" applyBorder="1"/>
    <xf numFmtId="9" fontId="33" fillId="0" borderId="81" xfId="0" applyNumberFormat="1" applyFont="1" applyFill="1" applyBorder="1"/>
    <xf numFmtId="0" fontId="33" fillId="0" borderId="107" xfId="0" applyFont="1" applyFill="1" applyBorder="1"/>
    <xf numFmtId="0" fontId="33" fillId="0" borderId="105" xfId="0" applyFont="1" applyFill="1" applyBorder="1"/>
    <xf numFmtId="0" fontId="33" fillId="0" borderId="106" xfId="0" applyFont="1" applyFill="1" applyBorder="1"/>
    <xf numFmtId="3" fontId="33" fillId="0" borderId="99" xfId="0" applyNumberFormat="1" applyFont="1" applyFill="1" applyBorder="1"/>
    <xf numFmtId="3" fontId="33" fillId="0" borderId="89" xfId="0" applyNumberFormat="1" applyFont="1" applyFill="1" applyBorder="1"/>
    <xf numFmtId="3" fontId="33" fillId="0" borderId="97" xfId="0" applyNumberFormat="1" applyFont="1" applyFill="1" applyBorder="1"/>
    <xf numFmtId="0" fontId="3" fillId="2" borderId="126" xfId="79" applyFont="1" applyFill="1" applyBorder="1" applyAlignment="1">
      <alignment horizontal="left"/>
    </xf>
    <xf numFmtId="0" fontId="3" fillId="2" borderId="127" xfId="79" applyFont="1" applyFill="1" applyBorder="1" applyAlignment="1">
      <alignment horizontal="left"/>
    </xf>
    <xf numFmtId="0" fontId="3" fillId="2" borderId="128" xfId="80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3" fillId="0" borderId="77" xfId="0" applyFont="1" applyFill="1" applyBorder="1" applyAlignment="1">
      <alignment horizontal="right"/>
    </xf>
    <xf numFmtId="0" fontId="33" fillId="0" borderId="77" xfId="0" applyFont="1" applyFill="1" applyBorder="1" applyAlignment="1">
      <alignment horizontal="left"/>
    </xf>
    <xf numFmtId="166" fontId="33" fillId="0" borderId="77" xfId="0" applyNumberFormat="1" applyFont="1" applyFill="1" applyBorder="1"/>
    <xf numFmtId="0" fontId="33" fillId="0" borderId="130" xfId="0" applyFont="1" applyFill="1" applyBorder="1"/>
    <xf numFmtId="0" fontId="33" fillId="0" borderId="131" xfId="0" applyFont="1" applyFill="1" applyBorder="1"/>
    <xf numFmtId="0" fontId="33" fillId="0" borderId="131" xfId="0" applyFont="1" applyFill="1" applyBorder="1" applyAlignment="1">
      <alignment horizontal="right"/>
    </xf>
    <xf numFmtId="0" fontId="33" fillId="0" borderId="131" xfId="0" applyFont="1" applyFill="1" applyBorder="1" applyAlignment="1">
      <alignment horizontal="left"/>
    </xf>
    <xf numFmtId="165" fontId="33" fillId="0" borderId="131" xfId="0" applyNumberFormat="1" applyFont="1" applyFill="1" applyBorder="1"/>
    <xf numFmtId="166" fontId="33" fillId="0" borderId="131" xfId="0" applyNumberFormat="1" applyFont="1" applyFill="1" applyBorder="1"/>
    <xf numFmtId="9" fontId="33" fillId="0" borderId="131" xfId="0" applyNumberFormat="1" applyFont="1" applyFill="1" applyBorder="1"/>
    <xf numFmtId="9" fontId="33" fillId="0" borderId="132" xfId="0" applyNumberFormat="1" applyFont="1" applyFill="1" applyBorder="1"/>
    <xf numFmtId="0" fontId="33" fillId="0" borderId="133" xfId="0" applyFont="1" applyFill="1" applyBorder="1"/>
    <xf numFmtId="0" fontId="33" fillId="0" borderId="134" xfId="0" applyFont="1" applyFill="1" applyBorder="1"/>
    <xf numFmtId="0" fontId="33" fillId="0" borderId="134" xfId="0" applyFont="1" applyFill="1" applyBorder="1" applyAlignment="1">
      <alignment horizontal="right"/>
    </xf>
    <xf numFmtId="0" fontId="33" fillId="0" borderId="134" xfId="0" applyFont="1" applyFill="1" applyBorder="1" applyAlignment="1">
      <alignment horizontal="left"/>
    </xf>
    <xf numFmtId="165" fontId="33" fillId="0" borderId="134" xfId="0" applyNumberFormat="1" applyFont="1" applyFill="1" applyBorder="1"/>
    <xf numFmtId="166" fontId="33" fillId="0" borderId="134" xfId="0" applyNumberFormat="1" applyFont="1" applyFill="1" applyBorder="1"/>
    <xf numFmtId="9" fontId="33" fillId="0" borderId="134" xfId="0" applyNumberFormat="1" applyFont="1" applyFill="1" applyBorder="1"/>
    <xf numFmtId="9" fontId="33" fillId="0" borderId="135" xfId="0" applyNumberFormat="1" applyFont="1" applyFill="1" applyBorder="1"/>
    <xf numFmtId="3" fontId="33" fillId="0" borderId="131" xfId="0" applyNumberFormat="1" applyFont="1" applyFill="1" applyBorder="1"/>
    <xf numFmtId="3" fontId="33" fillId="0" borderId="132" xfId="0" applyNumberFormat="1" applyFont="1" applyFill="1" applyBorder="1"/>
    <xf numFmtId="3" fontId="33" fillId="0" borderId="134" xfId="0" applyNumberFormat="1" applyFont="1" applyFill="1" applyBorder="1"/>
    <xf numFmtId="3" fontId="33" fillId="0" borderId="135" xfId="0" applyNumberFormat="1" applyFont="1" applyFill="1" applyBorder="1"/>
    <xf numFmtId="3" fontId="33" fillId="0" borderId="137" xfId="0" applyNumberFormat="1" applyFont="1" applyFill="1" applyBorder="1"/>
    <xf numFmtId="9" fontId="33" fillId="0" borderId="137" xfId="0" applyNumberFormat="1" applyFont="1" applyFill="1" applyBorder="1"/>
    <xf numFmtId="3" fontId="33" fillId="0" borderId="138" xfId="0" applyNumberFormat="1" applyFont="1" applyFill="1" applyBorder="1"/>
    <xf numFmtId="0" fontId="40" fillId="0" borderId="130" xfId="0" applyFont="1" applyFill="1" applyBorder="1"/>
    <xf numFmtId="0" fontId="40" fillId="0" borderId="136" xfId="0" applyFont="1" applyFill="1" applyBorder="1"/>
    <xf numFmtId="165" fontId="33" fillId="0" borderId="131" xfId="0" applyNumberFormat="1" applyFont="1" applyFill="1" applyBorder="1" applyAlignment="1">
      <alignment horizontal="right"/>
    </xf>
    <xf numFmtId="165" fontId="33" fillId="0" borderId="134" xfId="0" applyNumberFormat="1" applyFont="1" applyFill="1" applyBorder="1" applyAlignment="1">
      <alignment horizontal="right"/>
    </xf>
    <xf numFmtId="174" fontId="40" fillId="4" borderId="142" xfId="0" applyNumberFormat="1" applyFont="1" applyFill="1" applyBorder="1" applyAlignment="1">
      <alignment horizontal="center"/>
    </xf>
    <xf numFmtId="174" fontId="40" fillId="4" borderId="143" xfId="0" applyNumberFormat="1" applyFont="1" applyFill="1" applyBorder="1" applyAlignment="1">
      <alignment horizontal="center"/>
    </xf>
    <xf numFmtId="174" fontId="33" fillId="0" borderId="144" xfId="0" applyNumberFormat="1" applyFont="1" applyBorder="1" applyAlignment="1">
      <alignment horizontal="right"/>
    </xf>
    <xf numFmtId="174" fontId="33" fillId="0" borderId="145" xfId="0" applyNumberFormat="1" applyFont="1" applyBorder="1" applyAlignment="1">
      <alignment horizontal="right"/>
    </xf>
    <xf numFmtId="174" fontId="33" fillId="0" borderId="145" xfId="0" applyNumberFormat="1" applyFont="1" applyBorder="1" applyAlignment="1">
      <alignment horizontal="right" wrapText="1"/>
    </xf>
    <xf numFmtId="176" fontId="33" fillId="0" borderId="144" xfId="0" applyNumberFormat="1" applyFont="1" applyBorder="1" applyAlignment="1">
      <alignment horizontal="right"/>
    </xf>
    <xf numFmtId="176" fontId="33" fillId="0" borderId="145" xfId="0" applyNumberFormat="1" applyFont="1" applyBorder="1" applyAlignment="1">
      <alignment horizontal="right"/>
    </xf>
    <xf numFmtId="174" fontId="33" fillId="0" borderId="146" xfId="0" applyNumberFormat="1" applyFont="1" applyBorder="1" applyAlignment="1">
      <alignment horizontal="right"/>
    </xf>
    <xf numFmtId="174" fontId="33" fillId="0" borderId="147" xfId="0" applyNumberFormat="1" applyFont="1" applyBorder="1" applyAlignment="1">
      <alignment horizontal="right"/>
    </xf>
    <xf numFmtId="0" fontId="40" fillId="2" borderId="103" xfId="0" applyFont="1" applyFill="1" applyBorder="1" applyAlignment="1">
      <alignment horizontal="center" vertical="center"/>
    </xf>
    <xf numFmtId="0" fontId="55" fillId="2" borderId="141" xfId="0" applyFont="1" applyFill="1" applyBorder="1" applyAlignment="1">
      <alignment horizontal="center" vertical="center" wrapText="1"/>
    </xf>
    <xf numFmtId="175" fontId="33" fillId="2" borderId="103" xfId="0" applyNumberFormat="1" applyFont="1" applyFill="1" applyBorder="1" applyAlignment="1"/>
    <xf numFmtId="175" fontId="33" fillId="0" borderId="140" xfId="0" applyNumberFormat="1" applyFont="1" applyBorder="1"/>
    <xf numFmtId="175" fontId="33" fillId="0" borderId="148" xfId="0" applyNumberFormat="1" applyFont="1" applyBorder="1"/>
    <xf numFmtId="174" fontId="40" fillId="4" borderId="103" xfId="0" applyNumberFormat="1" applyFont="1" applyFill="1" applyBorder="1" applyAlignment="1"/>
    <xf numFmtId="174" fontId="33" fillId="0" borderId="140" xfId="0" applyNumberFormat="1" applyFont="1" applyBorder="1"/>
    <xf numFmtId="174" fontId="33" fillId="0" borderId="141" xfId="0" applyNumberFormat="1" applyFont="1" applyBorder="1"/>
    <xf numFmtId="174" fontId="40" fillId="2" borderId="103" xfId="0" applyNumberFormat="1" applyFont="1" applyFill="1" applyBorder="1" applyAlignment="1"/>
    <xf numFmtId="174" fontId="33" fillId="0" borderId="148" xfId="0" applyNumberFormat="1" applyFont="1" applyBorder="1"/>
    <xf numFmtId="174" fontId="33" fillId="0" borderId="103" xfId="0" applyNumberFormat="1" applyFont="1" applyBorder="1"/>
    <xf numFmtId="174" fontId="40" fillId="4" borderId="149" xfId="0" applyNumberFormat="1" applyFont="1" applyFill="1" applyBorder="1" applyAlignment="1">
      <alignment horizontal="center"/>
    </xf>
    <xf numFmtId="174" fontId="33" fillId="0" borderId="150" xfId="0" applyNumberFormat="1" applyFont="1" applyBorder="1" applyAlignment="1">
      <alignment horizontal="right"/>
    </xf>
    <xf numFmtId="176" fontId="33" fillId="0" borderId="150" xfId="0" applyNumberFormat="1" applyFont="1" applyBorder="1" applyAlignment="1">
      <alignment horizontal="right"/>
    </xf>
    <xf numFmtId="174" fontId="33" fillId="0" borderId="151" xfId="0" applyNumberFormat="1" applyFont="1" applyBorder="1" applyAlignment="1">
      <alignment horizontal="right"/>
    </xf>
    <xf numFmtId="0" fontId="0" fillId="0" borderId="14" xfId="0" applyBorder="1"/>
    <xf numFmtId="174" fontId="40" fillId="4" borderId="82" xfId="0" applyNumberFormat="1" applyFont="1" applyFill="1" applyBorder="1" applyAlignment="1">
      <alignment horizontal="center"/>
    </xf>
    <xf numFmtId="174" fontId="33" fillId="0" borderId="152" xfId="0" applyNumberFormat="1" applyFont="1" applyBorder="1" applyAlignment="1">
      <alignment horizontal="right"/>
    </xf>
    <xf numFmtId="176" fontId="33" fillId="0" borderId="152" xfId="0" applyNumberFormat="1" applyFont="1" applyBorder="1" applyAlignment="1">
      <alignment horizontal="right"/>
    </xf>
    <xf numFmtId="174" fontId="33" fillId="0" borderId="139" xfId="0" applyNumberFormat="1" applyFont="1" applyBorder="1" applyAlignment="1">
      <alignment horizontal="right"/>
    </xf>
    <xf numFmtId="0" fontId="33" fillId="2" borderId="65" xfId="0" applyFont="1" applyFill="1" applyBorder="1" applyAlignment="1">
      <alignment vertical="center"/>
    </xf>
    <xf numFmtId="0" fontId="32" fillId="2" borderId="14" xfId="26" applyNumberFormat="1" applyFont="1" applyFill="1" applyBorder="1"/>
    <xf numFmtId="0" fontId="32" fillId="2" borderId="0" xfId="26" applyNumberFormat="1" applyFont="1" applyFill="1" applyBorder="1"/>
    <xf numFmtId="0" fontId="32" fillId="2" borderId="15" xfId="26" applyNumberFormat="1" applyFont="1" applyFill="1" applyBorder="1" applyAlignment="1">
      <alignment horizontal="right"/>
    </xf>
    <xf numFmtId="170" fontId="33" fillId="0" borderId="77" xfId="0" applyNumberFormat="1" applyFont="1" applyFill="1" applyBorder="1"/>
    <xf numFmtId="170" fontId="33" fillId="0" borderId="134" xfId="0" applyNumberFormat="1" applyFont="1" applyFill="1" applyBorder="1"/>
    <xf numFmtId="0" fontId="40" fillId="0" borderId="133" xfId="0" applyFont="1" applyFill="1" applyBorder="1"/>
    <xf numFmtId="0" fontId="59" fillId="0" borderId="0" xfId="0" applyFont="1" applyFill="1"/>
    <xf numFmtId="0" fontId="60" fillId="0" borderId="0" xfId="0" applyFont="1" applyFill="1"/>
    <xf numFmtId="0" fontId="33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49" fontId="32" fillId="2" borderId="3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3" fontId="32" fillId="2" borderId="14" xfId="0" applyNumberFormat="1" applyFont="1" applyFill="1" applyBorder="1" applyAlignment="1">
      <alignment horizontal="left"/>
    </xf>
    <xf numFmtId="3" fontId="32" fillId="2" borderId="15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5" xfId="0" applyNumberFormat="1" applyFont="1" applyFill="1" applyBorder="1" applyAlignment="1">
      <alignment horizontal="center" vertical="top"/>
    </xf>
    <xf numFmtId="3" fontId="32" fillId="2" borderId="15" xfId="0" applyNumberFormat="1" applyFont="1" applyFill="1" applyBorder="1" applyAlignment="1">
      <alignment horizontal="center" vertical="top"/>
    </xf>
    <xf numFmtId="170" fontId="33" fillId="0" borderId="131" xfId="0" applyNumberFormat="1" applyFont="1" applyFill="1" applyBorder="1"/>
    <xf numFmtId="0" fontId="32" fillId="2" borderId="14" xfId="0" applyNumberFormat="1" applyFont="1" applyFill="1" applyBorder="1" applyAlignment="1">
      <alignment horizontal="left"/>
    </xf>
    <xf numFmtId="0" fontId="32" fillId="2" borderId="15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5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0.99549200495580736</c:v>
                </c:pt>
                <c:pt idx="1">
                  <c:v>0.87925572234391125</c:v>
                </c:pt>
                <c:pt idx="2">
                  <c:v>0.84164049712929379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716672"/>
        <c:axId val="88475276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0.64315218552139752</c:v>
                </c:pt>
                <c:pt idx="1">
                  <c:v>0.64315218552139752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4755072"/>
        <c:axId val="893063552"/>
      </c:scatterChart>
      <c:catAx>
        <c:axId val="884716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84752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47527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84716672"/>
        <c:crosses val="autoZero"/>
        <c:crossBetween val="between"/>
      </c:valAx>
      <c:valAx>
        <c:axId val="8847550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93063552"/>
        <c:crosses val="max"/>
        <c:crossBetween val="midCat"/>
      </c:valAx>
      <c:valAx>
        <c:axId val="8930635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8475507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98.6640625" style="130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05" t="s">
        <v>109</v>
      </c>
      <c r="B1" s="305"/>
    </row>
    <row r="2" spans="1:3" ht="14.4" customHeight="1" thickBot="1" x14ac:dyDescent="0.35">
      <c r="A2" s="235" t="s">
        <v>268</v>
      </c>
      <c r="B2" s="46"/>
    </row>
    <row r="3" spans="1:3" ht="14.4" customHeight="1" thickBot="1" x14ac:dyDescent="0.35">
      <c r="A3" s="301" t="s">
        <v>142</v>
      </c>
      <c r="B3" s="302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122</v>
      </c>
      <c r="C4" s="47" t="s">
        <v>123</v>
      </c>
    </row>
    <row r="5" spans="1:3" ht="14.4" customHeight="1" x14ac:dyDescent="0.3">
      <c r="A5" s="146" t="str">
        <f t="shared" si="0"/>
        <v>HI</v>
      </c>
      <c r="B5" s="89" t="s">
        <v>138</v>
      </c>
      <c r="C5" s="47" t="s">
        <v>112</v>
      </c>
    </row>
    <row r="6" spans="1:3" ht="14.4" customHeight="1" x14ac:dyDescent="0.3">
      <c r="A6" s="147" t="str">
        <f t="shared" si="0"/>
        <v>HI Graf</v>
      </c>
      <c r="B6" s="90" t="s">
        <v>105</v>
      </c>
      <c r="C6" s="47" t="s">
        <v>113</v>
      </c>
    </row>
    <row r="7" spans="1:3" ht="14.4" customHeight="1" x14ac:dyDescent="0.3">
      <c r="A7" s="147" t="str">
        <f t="shared" si="0"/>
        <v>Man Tab</v>
      </c>
      <c r="B7" s="90" t="s">
        <v>270</v>
      </c>
      <c r="C7" s="47" t="s">
        <v>114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03" t="s">
        <v>110</v>
      </c>
      <c r="B10" s="302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139</v>
      </c>
      <c r="C11" s="47" t="s">
        <v>115</v>
      </c>
    </row>
    <row r="12" spans="1:3" ht="14.4" customHeight="1" x14ac:dyDescent="0.3">
      <c r="A12" s="147" t="str">
        <f t="shared" ref="A12:A22" si="2">HYPERLINK("#'"&amp;C12&amp;"'!A1",C12)</f>
        <v>LŽ Detail</v>
      </c>
      <c r="B12" s="90" t="s">
        <v>167</v>
      </c>
      <c r="C12" s="47" t="s">
        <v>116</v>
      </c>
    </row>
    <row r="13" spans="1:3" ht="28.8" customHeight="1" x14ac:dyDescent="0.3">
      <c r="A13" s="147" t="str">
        <f t="shared" si="2"/>
        <v>LŽ PL</v>
      </c>
      <c r="B13" s="460" t="s">
        <v>168</v>
      </c>
      <c r="C13" s="47" t="s">
        <v>146</v>
      </c>
    </row>
    <row r="14" spans="1:3" ht="14.4" customHeight="1" x14ac:dyDescent="0.3">
      <c r="A14" s="147" t="str">
        <f t="shared" si="2"/>
        <v>LŽ PL Detail</v>
      </c>
      <c r="B14" s="90" t="s">
        <v>724</v>
      </c>
      <c r="C14" s="47" t="s">
        <v>148</v>
      </c>
    </row>
    <row r="15" spans="1:3" ht="14.4" customHeight="1" x14ac:dyDescent="0.3">
      <c r="A15" s="147" t="str">
        <f t="shared" si="2"/>
        <v>Léky Recepty</v>
      </c>
      <c r="B15" s="90" t="s">
        <v>140</v>
      </c>
      <c r="C15" s="47" t="s">
        <v>117</v>
      </c>
    </row>
    <row r="16" spans="1:3" ht="14.4" customHeight="1" x14ac:dyDescent="0.3">
      <c r="A16" s="147" t="str">
        <f t="shared" si="2"/>
        <v>LRp Lékaři</v>
      </c>
      <c r="B16" s="90" t="s">
        <v>151</v>
      </c>
      <c r="C16" s="47" t="s">
        <v>152</v>
      </c>
    </row>
    <row r="17" spans="1:3" ht="14.4" customHeight="1" x14ac:dyDescent="0.3">
      <c r="A17" s="147" t="str">
        <f t="shared" si="2"/>
        <v>LRp Detail</v>
      </c>
      <c r="B17" s="90" t="s">
        <v>847</v>
      </c>
      <c r="C17" s="47" t="s">
        <v>118</v>
      </c>
    </row>
    <row r="18" spans="1:3" ht="28.8" customHeight="1" x14ac:dyDescent="0.3">
      <c r="A18" s="147" t="str">
        <f t="shared" si="2"/>
        <v>LRp PL</v>
      </c>
      <c r="B18" s="460" t="s">
        <v>848</v>
      </c>
      <c r="C18" s="47" t="s">
        <v>147</v>
      </c>
    </row>
    <row r="19" spans="1:3" ht="14.4" customHeight="1" x14ac:dyDescent="0.3">
      <c r="A19" s="147" t="str">
        <f>HYPERLINK("#'"&amp;C19&amp;"'!A1",C19)</f>
        <v>LRp PL Detail</v>
      </c>
      <c r="B19" s="90" t="s">
        <v>871</v>
      </c>
      <c r="C19" s="47" t="s">
        <v>149</v>
      </c>
    </row>
    <row r="20" spans="1:3" ht="14.4" customHeight="1" x14ac:dyDescent="0.3">
      <c r="A20" s="149" t="str">
        <f t="shared" ref="A20" si="3">HYPERLINK("#'"&amp;C20&amp;"'!A1",C20)</f>
        <v>Materiál Žádanky</v>
      </c>
      <c r="B20" s="90" t="s">
        <v>141</v>
      </c>
      <c r="C20" s="47" t="s">
        <v>119</v>
      </c>
    </row>
    <row r="21" spans="1:3" ht="14.4" customHeight="1" x14ac:dyDescent="0.3">
      <c r="A21" s="147" t="str">
        <f t="shared" si="2"/>
        <v>MŽ Detail</v>
      </c>
      <c r="B21" s="90" t="s">
        <v>1572</v>
      </c>
      <c r="C21" s="47" t="s">
        <v>120</v>
      </c>
    </row>
    <row r="22" spans="1:3" ht="14.4" customHeight="1" thickBot="1" x14ac:dyDescent="0.35">
      <c r="A22" s="149" t="str">
        <f t="shared" si="2"/>
        <v>Osobní náklady</v>
      </c>
      <c r="B22" s="90" t="s">
        <v>107</v>
      </c>
      <c r="C22" s="47" t="s">
        <v>121</v>
      </c>
    </row>
    <row r="23" spans="1:3" ht="14.4" customHeight="1" thickBot="1" x14ac:dyDescent="0.35">
      <c r="A23" s="93"/>
      <c r="B23" s="93"/>
    </row>
    <row r="24" spans="1:3" ht="14.4" customHeight="1" thickBot="1" x14ac:dyDescent="0.35">
      <c r="A24" s="304" t="s">
        <v>111</v>
      </c>
      <c r="B24" s="302"/>
    </row>
    <row r="25" spans="1:3" ht="14.4" customHeight="1" x14ac:dyDescent="0.3">
      <c r="A25" s="150" t="str">
        <f t="shared" ref="A25:A28" si="4">HYPERLINK("#'"&amp;C25&amp;"'!A1",C25)</f>
        <v>ZV Vykáz.-A</v>
      </c>
      <c r="B25" s="89" t="s">
        <v>1579</v>
      </c>
      <c r="C25" s="47" t="s">
        <v>124</v>
      </c>
    </row>
    <row r="26" spans="1:3" ht="14.4" customHeight="1" x14ac:dyDescent="0.3">
      <c r="A26" s="147" t="str">
        <f t="shared" si="4"/>
        <v>ZV Vykáz.-A Detail</v>
      </c>
      <c r="B26" s="90" t="s">
        <v>1895</v>
      </c>
      <c r="C26" s="47" t="s">
        <v>125</v>
      </c>
    </row>
    <row r="27" spans="1:3" ht="14.4" customHeight="1" x14ac:dyDescent="0.3">
      <c r="A27" s="147" t="str">
        <f t="shared" si="4"/>
        <v>ZV Vykáz.-H</v>
      </c>
      <c r="B27" s="90" t="s">
        <v>128</v>
      </c>
      <c r="C27" s="47" t="s">
        <v>126</v>
      </c>
    </row>
    <row r="28" spans="1:3" ht="14.4" customHeight="1" x14ac:dyDescent="0.3">
      <c r="A28" s="147" t="str">
        <f t="shared" si="4"/>
        <v>ZV Vykáz.-H Detail</v>
      </c>
      <c r="B28" s="90" t="s">
        <v>2184</v>
      </c>
      <c r="C28" s="47" t="s">
        <v>127</v>
      </c>
    </row>
  </sheetData>
  <mergeCells count="4">
    <mergeCell ref="A3:B3"/>
    <mergeCell ref="A10:B10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05" t="s">
        <v>122</v>
      </c>
      <c r="B1" s="305"/>
      <c r="C1" s="306"/>
      <c r="D1" s="306"/>
      <c r="E1" s="306"/>
    </row>
    <row r="2" spans="1:5" ht="14.4" customHeight="1" thickBot="1" x14ac:dyDescent="0.35">
      <c r="A2" s="235" t="s">
        <v>268</v>
      </c>
      <c r="B2" s="152"/>
    </row>
    <row r="3" spans="1:5" ht="14.4" customHeight="1" thickBot="1" x14ac:dyDescent="0.35">
      <c r="A3" s="155"/>
      <c r="C3" s="156" t="s">
        <v>108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39327</v>
      </c>
      <c r="D4" s="161">
        <f ca="1">IF(ISERROR(VLOOKUP("Náklady celkem",INDIRECT("HI!$A:$G"),5,0)),0,VLOOKUP("Náklady celkem",INDIRECT("HI!$A:$G"),5,0))</f>
        <v>37388.78667000006</v>
      </c>
      <c r="E4" s="162">
        <f ca="1">IF(C4=0,0,D4/C4)</f>
        <v>0.95071545426806159</v>
      </c>
    </row>
    <row r="5" spans="1:5" ht="14.4" customHeight="1" x14ac:dyDescent="0.3">
      <c r="A5" s="163" t="s">
        <v>154</v>
      </c>
      <c r="B5" s="164"/>
      <c r="C5" s="165"/>
      <c r="D5" s="165"/>
      <c r="E5" s="166"/>
    </row>
    <row r="6" spans="1:5" ht="14.4" customHeight="1" x14ac:dyDescent="0.3">
      <c r="A6" s="167" t="s">
        <v>159</v>
      </c>
      <c r="B6" s="168"/>
      <c r="C6" s="169"/>
      <c r="D6" s="169"/>
      <c r="E6" s="166"/>
    </row>
    <row r="7" spans="1:5" ht="14.4" customHeight="1" x14ac:dyDescent="0.3">
      <c r="A7" s="17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112</v>
      </c>
      <c r="C7" s="169">
        <f>IF(ISERROR(HI!F5),"",HI!F5)</f>
        <v>3296.25</v>
      </c>
      <c r="D7" s="169">
        <f>IF(ISERROR(HI!E5),"",HI!E5)</f>
        <v>3053.0734200000061</v>
      </c>
      <c r="E7" s="166">
        <f t="shared" ref="E7:E14" si="0">IF(C7=0,0,D7/C7)</f>
        <v>0.92622629351536023</v>
      </c>
    </row>
    <row r="8" spans="1:5" ht="14.4" customHeight="1" x14ac:dyDescent="0.3">
      <c r="A8" s="170" t="str">
        <f>HYPERLINK("#'LŽ PL'!A1","% plnění pozitivního listu")</f>
        <v>% plnění pozitivního listu</v>
      </c>
      <c r="B8" s="168" t="s">
        <v>146</v>
      </c>
      <c r="C8" s="171">
        <v>0.9</v>
      </c>
      <c r="D8" s="171">
        <f>IF(ISERROR(VLOOKUP("celkem",'LŽ PL'!$A:$F,5,0)),0,VLOOKUP("celkem",'LŽ PL'!$A:$F,5,0))</f>
        <v>1</v>
      </c>
      <c r="E8" s="166">
        <f t="shared" si="0"/>
        <v>1.1111111111111112</v>
      </c>
    </row>
    <row r="9" spans="1:5" ht="14.4" customHeight="1" x14ac:dyDescent="0.3">
      <c r="A9" s="172" t="s">
        <v>155</v>
      </c>
      <c r="B9" s="168"/>
      <c r="C9" s="169"/>
      <c r="D9" s="169"/>
      <c r="E9" s="166"/>
    </row>
    <row r="10" spans="1:5" ht="14.4" customHeight="1" x14ac:dyDescent="0.3">
      <c r="A10" s="170" t="str">
        <f>HYPERLINK("#'Léky Recepty'!A1","% záchytu v lékárně (Úhrada Kč)")</f>
        <v>% záchytu v lékárně (Úhrada Kč)</v>
      </c>
      <c r="B10" s="168" t="s">
        <v>117</v>
      </c>
      <c r="C10" s="171">
        <v>0.6</v>
      </c>
      <c r="D10" s="171">
        <f>IF(ISERROR(VLOOKUP("Celkem",'Léky Recepty'!B:H,5,0)),0,VLOOKUP("Celkem",'Léky Recepty'!B:H,5,0))</f>
        <v>0.46811085127964275</v>
      </c>
      <c r="E10" s="166">
        <f t="shared" si="0"/>
        <v>0.78018475213273797</v>
      </c>
    </row>
    <row r="11" spans="1:5" ht="14.4" customHeight="1" x14ac:dyDescent="0.3">
      <c r="A11" s="170" t="str">
        <f>HYPERLINK("#'LRp PL'!A1","% plnění pozitivního listu")</f>
        <v>% plnění pozitivního listu</v>
      </c>
      <c r="B11" s="168" t="s">
        <v>147</v>
      </c>
      <c r="C11" s="171">
        <v>0.8</v>
      </c>
      <c r="D11" s="171">
        <f>IF(ISERROR(VLOOKUP("Celkem",'LRp PL'!A:F,5,0)),0,VLOOKUP("Celkem",'LRp PL'!A:F,5,0))</f>
        <v>0.97875423244360404</v>
      </c>
      <c r="E11" s="166">
        <f t="shared" si="0"/>
        <v>1.2234427905545049</v>
      </c>
    </row>
    <row r="12" spans="1:5" ht="14.4" customHeight="1" x14ac:dyDescent="0.3">
      <c r="A12" s="172" t="s">
        <v>156</v>
      </c>
      <c r="B12" s="168"/>
      <c r="C12" s="169"/>
      <c r="D12" s="169"/>
      <c r="E12" s="166"/>
    </row>
    <row r="13" spans="1:5" ht="14.4" customHeight="1" x14ac:dyDescent="0.3">
      <c r="A13" s="173" t="s">
        <v>160</v>
      </c>
      <c r="B13" s="168"/>
      <c r="C13" s="165"/>
      <c r="D13" s="165"/>
      <c r="E13" s="166"/>
    </row>
    <row r="14" spans="1:5" ht="14.4" customHeight="1" x14ac:dyDescent="0.3">
      <c r="A14" s="17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8" t="s">
        <v>112</v>
      </c>
      <c r="C14" s="169">
        <f>IF(ISERROR(HI!F6),"",HI!F6)</f>
        <v>8560.5</v>
      </c>
      <c r="D14" s="169">
        <f>IF(ISERROR(HI!E6),"",HI!E6)</f>
        <v>9045.1136400000105</v>
      </c>
      <c r="E14" s="166">
        <f t="shared" si="0"/>
        <v>1.0566104363062918</v>
      </c>
    </row>
    <row r="15" spans="1:5" ht="14.4" customHeight="1" thickBot="1" x14ac:dyDescent="0.35">
      <c r="A15" s="175" t="str">
        <f>HYPERLINK("#HI!A1","Osobní náklady")</f>
        <v>Osobní náklady</v>
      </c>
      <c r="B15" s="168"/>
      <c r="C15" s="165">
        <f ca="1">IF(ISERROR(VLOOKUP("Osobní náklady (Kč) *",INDIRECT("HI!$A:$G"),6,0)),0,VLOOKUP("Osobní náklady (Kč) *",INDIRECT("HI!$A:$G"),6,0))</f>
        <v>14752</v>
      </c>
      <c r="D15" s="165">
        <f ca="1">IF(ISERROR(VLOOKUP("Osobní náklady (Kč) *",INDIRECT("HI!$A:$G"),5,0)),0,VLOOKUP("Osobní náklady (Kč) *",INDIRECT("HI!$A:$G"),5,0))</f>
        <v>14911.283410000031</v>
      </c>
      <c r="E15" s="166">
        <f ca="1">IF(C15=0,0,D15/C15)</f>
        <v>1.0107974111984837</v>
      </c>
    </row>
    <row r="16" spans="1:5" ht="14.4" customHeight="1" thickBot="1" x14ac:dyDescent="0.35">
      <c r="A16" s="179"/>
      <c r="B16" s="180"/>
      <c r="C16" s="181"/>
      <c r="D16" s="181"/>
      <c r="E16" s="182"/>
    </row>
    <row r="17" spans="1:5" ht="14.4" customHeight="1" thickBot="1" x14ac:dyDescent="0.35">
      <c r="A17" s="183" t="str">
        <f>HYPERLINK("#HI!A1","VÝNOSY CELKEM (v tisících)")</f>
        <v>VÝNOSY CELKEM (v tisících)</v>
      </c>
      <c r="B17" s="184"/>
      <c r="C17" s="185">
        <f ca="1">IF(ISERROR(VLOOKUP("Výnosy celkem",INDIRECT("HI!$A:$G"),6,0)),0,VLOOKUP("Výnosy celkem",INDIRECT("HI!$A:$G"),6,0))</f>
        <v>25293.245999999999</v>
      </c>
      <c r="D17" s="185">
        <f ca="1">IF(ISERROR(VLOOKUP("Výnosy celkem",INDIRECT("HI!$A:$G"),5,0)),0,VLOOKUP("Výnosy celkem",INDIRECT("HI!$A:$G"),5,0))</f>
        <v>31466.36</v>
      </c>
      <c r="E17" s="186">
        <f t="shared" ref="E17:E20" ca="1" si="1">IF(C17=0,0,D17/C17)</f>
        <v>1.2440617546676296</v>
      </c>
    </row>
    <row r="18" spans="1:5" ht="14.4" customHeight="1" x14ac:dyDescent="0.3">
      <c r="A18" s="187" t="str">
        <f>HYPERLINK("#HI!A1","Ambulance (body za výkony + Kč za ZUM a ZULP)")</f>
        <v>Ambulance (body za výkony + Kč za ZUM a ZULP)</v>
      </c>
      <c r="B18" s="164"/>
      <c r="C18" s="165">
        <f ca="1">IF(ISERROR(VLOOKUP("Ambulance *",INDIRECT("HI!$A:$G"),6,0)),0,VLOOKUP("Ambulance *",INDIRECT("HI!$A:$G"),6,0))</f>
        <v>25293.245999999999</v>
      </c>
      <c r="D18" s="165">
        <f ca="1">IF(ISERROR(VLOOKUP("Ambulance *",INDIRECT("HI!$A:$G"),5,0)),0,VLOOKUP("Ambulance *",INDIRECT("HI!$A:$G"),5,0))</f>
        <v>31466.36</v>
      </c>
      <c r="E18" s="166">
        <f t="shared" ca="1" si="1"/>
        <v>1.2440617546676296</v>
      </c>
    </row>
    <row r="19" spans="1:5" ht="14.4" customHeight="1" x14ac:dyDescent="0.3">
      <c r="A19" s="188" t="str">
        <f>HYPERLINK("#'ZV Vykáz.-A'!A1","Zdravotní výkony vykázané u ambulantních pacientů (min. 100 %)")</f>
        <v>Zdravotní výkony vykázané u ambulantních pacientů (min. 100 %)</v>
      </c>
      <c r="B19" s="151" t="s">
        <v>124</v>
      </c>
      <c r="C19" s="171">
        <v>1</v>
      </c>
      <c r="D19" s="171">
        <f>IF(ISERROR(VLOOKUP("Celkem:",'ZV Vykáz.-A'!$A:$S,7,0)),"",VLOOKUP("Celkem:",'ZV Vykáz.-A'!$A:$S,7,0))</f>
        <v>1.2440617546676294</v>
      </c>
      <c r="E19" s="166">
        <f t="shared" si="1"/>
        <v>1.2440617546676294</v>
      </c>
    </row>
    <row r="20" spans="1:5" ht="14.4" customHeight="1" x14ac:dyDescent="0.3">
      <c r="A20" s="188" t="str">
        <f>HYPERLINK("#'ZV Vykáz.-H'!A1","Zdravotní výkony vykázané u hospitalizovaných pacientů (max. 85 %)")</f>
        <v>Zdravotní výkony vykázané u hospitalizovaných pacientů (max. 85 %)</v>
      </c>
      <c r="B20" s="151" t="s">
        <v>126</v>
      </c>
      <c r="C20" s="171">
        <v>0.85</v>
      </c>
      <c r="D20" s="171">
        <f>IF(ISERROR(VLOOKUP("Celkem:",'ZV Vykáz.-H'!$A:$S,7,0)),"",VLOOKUP("Celkem:",'ZV Vykáz.-H'!$A:$S,7,0))</f>
        <v>1.248579129756598</v>
      </c>
      <c r="E20" s="166">
        <f t="shared" si="1"/>
        <v>1.4689166232430566</v>
      </c>
    </row>
    <row r="21" spans="1:5" ht="14.4" customHeight="1" x14ac:dyDescent="0.3">
      <c r="A21" s="189" t="str">
        <f>HYPERLINK("#HI!A1","Hospitalizace (casemix * 30000)")</f>
        <v>Hospitalizace (casemix * 30000)</v>
      </c>
      <c r="B21" s="168"/>
      <c r="C21" s="165">
        <f ca="1">IF(ISERROR(VLOOKUP("Hospitalizace *",INDIRECT("HI!$A:$G"),6,0)),0,VLOOKUP("Hospitalizace *",INDIRECT("HI!$A:$G"),6,0))</f>
        <v>0</v>
      </c>
      <c r="D21" s="165">
        <f ca="1">IF(ISERROR(VLOOKUP("Hospitalizace *",INDIRECT("HI!$A:$G"),5,0)),0,VLOOKUP("Hospitalizace *",INDIRECT("HI!$A:$G"),5,0))</f>
        <v>0</v>
      </c>
      <c r="E21" s="166">
        <f ca="1">IF(C21=0,0,D21/C21)</f>
        <v>0</v>
      </c>
    </row>
    <row r="22" spans="1:5" ht="14.4" customHeight="1" thickBot="1" x14ac:dyDescent="0.35">
      <c r="A22" s="190" t="s">
        <v>157</v>
      </c>
      <c r="B22" s="176"/>
      <c r="C22" s="177"/>
      <c r="D22" s="177"/>
      <c r="E22" s="178"/>
    </row>
    <row r="23" spans="1:5" ht="14.4" customHeight="1" thickBot="1" x14ac:dyDescent="0.35">
      <c r="A23" s="191"/>
      <c r="B23" s="192"/>
      <c r="C23" s="193"/>
      <c r="D23" s="193"/>
      <c r="E23" s="194"/>
    </row>
    <row r="24" spans="1:5" ht="14.4" customHeight="1" thickBot="1" x14ac:dyDescent="0.35">
      <c r="A24" s="195" t="s">
        <v>158</v>
      </c>
      <c r="B24" s="196"/>
      <c r="C24" s="197"/>
      <c r="D24" s="197"/>
      <c r="E24" s="198"/>
    </row>
  </sheetData>
  <mergeCells count="1">
    <mergeCell ref="A1:E1"/>
  </mergeCells>
  <conditionalFormatting sqref="E5">
    <cfRule type="cellIs" dxfId="63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1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0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59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58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7 E19 E8 E10:E11">
    <cfRule type="cellIs" dxfId="57" priority="16" operator="lessThan">
      <formula>1</formula>
    </cfRule>
  </conditionalFormatting>
  <conditionalFormatting sqref="E17 E19 E8 E10:E11">
    <cfRule type="iconSet" priority="56">
      <iconSet iconSet="3Symbols2">
        <cfvo type="percent" val="0"/>
        <cfvo type="num" val="1"/>
        <cfvo type="num" val="1"/>
      </iconSet>
    </cfRule>
  </conditionalFormatting>
  <conditionalFormatting sqref="E4 E7 E14 E20">
    <cfRule type="cellIs" dxfId="56" priority="61" operator="greaterThan">
      <formula>1</formula>
    </cfRule>
    <cfRule type="iconSet" priority="62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05" t="s">
        <v>138</v>
      </c>
      <c r="B1" s="305"/>
      <c r="C1" s="305"/>
      <c r="D1" s="305"/>
      <c r="E1" s="305"/>
      <c r="F1" s="305"/>
      <c r="G1" s="306"/>
      <c r="H1" s="306"/>
    </row>
    <row r="2" spans="1:8" ht="14.4" customHeight="1" thickBot="1" x14ac:dyDescent="0.35">
      <c r="A2" s="235" t="s">
        <v>268</v>
      </c>
      <c r="B2" s="111"/>
      <c r="C2" s="111"/>
      <c r="D2" s="111"/>
      <c r="E2" s="111"/>
      <c r="F2" s="111"/>
    </row>
    <row r="3" spans="1:8" ht="14.4" customHeight="1" x14ac:dyDescent="0.3">
      <c r="A3" s="307"/>
      <c r="B3" s="107">
        <v>2012</v>
      </c>
      <c r="C3" s="40">
        <v>2013</v>
      </c>
      <c r="D3" s="7"/>
      <c r="E3" s="311">
        <v>2014</v>
      </c>
      <c r="F3" s="312"/>
      <c r="G3" s="312"/>
      <c r="H3" s="313"/>
    </row>
    <row r="4" spans="1:8" ht="14.4" customHeight="1" thickBot="1" x14ac:dyDescent="0.35">
      <c r="A4" s="308"/>
      <c r="B4" s="309" t="s">
        <v>73</v>
      </c>
      <c r="C4" s="310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2858.1063799999997</v>
      </c>
      <c r="C5" s="29">
        <v>2779.3369299999999</v>
      </c>
      <c r="D5" s="8"/>
      <c r="E5" s="117">
        <v>3053.0734200000061</v>
      </c>
      <c r="F5" s="28">
        <v>3296.25</v>
      </c>
      <c r="G5" s="116">
        <f>E5-F5</f>
        <v>-243.17657999999392</v>
      </c>
      <c r="H5" s="122">
        <f>IF(F5&lt;0.00000001,"",E5/F5)</f>
        <v>0.92622629351536023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6264.4566399999994</v>
      </c>
      <c r="C6" s="31">
        <v>7185.4817199999998</v>
      </c>
      <c r="D6" s="8"/>
      <c r="E6" s="118">
        <v>9045.1136400000105</v>
      </c>
      <c r="F6" s="30">
        <v>8560.5</v>
      </c>
      <c r="G6" s="119">
        <f>E6-F6</f>
        <v>484.61364000001049</v>
      </c>
      <c r="H6" s="123">
        <f>IF(F6&lt;0.00000001,"",E6/F6)</f>
        <v>1.0566104363062918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14697.756869999997</v>
      </c>
      <c r="C7" s="31">
        <v>14106.981240000001</v>
      </c>
      <c r="D7" s="8"/>
      <c r="E7" s="118">
        <v>14911.283410000031</v>
      </c>
      <c r="F7" s="30">
        <v>14752</v>
      </c>
      <c r="G7" s="119">
        <f>E7-F7</f>
        <v>159.28341000003093</v>
      </c>
      <c r="H7" s="123">
        <f>IF(F7&lt;0.00000001,"",E7/F7)</f>
        <v>1.0107974111984837</v>
      </c>
    </row>
    <row r="8" spans="1:8" ht="14.4" customHeight="1" thickBot="1" x14ac:dyDescent="0.35">
      <c r="A8" s="1" t="s">
        <v>76</v>
      </c>
      <c r="B8" s="11">
        <v>15133.539140000001</v>
      </c>
      <c r="C8" s="33">
        <v>11342.26612</v>
      </c>
      <c r="D8" s="8"/>
      <c r="E8" s="120">
        <v>10379.316200000016</v>
      </c>
      <c r="F8" s="32">
        <v>12718.25</v>
      </c>
      <c r="G8" s="121">
        <f>E8-F8</f>
        <v>-2338.9337999999843</v>
      </c>
      <c r="H8" s="124">
        <f>IF(F8&lt;0.00000001,"",E8/F8)</f>
        <v>0.81609625538104813</v>
      </c>
    </row>
    <row r="9" spans="1:8" ht="14.4" customHeight="1" thickBot="1" x14ac:dyDescent="0.35">
      <c r="A9" s="2" t="s">
        <v>77</v>
      </c>
      <c r="B9" s="3">
        <v>38953.85903</v>
      </c>
      <c r="C9" s="35">
        <v>35414.066010000002</v>
      </c>
      <c r="D9" s="8"/>
      <c r="E9" s="3">
        <v>37388.78667000006</v>
      </c>
      <c r="F9" s="34">
        <v>39327</v>
      </c>
      <c r="G9" s="34">
        <f>E9-F9</f>
        <v>-1938.2133299999405</v>
      </c>
      <c r="H9" s="125">
        <f>IF(F9&lt;0.00000001,"",E9/F9)</f>
        <v>0.95071545426806159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25293.245999999999</v>
      </c>
      <c r="C11" s="29">
        <f>IF(ISERROR(VLOOKUP("Celkem:",'ZV Vykáz.-A'!A:F,4,0)),0,VLOOKUP("Celkem:",'ZV Vykáz.-A'!A:F,4,0)/1000)</f>
        <v>27785.237559999998</v>
      </c>
      <c r="D11" s="8"/>
      <c r="E11" s="117">
        <f>IF(ISERROR(VLOOKUP("Celkem:",'ZV Vykáz.-A'!A:F,6,0)),0,VLOOKUP("Celkem:",'ZV Vykáz.-A'!A:F,6,0)/1000)</f>
        <v>31466.36</v>
      </c>
      <c r="F11" s="28">
        <f>B11</f>
        <v>25293.245999999999</v>
      </c>
      <c r="G11" s="116">
        <f>E11-F11</f>
        <v>6173.1140000000014</v>
      </c>
      <c r="H11" s="122">
        <f>IF(F11&lt;0.00000001,"",E11/F11)</f>
        <v>1.2440617546676296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25293.245999999999</v>
      </c>
      <c r="C13" s="37">
        <f>SUM(C11:C12)</f>
        <v>27785.237559999998</v>
      </c>
      <c r="D13" s="8"/>
      <c r="E13" s="5">
        <f>SUM(E11:E12)</f>
        <v>31466.36</v>
      </c>
      <c r="F13" s="36">
        <f>SUM(F11:F12)</f>
        <v>25293.245999999999</v>
      </c>
      <c r="G13" s="36">
        <f>E13-F13</f>
        <v>6173.1140000000014</v>
      </c>
      <c r="H13" s="126">
        <f>IF(F13&lt;0.00000001,"",E13/F13)</f>
        <v>1.2440617546676296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0.64931297257405507</v>
      </c>
      <c r="C15" s="39">
        <f>IF(C9=0,"",C13/C9)</f>
        <v>0.78458196672910074</v>
      </c>
      <c r="D15" s="8"/>
      <c r="E15" s="6">
        <f>IF(E9=0,"",E13/E9)</f>
        <v>0.84159885362762832</v>
      </c>
      <c r="F15" s="38">
        <f>IF(F9=0,"",F13/F9)</f>
        <v>0.64315218552139752</v>
      </c>
      <c r="G15" s="38">
        <f>IF(ISERROR(F15-E15),"",E15-F15)</f>
        <v>0.19844666810623079</v>
      </c>
      <c r="H15" s="127">
        <f>IF(ISERROR(F15-E15),"",IF(F15&lt;0.00000001,"",E15/F15))</f>
        <v>1.3085532049391264</v>
      </c>
    </row>
    <row r="17" spans="1:8" ht="14.4" customHeight="1" x14ac:dyDescent="0.3">
      <c r="A17" s="113" t="s">
        <v>162</v>
      </c>
    </row>
    <row r="18" spans="1:8" ht="14.4" customHeight="1" x14ac:dyDescent="0.3">
      <c r="A18" s="288" t="s">
        <v>225</v>
      </c>
      <c r="B18" s="289"/>
      <c r="C18" s="289"/>
      <c r="D18" s="289"/>
      <c r="E18" s="289"/>
      <c r="F18" s="289"/>
      <c r="G18" s="289"/>
      <c r="H18" s="289"/>
    </row>
    <row r="19" spans="1:8" x14ac:dyDescent="0.3">
      <c r="A19" s="287" t="s">
        <v>224</v>
      </c>
      <c r="B19" s="289"/>
      <c r="C19" s="289"/>
      <c r="D19" s="289"/>
      <c r="E19" s="289"/>
      <c r="F19" s="289"/>
      <c r="G19" s="289"/>
      <c r="H19" s="289"/>
    </row>
    <row r="20" spans="1:8" ht="14.4" customHeight="1" x14ac:dyDescent="0.3">
      <c r="A20" s="114" t="s">
        <v>163</v>
      </c>
    </row>
    <row r="21" spans="1:8" ht="14.4" customHeight="1" x14ac:dyDescent="0.3">
      <c r="A21" s="114" t="s">
        <v>164</v>
      </c>
    </row>
    <row r="22" spans="1:8" ht="14.4" customHeight="1" x14ac:dyDescent="0.3">
      <c r="A22" s="115" t="s">
        <v>165</v>
      </c>
    </row>
    <row r="23" spans="1:8" ht="14.4" customHeight="1" x14ac:dyDescent="0.3">
      <c r="A23" s="115" t="s">
        <v>166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5" priority="4" operator="greaterThan">
      <formula>0</formula>
    </cfRule>
  </conditionalFormatting>
  <conditionalFormatting sqref="G11:G13 G15">
    <cfRule type="cellIs" dxfId="54" priority="3" operator="lessThan">
      <formula>0</formula>
    </cfRule>
  </conditionalFormatting>
  <conditionalFormatting sqref="H5:H9">
    <cfRule type="cellIs" dxfId="53" priority="2" operator="greaterThan">
      <formula>1</formula>
    </cfRule>
  </conditionalFormatting>
  <conditionalFormatting sqref="H11:H13 H15">
    <cfRule type="cellIs" dxfId="52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05" t="s">
        <v>105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</row>
    <row r="2" spans="1:13" ht="14.4" customHeight="1" x14ac:dyDescent="0.3">
      <c r="A2" s="235" t="s">
        <v>268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9"/>
      <c r="B3" s="200" t="s">
        <v>82</v>
      </c>
      <c r="C3" s="201" t="s">
        <v>83</v>
      </c>
      <c r="D3" s="201" t="s">
        <v>84</v>
      </c>
      <c r="E3" s="200" t="s">
        <v>85</v>
      </c>
      <c r="F3" s="201" t="s">
        <v>86</v>
      </c>
      <c r="G3" s="201" t="s">
        <v>87</v>
      </c>
      <c r="H3" s="201" t="s">
        <v>88</v>
      </c>
      <c r="I3" s="201" t="s">
        <v>89</v>
      </c>
      <c r="J3" s="201" t="s">
        <v>90</v>
      </c>
      <c r="K3" s="201" t="s">
        <v>91</v>
      </c>
      <c r="L3" s="201" t="s">
        <v>92</v>
      </c>
      <c r="M3" s="201" t="s">
        <v>93</v>
      </c>
    </row>
    <row r="4" spans="1:13" ht="14.4" customHeight="1" x14ac:dyDescent="0.3">
      <c r="A4" s="199" t="s">
        <v>81</v>
      </c>
      <c r="B4" s="202">
        <f>(B10+B8)/B6</f>
        <v>0.99549200495580736</v>
      </c>
      <c r="C4" s="202">
        <f t="shared" ref="C4:M4" si="0">(C10+C8)/C6</f>
        <v>0.87925572234391125</v>
      </c>
      <c r="D4" s="202">
        <f t="shared" si="0"/>
        <v>0.84164049712929379</v>
      </c>
      <c r="E4" s="202">
        <f t="shared" si="0"/>
        <v>0.84164049712929379</v>
      </c>
      <c r="F4" s="202">
        <f t="shared" si="0"/>
        <v>0.84164049712929379</v>
      </c>
      <c r="G4" s="202">
        <f t="shared" si="0"/>
        <v>0.84164049712929379</v>
      </c>
      <c r="H4" s="202">
        <f t="shared" si="0"/>
        <v>0.84164049712929379</v>
      </c>
      <c r="I4" s="202">
        <f t="shared" si="0"/>
        <v>0.84164049712929379</v>
      </c>
      <c r="J4" s="202">
        <f t="shared" si="0"/>
        <v>0.84164049712929379</v>
      </c>
      <c r="K4" s="202">
        <f t="shared" si="0"/>
        <v>0.84164049712929379</v>
      </c>
      <c r="L4" s="202">
        <f t="shared" si="0"/>
        <v>0.84164049712929379</v>
      </c>
      <c r="M4" s="202">
        <f t="shared" si="0"/>
        <v>0.84164049712929379</v>
      </c>
    </row>
    <row r="5" spans="1:13" ht="14.4" customHeight="1" x14ac:dyDescent="0.3">
      <c r="A5" s="203" t="s">
        <v>53</v>
      </c>
      <c r="B5" s="202">
        <f>IF(ISERROR(VLOOKUP($A5,'Man Tab'!$A:$Q,COLUMN()+2,0)),0,VLOOKUP($A5,'Man Tab'!$A:$Q,COLUMN()+2,0))</f>
        <v>11532.574790000101</v>
      </c>
      <c r="C5" s="202">
        <f>IF(ISERROR(VLOOKUP($A5,'Man Tab'!$A:$Q,COLUMN()+2,0)),0,VLOOKUP($A5,'Man Tab'!$A:$Q,COLUMN()+2,0))</f>
        <v>12740.30221</v>
      </c>
      <c r="D5" s="202">
        <f>IF(ISERROR(VLOOKUP($A5,'Man Tab'!$A:$Q,COLUMN()+2,0)),0,VLOOKUP($A5,'Man Tab'!$A:$Q,COLUMN()+2,0))</f>
        <v>13115.909669999999</v>
      </c>
      <c r="E5" s="202">
        <f>IF(ISERROR(VLOOKUP($A5,'Man Tab'!$A:$Q,COLUMN()+2,0)),0,VLOOKUP($A5,'Man Tab'!$A:$Q,COLUMN()+2,0))</f>
        <v>4.9406564584124654E-324</v>
      </c>
      <c r="F5" s="202">
        <f>IF(ISERROR(VLOOKUP($A5,'Man Tab'!$A:$Q,COLUMN()+2,0)),0,VLOOKUP($A5,'Man Tab'!$A:$Q,COLUMN()+2,0))</f>
        <v>4.9406564584124654E-324</v>
      </c>
      <c r="G5" s="202">
        <f>IF(ISERROR(VLOOKUP($A5,'Man Tab'!$A:$Q,COLUMN()+2,0)),0,VLOOKUP($A5,'Man Tab'!$A:$Q,COLUMN()+2,0))</f>
        <v>4.9406564584124654E-324</v>
      </c>
      <c r="H5" s="202">
        <f>IF(ISERROR(VLOOKUP($A5,'Man Tab'!$A:$Q,COLUMN()+2,0)),0,VLOOKUP($A5,'Man Tab'!$A:$Q,COLUMN()+2,0))</f>
        <v>4.9406564584124654E-324</v>
      </c>
      <c r="I5" s="202">
        <f>IF(ISERROR(VLOOKUP($A5,'Man Tab'!$A:$Q,COLUMN()+2,0)),0,VLOOKUP($A5,'Man Tab'!$A:$Q,COLUMN()+2,0))</f>
        <v>4.9406564584124654E-324</v>
      </c>
      <c r="J5" s="202">
        <f>IF(ISERROR(VLOOKUP($A5,'Man Tab'!$A:$Q,COLUMN()+2,0)),0,VLOOKUP($A5,'Man Tab'!$A:$Q,COLUMN()+2,0))</f>
        <v>4.9406564584124654E-324</v>
      </c>
      <c r="K5" s="202">
        <f>IF(ISERROR(VLOOKUP($A5,'Man Tab'!$A:$Q,COLUMN()+2,0)),0,VLOOKUP($A5,'Man Tab'!$A:$Q,COLUMN()+2,0))</f>
        <v>4.9406564584124654E-324</v>
      </c>
      <c r="L5" s="202">
        <f>IF(ISERROR(VLOOKUP($A5,'Man Tab'!$A:$Q,COLUMN()+2,0)),0,VLOOKUP($A5,'Man Tab'!$A:$Q,COLUMN()+2,0))</f>
        <v>4.9406564584124654E-324</v>
      </c>
      <c r="M5" s="202">
        <f>IF(ISERROR(VLOOKUP($A5,'Man Tab'!$A:$Q,COLUMN()+2,0)),0,VLOOKUP($A5,'Man Tab'!$A:$Q,COLUMN()+2,0))</f>
        <v>4.9406564584124654E-324</v>
      </c>
    </row>
    <row r="6" spans="1:13" ht="14.4" customHeight="1" x14ac:dyDescent="0.3">
      <c r="A6" s="203" t="s">
        <v>77</v>
      </c>
      <c r="B6" s="204">
        <f>B5</f>
        <v>11532.574790000101</v>
      </c>
      <c r="C6" s="204">
        <f t="shared" ref="C6:M6" si="1">C5+B6</f>
        <v>24272.877000000102</v>
      </c>
      <c r="D6" s="204">
        <f t="shared" si="1"/>
        <v>37388.786670000103</v>
      </c>
      <c r="E6" s="204">
        <f t="shared" si="1"/>
        <v>37388.786670000103</v>
      </c>
      <c r="F6" s="204">
        <f t="shared" si="1"/>
        <v>37388.786670000103</v>
      </c>
      <c r="G6" s="204">
        <f t="shared" si="1"/>
        <v>37388.786670000103</v>
      </c>
      <c r="H6" s="204">
        <f t="shared" si="1"/>
        <v>37388.786670000103</v>
      </c>
      <c r="I6" s="204">
        <f t="shared" si="1"/>
        <v>37388.786670000103</v>
      </c>
      <c r="J6" s="204">
        <f t="shared" si="1"/>
        <v>37388.786670000103</v>
      </c>
      <c r="K6" s="204">
        <f t="shared" si="1"/>
        <v>37388.786670000103</v>
      </c>
      <c r="L6" s="204">
        <f t="shared" si="1"/>
        <v>37388.786670000103</v>
      </c>
      <c r="M6" s="204">
        <f t="shared" si="1"/>
        <v>37388.786670000103</v>
      </c>
    </row>
    <row r="7" spans="1:13" ht="14.4" customHeight="1" x14ac:dyDescent="0.3">
      <c r="A7" s="203" t="s">
        <v>103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</row>
    <row r="8" spans="1:13" ht="14.4" customHeight="1" x14ac:dyDescent="0.3">
      <c r="A8" s="203" t="s">
        <v>78</v>
      </c>
      <c r="B8" s="204">
        <f>B7*30</f>
        <v>0</v>
      </c>
      <c r="C8" s="204">
        <f t="shared" ref="C8:M8" si="2">C7*30</f>
        <v>0</v>
      </c>
      <c r="D8" s="204">
        <f t="shared" si="2"/>
        <v>0</v>
      </c>
      <c r="E8" s="204">
        <f t="shared" si="2"/>
        <v>0</v>
      </c>
      <c r="F8" s="204">
        <f t="shared" si="2"/>
        <v>0</v>
      </c>
      <c r="G8" s="204">
        <f t="shared" si="2"/>
        <v>0</v>
      </c>
      <c r="H8" s="204">
        <f t="shared" si="2"/>
        <v>0</v>
      </c>
      <c r="I8" s="204">
        <f t="shared" si="2"/>
        <v>0</v>
      </c>
      <c r="J8" s="204">
        <f t="shared" si="2"/>
        <v>0</v>
      </c>
      <c r="K8" s="204">
        <f t="shared" si="2"/>
        <v>0</v>
      </c>
      <c r="L8" s="204">
        <f t="shared" si="2"/>
        <v>0</v>
      </c>
      <c r="M8" s="204">
        <f t="shared" si="2"/>
        <v>0</v>
      </c>
    </row>
    <row r="9" spans="1:13" ht="14.4" customHeight="1" x14ac:dyDescent="0.3">
      <c r="A9" s="203" t="s">
        <v>104</v>
      </c>
      <c r="B9" s="203">
        <v>11480586</v>
      </c>
      <c r="C9" s="203">
        <v>9861480</v>
      </c>
      <c r="D9" s="203">
        <v>10125851</v>
      </c>
      <c r="E9" s="203">
        <v>0</v>
      </c>
      <c r="F9" s="203">
        <v>0</v>
      </c>
      <c r="G9" s="203">
        <v>0</v>
      </c>
      <c r="H9" s="203">
        <v>0</v>
      </c>
      <c r="I9" s="203">
        <v>0</v>
      </c>
      <c r="J9" s="203">
        <v>0</v>
      </c>
      <c r="K9" s="203">
        <v>0</v>
      </c>
      <c r="L9" s="203">
        <v>0</v>
      </c>
      <c r="M9" s="203">
        <v>0</v>
      </c>
    </row>
    <row r="10" spans="1:13" ht="14.4" customHeight="1" x14ac:dyDescent="0.3">
      <c r="A10" s="203" t="s">
        <v>79</v>
      </c>
      <c r="B10" s="204">
        <f>B9/1000</f>
        <v>11480.585999999999</v>
      </c>
      <c r="C10" s="204">
        <f t="shared" ref="C10:M10" si="3">C9/1000+B10</f>
        <v>21342.065999999999</v>
      </c>
      <c r="D10" s="204">
        <f t="shared" si="3"/>
        <v>31467.917000000001</v>
      </c>
      <c r="E10" s="204">
        <f t="shared" si="3"/>
        <v>31467.917000000001</v>
      </c>
      <c r="F10" s="204">
        <f t="shared" si="3"/>
        <v>31467.917000000001</v>
      </c>
      <c r="G10" s="204">
        <f t="shared" si="3"/>
        <v>31467.917000000001</v>
      </c>
      <c r="H10" s="204">
        <f t="shared" si="3"/>
        <v>31467.917000000001</v>
      </c>
      <c r="I10" s="204">
        <f t="shared" si="3"/>
        <v>31467.917000000001</v>
      </c>
      <c r="J10" s="204">
        <f t="shared" si="3"/>
        <v>31467.917000000001</v>
      </c>
      <c r="K10" s="204">
        <f t="shared" si="3"/>
        <v>31467.917000000001</v>
      </c>
      <c r="L10" s="204">
        <f t="shared" si="3"/>
        <v>31467.917000000001</v>
      </c>
      <c r="M10" s="204">
        <f t="shared" si="3"/>
        <v>31467.917000000001</v>
      </c>
    </row>
    <row r="11" spans="1:13" ht="14.4" customHeight="1" x14ac:dyDescent="0.3">
      <c r="A11" s="199"/>
      <c r="B11" s="199" t="s">
        <v>94</v>
      </c>
      <c r="C11" s="199">
        <f ca="1">IF(MONTH(TODAY())=1,12,MONTH(TODAY())-1)</f>
        <v>3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</row>
    <row r="12" spans="1:13" ht="14.4" customHeight="1" x14ac:dyDescent="0.3">
      <c r="A12" s="199">
        <v>0</v>
      </c>
      <c r="B12" s="202">
        <f>IF(ISERROR(HI!F15),#REF!,HI!F15)</f>
        <v>0.64315218552139752</v>
      </c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</row>
    <row r="13" spans="1:13" ht="14.4" customHeight="1" x14ac:dyDescent="0.3">
      <c r="A13" s="199">
        <v>1</v>
      </c>
      <c r="B13" s="202">
        <f>IF(ISERROR(HI!F15),#REF!,HI!F15)</f>
        <v>0.64315218552139752</v>
      </c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5" customFormat="1" ht="18.600000000000001" customHeight="1" thickBot="1" x14ac:dyDescent="0.4">
      <c r="A1" s="314" t="s">
        <v>270</v>
      </c>
      <c r="B1" s="314"/>
      <c r="C1" s="314"/>
      <c r="D1" s="314"/>
      <c r="E1" s="314"/>
      <c r="F1" s="314"/>
      <c r="G1" s="314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s="205" customFormat="1" ht="14.4" customHeight="1" thickBot="1" x14ac:dyDescent="0.3">
      <c r="A2" s="235" t="s">
        <v>268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</row>
    <row r="3" spans="1:17" ht="14.4" customHeight="1" x14ac:dyDescent="0.3">
      <c r="A3" s="76"/>
      <c r="B3" s="315" t="s">
        <v>29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138"/>
      <c r="Q3" s="140"/>
    </row>
    <row r="4" spans="1:17" ht="14.4" customHeight="1" x14ac:dyDescent="0.3">
      <c r="A4" s="77"/>
      <c r="B4" s="20">
        <v>2014</v>
      </c>
      <c r="C4" s="139" t="s">
        <v>30</v>
      </c>
      <c r="D4" s="129" t="s">
        <v>169</v>
      </c>
      <c r="E4" s="129" t="s">
        <v>170</v>
      </c>
      <c r="F4" s="129" t="s">
        <v>171</v>
      </c>
      <c r="G4" s="129" t="s">
        <v>172</v>
      </c>
      <c r="H4" s="129" t="s">
        <v>173</v>
      </c>
      <c r="I4" s="129" t="s">
        <v>174</v>
      </c>
      <c r="J4" s="129" t="s">
        <v>175</v>
      </c>
      <c r="K4" s="129" t="s">
        <v>176</v>
      </c>
      <c r="L4" s="129" t="s">
        <v>177</v>
      </c>
      <c r="M4" s="129" t="s">
        <v>178</v>
      </c>
      <c r="N4" s="129" t="s">
        <v>179</v>
      </c>
      <c r="O4" s="129" t="s">
        <v>180</v>
      </c>
      <c r="P4" s="317" t="s">
        <v>3</v>
      </c>
      <c r="Q4" s="318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4.9406564584124654E-324</v>
      </c>
      <c r="C6" s="49">
        <v>0</v>
      </c>
      <c r="D6" s="49">
        <v>4.9406564584124654E-324</v>
      </c>
      <c r="E6" s="49">
        <v>4.9406564584124654E-324</v>
      </c>
      <c r="F6" s="49">
        <v>4.9406564584124654E-324</v>
      </c>
      <c r="G6" s="49">
        <v>4.9406564584124654E-324</v>
      </c>
      <c r="H6" s="49">
        <v>4.9406564584124654E-324</v>
      </c>
      <c r="I6" s="49">
        <v>4.9406564584124654E-324</v>
      </c>
      <c r="J6" s="49">
        <v>4.9406564584124654E-324</v>
      </c>
      <c r="K6" s="49">
        <v>4.9406564584124654E-324</v>
      </c>
      <c r="L6" s="49">
        <v>4.9406564584124654E-324</v>
      </c>
      <c r="M6" s="49">
        <v>4.9406564584124654E-324</v>
      </c>
      <c r="N6" s="49">
        <v>4.9406564584124654E-324</v>
      </c>
      <c r="O6" s="49">
        <v>4.9406564584124654E-324</v>
      </c>
      <c r="P6" s="50">
        <v>1.4821969375237396E-323</v>
      </c>
      <c r="Q6" s="94" t="s">
        <v>269</v>
      </c>
    </row>
    <row r="7" spans="1:17" ht="14.4" customHeight="1" x14ac:dyDescent="0.3">
      <c r="A7" s="15" t="s">
        <v>35</v>
      </c>
      <c r="B7" s="51">
        <v>13184.289278122</v>
      </c>
      <c r="C7" s="52">
        <v>1098.6907731768299</v>
      </c>
      <c r="D7" s="52">
        <v>1112.0706400000099</v>
      </c>
      <c r="E7" s="52">
        <v>1083.60484</v>
      </c>
      <c r="F7" s="52">
        <v>857.39793999999995</v>
      </c>
      <c r="G7" s="52">
        <v>4.9406564584124654E-324</v>
      </c>
      <c r="H7" s="52">
        <v>4.9406564584124654E-324</v>
      </c>
      <c r="I7" s="52">
        <v>4.9406564584124654E-324</v>
      </c>
      <c r="J7" s="52">
        <v>4.9406564584124654E-324</v>
      </c>
      <c r="K7" s="52">
        <v>4.9406564584124654E-324</v>
      </c>
      <c r="L7" s="52">
        <v>4.9406564584124654E-324</v>
      </c>
      <c r="M7" s="52">
        <v>4.9406564584124654E-324</v>
      </c>
      <c r="N7" s="52">
        <v>4.9406564584124654E-324</v>
      </c>
      <c r="O7" s="52">
        <v>4.9406564584124654E-324</v>
      </c>
      <c r="P7" s="53">
        <v>3053.0734200000102</v>
      </c>
      <c r="Q7" s="95">
        <v>0.92627622334199999</v>
      </c>
    </row>
    <row r="8" spans="1:17" ht="14.4" customHeight="1" x14ac:dyDescent="0.3">
      <c r="A8" s="15" t="s">
        <v>36</v>
      </c>
      <c r="B8" s="51">
        <v>4.9406564584124654E-324</v>
      </c>
      <c r="C8" s="52">
        <v>0</v>
      </c>
      <c r="D8" s="52">
        <v>4.9406564584124654E-324</v>
      </c>
      <c r="E8" s="52">
        <v>4.9406564584124654E-324</v>
      </c>
      <c r="F8" s="52">
        <v>4.9406564584124654E-324</v>
      </c>
      <c r="G8" s="52">
        <v>4.9406564584124654E-324</v>
      </c>
      <c r="H8" s="52">
        <v>4.9406564584124654E-324</v>
      </c>
      <c r="I8" s="52">
        <v>4.9406564584124654E-324</v>
      </c>
      <c r="J8" s="52">
        <v>4.9406564584124654E-324</v>
      </c>
      <c r="K8" s="52">
        <v>4.9406564584124654E-324</v>
      </c>
      <c r="L8" s="52">
        <v>4.9406564584124654E-324</v>
      </c>
      <c r="M8" s="52">
        <v>4.9406564584124654E-324</v>
      </c>
      <c r="N8" s="52">
        <v>4.9406564584124654E-324</v>
      </c>
      <c r="O8" s="52">
        <v>4.9406564584124654E-324</v>
      </c>
      <c r="P8" s="53">
        <v>1.4821969375237396E-323</v>
      </c>
      <c r="Q8" s="95" t="s">
        <v>269</v>
      </c>
    </row>
    <row r="9" spans="1:17" ht="14.4" customHeight="1" x14ac:dyDescent="0.3">
      <c r="A9" s="15" t="s">
        <v>37</v>
      </c>
      <c r="B9" s="51">
        <v>34245.746198937399</v>
      </c>
      <c r="C9" s="52">
        <v>2853.81218324478</v>
      </c>
      <c r="D9" s="52">
        <v>2406.4909200000102</v>
      </c>
      <c r="E9" s="52">
        <v>2987.9173099999998</v>
      </c>
      <c r="F9" s="52">
        <v>3650.70541</v>
      </c>
      <c r="G9" s="52">
        <v>4.9406564584124654E-324</v>
      </c>
      <c r="H9" s="52">
        <v>4.9406564584124654E-324</v>
      </c>
      <c r="I9" s="52">
        <v>4.9406564584124654E-324</v>
      </c>
      <c r="J9" s="52">
        <v>4.9406564584124654E-324</v>
      </c>
      <c r="K9" s="52">
        <v>4.9406564584124654E-324</v>
      </c>
      <c r="L9" s="52">
        <v>4.9406564584124654E-324</v>
      </c>
      <c r="M9" s="52">
        <v>4.9406564584124654E-324</v>
      </c>
      <c r="N9" s="52">
        <v>4.9406564584124654E-324</v>
      </c>
      <c r="O9" s="52">
        <v>4.9406564584124654E-324</v>
      </c>
      <c r="P9" s="53">
        <v>9045.1136400000105</v>
      </c>
      <c r="Q9" s="95">
        <v>1.0564948519390001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4.9406564584124654E-324</v>
      </c>
      <c r="E10" s="52">
        <v>4.9406564584124654E-324</v>
      </c>
      <c r="F10" s="52">
        <v>4.9406564584124654E-324</v>
      </c>
      <c r="G10" s="52">
        <v>4.9406564584124654E-324</v>
      </c>
      <c r="H10" s="52">
        <v>4.9406564584124654E-324</v>
      </c>
      <c r="I10" s="52">
        <v>4.9406564584124654E-324</v>
      </c>
      <c r="J10" s="52">
        <v>4.9406564584124654E-324</v>
      </c>
      <c r="K10" s="52">
        <v>4.9406564584124654E-324</v>
      </c>
      <c r="L10" s="52">
        <v>4.9406564584124654E-324</v>
      </c>
      <c r="M10" s="52">
        <v>4.9406564584124654E-324</v>
      </c>
      <c r="N10" s="52">
        <v>4.9406564584124654E-324</v>
      </c>
      <c r="O10" s="52">
        <v>4.9406564584124654E-324</v>
      </c>
      <c r="P10" s="53">
        <v>1.4821969375237396E-323</v>
      </c>
      <c r="Q10" s="95" t="s">
        <v>269</v>
      </c>
    </row>
    <row r="11" spans="1:17" ht="14.4" customHeight="1" x14ac:dyDescent="0.3">
      <c r="A11" s="15" t="s">
        <v>39</v>
      </c>
      <c r="B11" s="51">
        <v>941.43802341269804</v>
      </c>
      <c r="C11" s="52">
        <v>78.453168617724003</v>
      </c>
      <c r="D11" s="52">
        <v>34.869430000000001</v>
      </c>
      <c r="E11" s="52">
        <v>35.118229999999997</v>
      </c>
      <c r="F11" s="52">
        <v>34.131570000000004</v>
      </c>
      <c r="G11" s="52">
        <v>4.9406564584124654E-324</v>
      </c>
      <c r="H11" s="52">
        <v>4.9406564584124654E-324</v>
      </c>
      <c r="I11" s="52">
        <v>4.9406564584124654E-324</v>
      </c>
      <c r="J11" s="52">
        <v>4.9406564584124654E-324</v>
      </c>
      <c r="K11" s="52">
        <v>4.9406564584124654E-324</v>
      </c>
      <c r="L11" s="52">
        <v>4.9406564584124654E-324</v>
      </c>
      <c r="M11" s="52">
        <v>4.9406564584124654E-324</v>
      </c>
      <c r="N11" s="52">
        <v>4.9406564584124654E-324</v>
      </c>
      <c r="O11" s="52">
        <v>4.9406564584124654E-324</v>
      </c>
      <c r="P11" s="53">
        <v>104.11923</v>
      </c>
      <c r="Q11" s="95">
        <v>0.442383789099</v>
      </c>
    </row>
    <row r="12" spans="1:17" ht="14.4" customHeight="1" x14ac:dyDescent="0.3">
      <c r="A12" s="15" t="s">
        <v>40</v>
      </c>
      <c r="B12" s="51">
        <v>1170.82990405381</v>
      </c>
      <c r="C12" s="52">
        <v>97.569158671151001</v>
      </c>
      <c r="D12" s="52">
        <v>0.14369999999999999</v>
      </c>
      <c r="E12" s="52">
        <v>1.11829</v>
      </c>
      <c r="F12" s="52">
        <v>3.0579700000000001</v>
      </c>
      <c r="G12" s="52">
        <v>4.9406564584124654E-324</v>
      </c>
      <c r="H12" s="52">
        <v>4.9406564584124654E-324</v>
      </c>
      <c r="I12" s="52">
        <v>4.9406564584124654E-324</v>
      </c>
      <c r="J12" s="52">
        <v>4.9406564584124654E-324</v>
      </c>
      <c r="K12" s="52">
        <v>4.9406564584124654E-324</v>
      </c>
      <c r="L12" s="52">
        <v>4.9406564584124654E-324</v>
      </c>
      <c r="M12" s="52">
        <v>4.9406564584124654E-324</v>
      </c>
      <c r="N12" s="52">
        <v>4.9406564584124654E-324</v>
      </c>
      <c r="O12" s="52">
        <v>4.9406564584124654E-324</v>
      </c>
      <c r="P12" s="53">
        <v>4.31996</v>
      </c>
      <c r="Q12" s="95">
        <v>1.4758625433E-2</v>
      </c>
    </row>
    <row r="13" spans="1:17" ht="14.4" customHeight="1" x14ac:dyDescent="0.3">
      <c r="A13" s="15" t="s">
        <v>41</v>
      </c>
      <c r="B13" s="51">
        <v>274.22814875497397</v>
      </c>
      <c r="C13" s="52">
        <v>22.852345729581</v>
      </c>
      <c r="D13" s="52">
        <v>23.651730000000001</v>
      </c>
      <c r="E13" s="52">
        <v>17.392700000000001</v>
      </c>
      <c r="F13" s="52">
        <v>23.452000000000002</v>
      </c>
      <c r="G13" s="52">
        <v>4.9406564584124654E-324</v>
      </c>
      <c r="H13" s="52">
        <v>4.9406564584124654E-324</v>
      </c>
      <c r="I13" s="52">
        <v>4.9406564584124654E-324</v>
      </c>
      <c r="J13" s="52">
        <v>4.9406564584124654E-324</v>
      </c>
      <c r="K13" s="52">
        <v>4.9406564584124654E-324</v>
      </c>
      <c r="L13" s="52">
        <v>4.9406564584124654E-324</v>
      </c>
      <c r="M13" s="52">
        <v>4.9406564584124654E-324</v>
      </c>
      <c r="N13" s="52">
        <v>4.9406564584124654E-324</v>
      </c>
      <c r="O13" s="52">
        <v>4.9406564584124654E-324</v>
      </c>
      <c r="P13" s="53">
        <v>64.496430000000004</v>
      </c>
      <c r="Q13" s="95">
        <v>0.94077038105400002</v>
      </c>
    </row>
    <row r="14" spans="1:17" ht="14.4" customHeight="1" x14ac:dyDescent="0.3">
      <c r="A14" s="15" t="s">
        <v>42</v>
      </c>
      <c r="B14" s="51">
        <v>1832.7725198293799</v>
      </c>
      <c r="C14" s="52">
        <v>152.731043319115</v>
      </c>
      <c r="D14" s="52">
        <v>194.061000000001</v>
      </c>
      <c r="E14" s="52">
        <v>162.393</v>
      </c>
      <c r="F14" s="52">
        <v>147.93700000000001</v>
      </c>
      <c r="G14" s="52">
        <v>4.9406564584124654E-324</v>
      </c>
      <c r="H14" s="52">
        <v>4.9406564584124654E-324</v>
      </c>
      <c r="I14" s="52">
        <v>4.9406564584124654E-324</v>
      </c>
      <c r="J14" s="52">
        <v>4.9406564584124654E-324</v>
      </c>
      <c r="K14" s="52">
        <v>4.9406564584124654E-324</v>
      </c>
      <c r="L14" s="52">
        <v>4.9406564584124654E-324</v>
      </c>
      <c r="M14" s="52">
        <v>4.9406564584124654E-324</v>
      </c>
      <c r="N14" s="52">
        <v>4.9406564584124654E-324</v>
      </c>
      <c r="O14" s="52">
        <v>4.9406564584124654E-324</v>
      </c>
      <c r="P14" s="53">
        <v>504.39100000000099</v>
      </c>
      <c r="Q14" s="95">
        <v>1.1008261953789999</v>
      </c>
    </row>
    <row r="15" spans="1:17" ht="14.4" customHeight="1" x14ac:dyDescent="0.3">
      <c r="A15" s="15" t="s">
        <v>43</v>
      </c>
      <c r="B15" s="51">
        <v>4.9406564584124654E-324</v>
      </c>
      <c r="C15" s="52">
        <v>0</v>
      </c>
      <c r="D15" s="52">
        <v>4.9406564584124654E-324</v>
      </c>
      <c r="E15" s="52">
        <v>4.9406564584124654E-324</v>
      </c>
      <c r="F15" s="52">
        <v>4.9406564584124654E-324</v>
      </c>
      <c r="G15" s="52">
        <v>4.9406564584124654E-324</v>
      </c>
      <c r="H15" s="52">
        <v>4.9406564584124654E-324</v>
      </c>
      <c r="I15" s="52">
        <v>4.9406564584124654E-324</v>
      </c>
      <c r="J15" s="52">
        <v>4.9406564584124654E-324</v>
      </c>
      <c r="K15" s="52">
        <v>4.9406564584124654E-324</v>
      </c>
      <c r="L15" s="52">
        <v>4.9406564584124654E-324</v>
      </c>
      <c r="M15" s="52">
        <v>4.9406564584124654E-324</v>
      </c>
      <c r="N15" s="52">
        <v>4.9406564584124654E-324</v>
      </c>
      <c r="O15" s="52">
        <v>4.9406564584124654E-324</v>
      </c>
      <c r="P15" s="53">
        <v>1.4821969375237396E-323</v>
      </c>
      <c r="Q15" s="95" t="s">
        <v>269</v>
      </c>
    </row>
    <row r="16" spans="1:17" ht="14.4" customHeight="1" x14ac:dyDescent="0.3">
      <c r="A16" s="15" t="s">
        <v>44</v>
      </c>
      <c r="B16" s="51">
        <v>4.9406564584124654E-324</v>
      </c>
      <c r="C16" s="52">
        <v>0</v>
      </c>
      <c r="D16" s="52">
        <v>4.9406564584124654E-324</v>
      </c>
      <c r="E16" s="52">
        <v>4.9406564584124654E-324</v>
      </c>
      <c r="F16" s="52">
        <v>4.9406564584124654E-324</v>
      </c>
      <c r="G16" s="52">
        <v>4.9406564584124654E-324</v>
      </c>
      <c r="H16" s="52">
        <v>4.9406564584124654E-324</v>
      </c>
      <c r="I16" s="52">
        <v>4.9406564584124654E-324</v>
      </c>
      <c r="J16" s="52">
        <v>4.9406564584124654E-324</v>
      </c>
      <c r="K16" s="52">
        <v>4.9406564584124654E-324</v>
      </c>
      <c r="L16" s="52">
        <v>4.9406564584124654E-324</v>
      </c>
      <c r="M16" s="52">
        <v>4.9406564584124654E-324</v>
      </c>
      <c r="N16" s="52">
        <v>4.9406564584124654E-324</v>
      </c>
      <c r="O16" s="52">
        <v>4.9406564584124654E-324</v>
      </c>
      <c r="P16" s="53">
        <v>1.4821969375237396E-323</v>
      </c>
      <c r="Q16" s="95" t="s">
        <v>269</v>
      </c>
    </row>
    <row r="17" spans="1:17" ht="14.4" customHeight="1" x14ac:dyDescent="0.3">
      <c r="A17" s="15" t="s">
        <v>45</v>
      </c>
      <c r="B17" s="51">
        <v>1460.4429291701099</v>
      </c>
      <c r="C17" s="52">
        <v>121.703577430842</v>
      </c>
      <c r="D17" s="52">
        <v>65.594539999999995</v>
      </c>
      <c r="E17" s="52">
        <v>280.54014999999998</v>
      </c>
      <c r="F17" s="52">
        <v>733.05889999999999</v>
      </c>
      <c r="G17" s="52">
        <v>4.9406564584124654E-324</v>
      </c>
      <c r="H17" s="52">
        <v>4.9406564584124654E-324</v>
      </c>
      <c r="I17" s="52">
        <v>4.9406564584124654E-324</v>
      </c>
      <c r="J17" s="52">
        <v>4.9406564584124654E-324</v>
      </c>
      <c r="K17" s="52">
        <v>4.9406564584124654E-324</v>
      </c>
      <c r="L17" s="52">
        <v>4.9406564584124654E-324</v>
      </c>
      <c r="M17" s="52">
        <v>4.9406564584124654E-324</v>
      </c>
      <c r="N17" s="52">
        <v>4.9406564584124654E-324</v>
      </c>
      <c r="O17" s="52">
        <v>4.9406564584124654E-324</v>
      </c>
      <c r="P17" s="53">
        <v>1079.1935900000001</v>
      </c>
      <c r="Q17" s="95">
        <v>2.9557980485090001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17.071000000000002</v>
      </c>
      <c r="E18" s="52">
        <v>4.9406564584124654E-324</v>
      </c>
      <c r="F18" s="52">
        <v>30.166</v>
      </c>
      <c r="G18" s="52">
        <v>4.9406564584124654E-324</v>
      </c>
      <c r="H18" s="52">
        <v>4.9406564584124654E-324</v>
      </c>
      <c r="I18" s="52">
        <v>4.9406564584124654E-324</v>
      </c>
      <c r="J18" s="52">
        <v>4.9406564584124654E-324</v>
      </c>
      <c r="K18" s="52">
        <v>4.9406564584124654E-324</v>
      </c>
      <c r="L18" s="52">
        <v>4.9406564584124654E-324</v>
      </c>
      <c r="M18" s="52">
        <v>4.9406564584124654E-324</v>
      </c>
      <c r="N18" s="52">
        <v>4.9406564584124654E-324</v>
      </c>
      <c r="O18" s="52">
        <v>4.9406564584124654E-324</v>
      </c>
      <c r="P18" s="53">
        <v>47.237000000000002</v>
      </c>
      <c r="Q18" s="95" t="s">
        <v>269</v>
      </c>
    </row>
    <row r="19" spans="1:17" ht="14.4" customHeight="1" x14ac:dyDescent="0.3">
      <c r="A19" s="15" t="s">
        <v>47</v>
      </c>
      <c r="B19" s="51">
        <v>17769.747254247799</v>
      </c>
      <c r="C19" s="52">
        <v>1480.81227118732</v>
      </c>
      <c r="D19" s="52">
        <v>775.61248000000398</v>
      </c>
      <c r="E19" s="52">
        <v>1412.1161199999999</v>
      </c>
      <c r="F19" s="52">
        <v>653.28002000000004</v>
      </c>
      <c r="G19" s="52">
        <v>4.9406564584124654E-324</v>
      </c>
      <c r="H19" s="52">
        <v>4.9406564584124654E-324</v>
      </c>
      <c r="I19" s="52">
        <v>4.9406564584124654E-324</v>
      </c>
      <c r="J19" s="52">
        <v>4.9406564584124654E-324</v>
      </c>
      <c r="K19" s="52">
        <v>4.9406564584124654E-324</v>
      </c>
      <c r="L19" s="52">
        <v>4.9406564584124654E-324</v>
      </c>
      <c r="M19" s="52">
        <v>4.9406564584124654E-324</v>
      </c>
      <c r="N19" s="52">
        <v>4.9406564584124654E-324</v>
      </c>
      <c r="O19" s="52">
        <v>4.9406564584124654E-324</v>
      </c>
      <c r="P19" s="53">
        <v>2841.0086200000001</v>
      </c>
      <c r="Q19" s="95">
        <v>0.63951581963399995</v>
      </c>
    </row>
    <row r="20" spans="1:17" ht="14.4" customHeight="1" x14ac:dyDescent="0.3">
      <c r="A20" s="15" t="s">
        <v>48</v>
      </c>
      <c r="B20" s="51">
        <v>59007</v>
      </c>
      <c r="C20" s="52">
        <v>4917.25</v>
      </c>
      <c r="D20" s="52">
        <v>4999.2934000000296</v>
      </c>
      <c r="E20" s="52">
        <v>4831.6400800000001</v>
      </c>
      <c r="F20" s="52">
        <v>5080.3499300000003</v>
      </c>
      <c r="G20" s="52">
        <v>4.9406564584124654E-324</v>
      </c>
      <c r="H20" s="52">
        <v>4.9406564584124654E-324</v>
      </c>
      <c r="I20" s="52">
        <v>4.9406564584124654E-324</v>
      </c>
      <c r="J20" s="52">
        <v>4.9406564584124654E-324</v>
      </c>
      <c r="K20" s="52">
        <v>4.9406564584124654E-324</v>
      </c>
      <c r="L20" s="52">
        <v>4.9406564584124654E-324</v>
      </c>
      <c r="M20" s="52">
        <v>4.9406564584124654E-324</v>
      </c>
      <c r="N20" s="52">
        <v>4.9406564584124654E-324</v>
      </c>
      <c r="O20" s="52">
        <v>4.9406564584124654E-324</v>
      </c>
      <c r="P20" s="53">
        <v>14911.28341</v>
      </c>
      <c r="Q20" s="95">
        <v>1.010814541325</v>
      </c>
    </row>
    <row r="21" spans="1:17" ht="14.4" customHeight="1" x14ac:dyDescent="0.3">
      <c r="A21" s="16" t="s">
        <v>49</v>
      </c>
      <c r="B21" s="51">
        <v>27422.9627314795</v>
      </c>
      <c r="C21" s="52">
        <v>2285.24689428996</v>
      </c>
      <c r="D21" s="52">
        <v>1898.70200000001</v>
      </c>
      <c r="E21" s="52">
        <v>1898.761</v>
      </c>
      <c r="F21" s="52">
        <v>1896.673</v>
      </c>
      <c r="G21" s="52">
        <v>1.4821969375237396E-323</v>
      </c>
      <c r="H21" s="52">
        <v>1.4821969375237396E-323</v>
      </c>
      <c r="I21" s="52">
        <v>1.4821969375237396E-323</v>
      </c>
      <c r="J21" s="52">
        <v>1.4821969375237396E-323</v>
      </c>
      <c r="K21" s="52">
        <v>1.4821969375237396E-323</v>
      </c>
      <c r="L21" s="52">
        <v>1.4821969375237396E-323</v>
      </c>
      <c r="M21" s="52">
        <v>1.4821969375237396E-323</v>
      </c>
      <c r="N21" s="52">
        <v>1.4821969375237396E-323</v>
      </c>
      <c r="O21" s="52">
        <v>1.4821969375237396E-323</v>
      </c>
      <c r="P21" s="53">
        <v>5694.1360000000104</v>
      </c>
      <c r="Q21" s="95">
        <v>0.83056467031000003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4.9406564584124654E-324</v>
      </c>
      <c r="E22" s="52">
        <v>4.9406564584124654E-324</v>
      </c>
      <c r="F22" s="52">
        <v>4.9406564584124654E-324</v>
      </c>
      <c r="G22" s="52">
        <v>4.9406564584124654E-324</v>
      </c>
      <c r="H22" s="52">
        <v>4.9406564584124654E-324</v>
      </c>
      <c r="I22" s="52">
        <v>4.9406564584124654E-324</v>
      </c>
      <c r="J22" s="52">
        <v>4.9406564584124654E-324</v>
      </c>
      <c r="K22" s="52">
        <v>4.9406564584124654E-324</v>
      </c>
      <c r="L22" s="52">
        <v>4.9406564584124654E-324</v>
      </c>
      <c r="M22" s="52">
        <v>4.9406564584124654E-324</v>
      </c>
      <c r="N22" s="52">
        <v>4.9406564584124654E-324</v>
      </c>
      <c r="O22" s="52">
        <v>4.9406564584124654E-324</v>
      </c>
      <c r="P22" s="53">
        <v>1.4821969375237396E-323</v>
      </c>
      <c r="Q22" s="95" t="s">
        <v>269</v>
      </c>
    </row>
    <row r="23" spans="1:17" ht="14.4" customHeight="1" x14ac:dyDescent="0.3">
      <c r="A23" s="16" t="s">
        <v>51</v>
      </c>
      <c r="B23" s="51">
        <v>1.9762625833649862E-323</v>
      </c>
      <c r="C23" s="52">
        <v>0</v>
      </c>
      <c r="D23" s="52">
        <v>1.9762625833649862E-323</v>
      </c>
      <c r="E23" s="52">
        <v>1.9762625833649862E-323</v>
      </c>
      <c r="F23" s="52">
        <v>1.9762625833649862E-323</v>
      </c>
      <c r="G23" s="52">
        <v>1.9762625833649862E-323</v>
      </c>
      <c r="H23" s="52">
        <v>1.9762625833649862E-323</v>
      </c>
      <c r="I23" s="52">
        <v>1.9762625833649862E-323</v>
      </c>
      <c r="J23" s="52">
        <v>1.9762625833649862E-323</v>
      </c>
      <c r="K23" s="52">
        <v>1.9762625833649862E-323</v>
      </c>
      <c r="L23" s="52">
        <v>1.9762625833649862E-323</v>
      </c>
      <c r="M23" s="52">
        <v>1.9762625833649862E-323</v>
      </c>
      <c r="N23" s="52">
        <v>1.9762625833649862E-323</v>
      </c>
      <c r="O23" s="52">
        <v>1.9762625833649862E-323</v>
      </c>
      <c r="P23" s="53">
        <v>5.9287877500949585E-323</v>
      </c>
      <c r="Q23" s="95" t="s">
        <v>269</v>
      </c>
    </row>
    <row r="24" spans="1:17" ht="14.4" customHeight="1" x14ac:dyDescent="0.3">
      <c r="A24" s="16" t="s">
        <v>52</v>
      </c>
      <c r="B24" s="51">
        <v>2.91038304567337E-11</v>
      </c>
      <c r="C24" s="52">
        <v>1.8189894035458601E-12</v>
      </c>
      <c r="D24" s="52">
        <v>5.0139499999980002</v>
      </c>
      <c r="E24" s="52">
        <v>29.700489999999</v>
      </c>
      <c r="F24" s="52">
        <v>5.699929999998</v>
      </c>
      <c r="G24" s="52">
        <v>-1.0869444208507424E-322</v>
      </c>
      <c r="H24" s="52">
        <v>-1.0869444208507424E-322</v>
      </c>
      <c r="I24" s="52">
        <v>-1.0869444208507424E-322</v>
      </c>
      <c r="J24" s="52">
        <v>-1.0869444208507424E-322</v>
      </c>
      <c r="K24" s="52">
        <v>-1.0869444208507424E-322</v>
      </c>
      <c r="L24" s="52">
        <v>-1.0869444208507424E-322</v>
      </c>
      <c r="M24" s="52">
        <v>-1.0869444208507424E-322</v>
      </c>
      <c r="N24" s="52">
        <v>-1.0869444208507424E-322</v>
      </c>
      <c r="O24" s="52">
        <v>-1.0869444208507424E-322</v>
      </c>
      <c r="P24" s="53">
        <v>40.414369999995998</v>
      </c>
      <c r="Q24" s="95"/>
    </row>
    <row r="25" spans="1:17" ht="14.4" customHeight="1" x14ac:dyDescent="0.3">
      <c r="A25" s="17" t="s">
        <v>53</v>
      </c>
      <c r="B25" s="54">
        <v>157309.45698800799</v>
      </c>
      <c r="C25" s="55">
        <v>13109.1214156673</v>
      </c>
      <c r="D25" s="55">
        <v>11532.574790000101</v>
      </c>
      <c r="E25" s="55">
        <v>12740.30221</v>
      </c>
      <c r="F25" s="55">
        <v>13115.909669999999</v>
      </c>
      <c r="G25" s="55">
        <v>4.9406564584124654E-324</v>
      </c>
      <c r="H25" s="55">
        <v>4.9406564584124654E-324</v>
      </c>
      <c r="I25" s="55">
        <v>4.9406564584124654E-324</v>
      </c>
      <c r="J25" s="55">
        <v>4.9406564584124654E-324</v>
      </c>
      <c r="K25" s="55">
        <v>4.9406564584124654E-324</v>
      </c>
      <c r="L25" s="55">
        <v>4.9406564584124654E-324</v>
      </c>
      <c r="M25" s="55">
        <v>4.9406564584124654E-324</v>
      </c>
      <c r="N25" s="55">
        <v>4.9406564584124654E-324</v>
      </c>
      <c r="O25" s="55">
        <v>4.9406564584124654E-324</v>
      </c>
      <c r="P25" s="56">
        <v>37388.786670000103</v>
      </c>
      <c r="Q25" s="96">
        <v>0.950706648815</v>
      </c>
    </row>
    <row r="26" spans="1:17" ht="14.4" customHeight="1" x14ac:dyDescent="0.3">
      <c r="A26" s="15" t="s">
        <v>54</v>
      </c>
      <c r="B26" s="51">
        <v>9093.0096399206104</v>
      </c>
      <c r="C26" s="52">
        <v>757.75080332671803</v>
      </c>
      <c r="D26" s="52">
        <v>752.84810000000004</v>
      </c>
      <c r="E26" s="52">
        <v>688.7903</v>
      </c>
      <c r="F26" s="52">
        <v>763.69480999999996</v>
      </c>
      <c r="G26" s="52">
        <v>4.9406564584124654E-324</v>
      </c>
      <c r="H26" s="52">
        <v>4.9406564584124654E-324</v>
      </c>
      <c r="I26" s="52">
        <v>4.9406564584124654E-324</v>
      </c>
      <c r="J26" s="52">
        <v>4.9406564584124654E-324</v>
      </c>
      <c r="K26" s="52">
        <v>4.9406564584124654E-324</v>
      </c>
      <c r="L26" s="52">
        <v>4.9406564584124654E-324</v>
      </c>
      <c r="M26" s="52">
        <v>4.9406564584124654E-324</v>
      </c>
      <c r="N26" s="52">
        <v>4.9406564584124654E-324</v>
      </c>
      <c r="O26" s="52">
        <v>4.9406564584124654E-324</v>
      </c>
      <c r="P26" s="53">
        <v>2205.3332099999998</v>
      </c>
      <c r="Q26" s="95">
        <v>0.97012245552499998</v>
      </c>
    </row>
    <row r="27" spans="1:17" ht="14.4" customHeight="1" x14ac:dyDescent="0.3">
      <c r="A27" s="18" t="s">
        <v>55</v>
      </c>
      <c r="B27" s="54">
        <v>166402.46662792799</v>
      </c>
      <c r="C27" s="55">
        <v>13866.872218994</v>
      </c>
      <c r="D27" s="55">
        <v>12285.4228900001</v>
      </c>
      <c r="E27" s="55">
        <v>13429.09251</v>
      </c>
      <c r="F27" s="55">
        <v>13879.60448</v>
      </c>
      <c r="G27" s="55">
        <v>9.8813129168249309E-324</v>
      </c>
      <c r="H27" s="55">
        <v>9.8813129168249309E-324</v>
      </c>
      <c r="I27" s="55">
        <v>9.8813129168249309E-324</v>
      </c>
      <c r="J27" s="55">
        <v>9.8813129168249309E-324</v>
      </c>
      <c r="K27" s="55">
        <v>9.8813129168249309E-324</v>
      </c>
      <c r="L27" s="55">
        <v>9.8813129168249309E-324</v>
      </c>
      <c r="M27" s="55">
        <v>9.8813129168249309E-324</v>
      </c>
      <c r="N27" s="55">
        <v>9.8813129168249309E-324</v>
      </c>
      <c r="O27" s="55">
        <v>9.8813129168249309E-324</v>
      </c>
      <c r="P27" s="56">
        <v>39594.1198800001</v>
      </c>
      <c r="Q27" s="96">
        <v>0.95176761937099996</v>
      </c>
    </row>
    <row r="28" spans="1:17" ht="14.4" customHeight="1" x14ac:dyDescent="0.3">
      <c r="A28" s="16" t="s">
        <v>56</v>
      </c>
      <c r="B28" s="51">
        <v>393.06788329568701</v>
      </c>
      <c r="C28" s="52">
        <v>32.755656941307002</v>
      </c>
      <c r="D28" s="52">
        <v>18.293939999999999</v>
      </c>
      <c r="E28" s="52">
        <v>18.482980000000001</v>
      </c>
      <c r="F28" s="52">
        <v>31.149740000000001</v>
      </c>
      <c r="G28" s="52">
        <v>1.2351641146031164E-322</v>
      </c>
      <c r="H28" s="52">
        <v>1.2351641146031164E-322</v>
      </c>
      <c r="I28" s="52">
        <v>1.2351641146031164E-322</v>
      </c>
      <c r="J28" s="52">
        <v>1.2351641146031164E-322</v>
      </c>
      <c r="K28" s="52">
        <v>1.2351641146031164E-322</v>
      </c>
      <c r="L28" s="52">
        <v>1.2351641146031164E-322</v>
      </c>
      <c r="M28" s="52">
        <v>1.2351641146031164E-322</v>
      </c>
      <c r="N28" s="52">
        <v>1.2351641146031164E-322</v>
      </c>
      <c r="O28" s="52">
        <v>1.2351641146031164E-322</v>
      </c>
      <c r="P28" s="53">
        <v>67.926659999999998</v>
      </c>
      <c r="Q28" s="95">
        <v>0.691246096531</v>
      </c>
    </row>
    <row r="29" spans="1:17" ht="14.4" customHeight="1" x14ac:dyDescent="0.3">
      <c r="A29" s="16" t="s">
        <v>57</v>
      </c>
      <c r="B29" s="51">
        <v>9.8813129168249309E-324</v>
      </c>
      <c r="C29" s="52">
        <v>0</v>
      </c>
      <c r="D29" s="52">
        <v>9.8813129168249309E-324</v>
      </c>
      <c r="E29" s="52">
        <v>9.8813129168249309E-324</v>
      </c>
      <c r="F29" s="52">
        <v>9.8813129168249309E-324</v>
      </c>
      <c r="G29" s="52">
        <v>9.8813129168249309E-324</v>
      </c>
      <c r="H29" s="52">
        <v>9.8813129168249309E-324</v>
      </c>
      <c r="I29" s="52">
        <v>9.8813129168249309E-324</v>
      </c>
      <c r="J29" s="52">
        <v>9.8813129168249309E-324</v>
      </c>
      <c r="K29" s="52">
        <v>9.8813129168249309E-324</v>
      </c>
      <c r="L29" s="52">
        <v>9.8813129168249309E-324</v>
      </c>
      <c r="M29" s="52">
        <v>9.8813129168249309E-324</v>
      </c>
      <c r="N29" s="52">
        <v>9.8813129168249309E-324</v>
      </c>
      <c r="O29" s="52">
        <v>9.8813129168249309E-324</v>
      </c>
      <c r="P29" s="53">
        <v>2.9643938750474793E-323</v>
      </c>
      <c r="Q29" s="95" t="s">
        <v>269</v>
      </c>
    </row>
    <row r="30" spans="1:17" ht="14.4" customHeight="1" x14ac:dyDescent="0.3">
      <c r="A30" s="16" t="s">
        <v>58</v>
      </c>
      <c r="B30" s="51">
        <v>4.9406564584124654E-323</v>
      </c>
      <c r="C30" s="52">
        <v>0</v>
      </c>
      <c r="D30" s="52">
        <v>4.9406564584124654E-323</v>
      </c>
      <c r="E30" s="52">
        <v>4.9406564584124654E-323</v>
      </c>
      <c r="F30" s="52">
        <v>4.9406564584124654E-323</v>
      </c>
      <c r="G30" s="52">
        <v>4.9406564584124654E-323</v>
      </c>
      <c r="H30" s="52">
        <v>4.9406564584124654E-323</v>
      </c>
      <c r="I30" s="52">
        <v>4.9406564584124654E-323</v>
      </c>
      <c r="J30" s="52">
        <v>4.9406564584124654E-323</v>
      </c>
      <c r="K30" s="52">
        <v>4.9406564584124654E-323</v>
      </c>
      <c r="L30" s="52">
        <v>4.9406564584124654E-323</v>
      </c>
      <c r="M30" s="52">
        <v>4.9406564584124654E-323</v>
      </c>
      <c r="N30" s="52">
        <v>4.9406564584124654E-323</v>
      </c>
      <c r="O30" s="52">
        <v>4.9406564584124654E-323</v>
      </c>
      <c r="P30" s="53">
        <v>1.4821969375237396E-322</v>
      </c>
      <c r="Q30" s="95">
        <v>0</v>
      </c>
    </row>
    <row r="31" spans="1:17" ht="14.4" customHeight="1" thickBot="1" x14ac:dyDescent="0.35">
      <c r="A31" s="19" t="s">
        <v>59</v>
      </c>
      <c r="B31" s="57">
        <v>1.9762625833649862E-323</v>
      </c>
      <c r="C31" s="58">
        <v>0</v>
      </c>
      <c r="D31" s="58">
        <v>2.4703282292062327E-323</v>
      </c>
      <c r="E31" s="58">
        <v>2.4703282292062327E-323</v>
      </c>
      <c r="F31" s="58">
        <v>2.4703282292062327E-323</v>
      </c>
      <c r="G31" s="58">
        <v>2.4703282292062327E-323</v>
      </c>
      <c r="H31" s="58">
        <v>2.4703282292062327E-323</v>
      </c>
      <c r="I31" s="58">
        <v>2.4703282292062327E-323</v>
      </c>
      <c r="J31" s="58">
        <v>2.4703282292062327E-323</v>
      </c>
      <c r="K31" s="58">
        <v>2.4703282292062327E-323</v>
      </c>
      <c r="L31" s="58">
        <v>2.4703282292062327E-323</v>
      </c>
      <c r="M31" s="58">
        <v>2.4703282292062327E-323</v>
      </c>
      <c r="N31" s="58">
        <v>2.4703282292062327E-323</v>
      </c>
      <c r="O31" s="58">
        <v>2.4703282292062327E-323</v>
      </c>
      <c r="P31" s="59">
        <v>7.4109846876186982E-323</v>
      </c>
      <c r="Q31" s="97" t="s">
        <v>269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162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189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14" t="s">
        <v>61</v>
      </c>
      <c r="B1" s="314"/>
      <c r="C1" s="314"/>
      <c r="D1" s="314"/>
      <c r="E1" s="314"/>
      <c r="F1" s="314"/>
      <c r="G1" s="314"/>
      <c r="H1" s="319"/>
      <c r="I1" s="319"/>
      <c r="J1" s="319"/>
      <c r="K1" s="319"/>
    </row>
    <row r="2" spans="1:11" s="60" customFormat="1" ht="14.4" customHeight="1" thickBot="1" x14ac:dyDescent="0.35">
      <c r="A2" s="235" t="s">
        <v>268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15" t="s">
        <v>62</v>
      </c>
      <c r="C3" s="316"/>
      <c r="D3" s="316"/>
      <c r="E3" s="316"/>
      <c r="F3" s="322" t="s">
        <v>63</v>
      </c>
      <c r="G3" s="316"/>
      <c r="H3" s="316"/>
      <c r="I3" s="316"/>
      <c r="J3" s="316"/>
      <c r="K3" s="323"/>
    </row>
    <row r="4" spans="1:11" ht="14.4" customHeight="1" x14ac:dyDescent="0.3">
      <c r="A4" s="77"/>
      <c r="B4" s="320"/>
      <c r="C4" s="321"/>
      <c r="D4" s="321"/>
      <c r="E4" s="321"/>
      <c r="F4" s="324" t="s">
        <v>185</v>
      </c>
      <c r="G4" s="326" t="s">
        <v>64</v>
      </c>
      <c r="H4" s="141" t="s">
        <v>143</v>
      </c>
      <c r="I4" s="324" t="s">
        <v>65</v>
      </c>
      <c r="J4" s="326" t="s">
        <v>187</v>
      </c>
      <c r="K4" s="327" t="s">
        <v>188</v>
      </c>
    </row>
    <row r="5" spans="1:11" ht="42" thickBot="1" x14ac:dyDescent="0.35">
      <c r="A5" s="78"/>
      <c r="B5" s="24" t="s">
        <v>181</v>
      </c>
      <c r="C5" s="25" t="s">
        <v>182</v>
      </c>
      <c r="D5" s="26" t="s">
        <v>183</v>
      </c>
      <c r="E5" s="26" t="s">
        <v>184</v>
      </c>
      <c r="F5" s="325"/>
      <c r="G5" s="325"/>
      <c r="H5" s="25" t="s">
        <v>186</v>
      </c>
      <c r="I5" s="325"/>
      <c r="J5" s="325"/>
      <c r="K5" s="328"/>
    </row>
    <row r="6" spans="1:11" ht="14.4" customHeight="1" thickBot="1" x14ac:dyDescent="0.35">
      <c r="A6" s="405" t="s">
        <v>271</v>
      </c>
      <c r="B6" s="387">
        <v>144829.31217224599</v>
      </c>
      <c r="C6" s="387">
        <v>149405.49282000001</v>
      </c>
      <c r="D6" s="388">
        <v>4576.1806477538203</v>
      </c>
      <c r="E6" s="389">
        <v>1.0315970612509999</v>
      </c>
      <c r="F6" s="387">
        <v>157309.45698800799</v>
      </c>
      <c r="G6" s="388">
        <v>39327.364247001897</v>
      </c>
      <c r="H6" s="390">
        <v>13115.909669999999</v>
      </c>
      <c r="I6" s="387">
        <v>37388.786670000103</v>
      </c>
      <c r="J6" s="388">
        <v>-1938.5775770018699</v>
      </c>
      <c r="K6" s="391">
        <v>0.23767666220299999</v>
      </c>
    </row>
    <row r="7" spans="1:11" ht="14.4" customHeight="1" thickBot="1" x14ac:dyDescent="0.35">
      <c r="A7" s="406" t="s">
        <v>272</v>
      </c>
      <c r="B7" s="387">
        <v>46570.633516395101</v>
      </c>
      <c r="C7" s="387">
        <v>48378.60284</v>
      </c>
      <c r="D7" s="388">
        <v>1807.9693236049</v>
      </c>
      <c r="E7" s="389">
        <v>1.0388220899539999</v>
      </c>
      <c r="F7" s="387">
        <v>51649.304073110303</v>
      </c>
      <c r="G7" s="388">
        <v>12912.326018277599</v>
      </c>
      <c r="H7" s="390">
        <v>4716.6818199999998</v>
      </c>
      <c r="I7" s="387">
        <v>12775.514800000001</v>
      </c>
      <c r="J7" s="388">
        <v>-136.81121827754799</v>
      </c>
      <c r="K7" s="391">
        <v>0.24735115079</v>
      </c>
    </row>
    <row r="8" spans="1:11" ht="14.4" customHeight="1" thickBot="1" x14ac:dyDescent="0.35">
      <c r="A8" s="407" t="s">
        <v>273</v>
      </c>
      <c r="B8" s="387">
        <v>44711.564794997503</v>
      </c>
      <c r="C8" s="387">
        <v>46557.831839999999</v>
      </c>
      <c r="D8" s="388">
        <v>1846.26704500254</v>
      </c>
      <c r="E8" s="389">
        <v>1.0412928300190001</v>
      </c>
      <c r="F8" s="387">
        <v>49816.531553280904</v>
      </c>
      <c r="G8" s="388">
        <v>12454.1328883202</v>
      </c>
      <c r="H8" s="390">
        <v>4568.7448199999999</v>
      </c>
      <c r="I8" s="387">
        <v>12271.123799999999</v>
      </c>
      <c r="J8" s="388">
        <v>-183.00908832020301</v>
      </c>
      <c r="K8" s="391">
        <v>0.24632633821300001</v>
      </c>
    </row>
    <row r="9" spans="1:11" ht="14.4" customHeight="1" thickBot="1" x14ac:dyDescent="0.35">
      <c r="A9" s="408" t="s">
        <v>274</v>
      </c>
      <c r="B9" s="392">
        <v>4.9406564584124654E-324</v>
      </c>
      <c r="C9" s="392">
        <v>-1.799999999E-3</v>
      </c>
      <c r="D9" s="393">
        <v>-1.799999999E-3</v>
      </c>
      <c r="E9" s="394" t="s">
        <v>275</v>
      </c>
      <c r="F9" s="392">
        <v>0</v>
      </c>
      <c r="G9" s="393">
        <v>0</v>
      </c>
      <c r="H9" s="395">
        <v>-6.9999999999999899E-5</v>
      </c>
      <c r="I9" s="392">
        <v>1.1199999999999999E-3</v>
      </c>
      <c r="J9" s="393">
        <v>1.1199999999999999E-3</v>
      </c>
      <c r="K9" s="396" t="s">
        <v>269</v>
      </c>
    </row>
    <row r="10" spans="1:11" ht="14.4" customHeight="1" thickBot="1" x14ac:dyDescent="0.35">
      <c r="A10" s="409" t="s">
        <v>276</v>
      </c>
      <c r="B10" s="387">
        <v>4.9406564584124654E-324</v>
      </c>
      <c r="C10" s="387">
        <v>-1.799999999E-3</v>
      </c>
      <c r="D10" s="388">
        <v>-1.799999999E-3</v>
      </c>
      <c r="E10" s="397" t="s">
        <v>275</v>
      </c>
      <c r="F10" s="387">
        <v>0</v>
      </c>
      <c r="G10" s="388">
        <v>0</v>
      </c>
      <c r="H10" s="390">
        <v>-6.9999999999999899E-5</v>
      </c>
      <c r="I10" s="387">
        <v>1.1199999999999999E-3</v>
      </c>
      <c r="J10" s="388">
        <v>1.1199999999999999E-3</v>
      </c>
      <c r="K10" s="398" t="s">
        <v>269</v>
      </c>
    </row>
    <row r="11" spans="1:11" ht="14.4" customHeight="1" thickBot="1" x14ac:dyDescent="0.35">
      <c r="A11" s="408" t="s">
        <v>277</v>
      </c>
      <c r="B11" s="392">
        <v>11575.422149615</v>
      </c>
      <c r="C11" s="392">
        <v>11862.524670000001</v>
      </c>
      <c r="D11" s="393">
        <v>287.10252038502398</v>
      </c>
      <c r="E11" s="399">
        <v>1.0248027688900001</v>
      </c>
      <c r="F11" s="392">
        <v>13184.289278122</v>
      </c>
      <c r="G11" s="393">
        <v>3296.0723195305</v>
      </c>
      <c r="H11" s="395">
        <v>857.39793999999995</v>
      </c>
      <c r="I11" s="392">
        <v>3053.0734200000102</v>
      </c>
      <c r="J11" s="393">
        <v>-242.998899530497</v>
      </c>
      <c r="K11" s="400">
        <v>0.23156905583500001</v>
      </c>
    </row>
    <row r="12" spans="1:11" ht="14.4" customHeight="1" thickBot="1" x14ac:dyDescent="0.35">
      <c r="A12" s="409" t="s">
        <v>278</v>
      </c>
      <c r="B12" s="387">
        <v>308.99941147678101</v>
      </c>
      <c r="C12" s="387">
        <v>285.72476</v>
      </c>
      <c r="D12" s="388">
        <v>-23.274651476780999</v>
      </c>
      <c r="E12" s="389">
        <v>0.92467735985099997</v>
      </c>
      <c r="F12" s="387">
        <v>285.94119383639497</v>
      </c>
      <c r="G12" s="388">
        <v>71.485298459098004</v>
      </c>
      <c r="H12" s="390">
        <v>19.400870000000001</v>
      </c>
      <c r="I12" s="387">
        <v>62.91254</v>
      </c>
      <c r="J12" s="388">
        <v>-8.5727584590980008</v>
      </c>
      <c r="K12" s="391">
        <v>0.220019155533</v>
      </c>
    </row>
    <row r="13" spans="1:11" ht="14.4" customHeight="1" thickBot="1" x14ac:dyDescent="0.35">
      <c r="A13" s="409" t="s">
        <v>279</v>
      </c>
      <c r="B13" s="387">
        <v>11235.318721290299</v>
      </c>
      <c r="C13" s="387">
        <v>11088.31511</v>
      </c>
      <c r="D13" s="388">
        <v>-147.00361129028701</v>
      </c>
      <c r="E13" s="389">
        <v>0.98691593759399998</v>
      </c>
      <c r="F13" s="387">
        <v>12431</v>
      </c>
      <c r="G13" s="388">
        <v>3107.75</v>
      </c>
      <c r="H13" s="390">
        <v>835.88601000000006</v>
      </c>
      <c r="I13" s="387">
        <v>2983.79970000001</v>
      </c>
      <c r="J13" s="388">
        <v>-123.950299999995</v>
      </c>
      <c r="K13" s="391">
        <v>0.240028935725</v>
      </c>
    </row>
    <row r="14" spans="1:11" ht="14.4" customHeight="1" thickBot="1" x14ac:dyDescent="0.35">
      <c r="A14" s="409" t="s">
        <v>280</v>
      </c>
      <c r="B14" s="387">
        <v>0</v>
      </c>
      <c r="C14" s="387">
        <v>7.8060000000000004E-2</v>
      </c>
      <c r="D14" s="388">
        <v>7.8060000000000004E-2</v>
      </c>
      <c r="E14" s="397" t="s">
        <v>269</v>
      </c>
      <c r="F14" s="387">
        <v>7.9009088938000002E-2</v>
      </c>
      <c r="G14" s="388">
        <v>1.9752272234000001E-2</v>
      </c>
      <c r="H14" s="390">
        <v>4.9406564584124654E-324</v>
      </c>
      <c r="I14" s="387">
        <v>7.886E-2</v>
      </c>
      <c r="J14" s="388">
        <v>5.9107727765E-2</v>
      </c>
      <c r="K14" s="391">
        <v>0</v>
      </c>
    </row>
    <row r="15" spans="1:11" ht="14.4" customHeight="1" thickBot="1" x14ac:dyDescent="0.35">
      <c r="A15" s="409" t="s">
        <v>281</v>
      </c>
      <c r="B15" s="387">
        <v>31.104016847905999</v>
      </c>
      <c r="C15" s="387">
        <v>488.40674000000001</v>
      </c>
      <c r="D15" s="388">
        <v>457.30272315209299</v>
      </c>
      <c r="E15" s="389">
        <v>15.702368680811</v>
      </c>
      <c r="F15" s="387">
        <v>467.26907519667702</v>
      </c>
      <c r="G15" s="388">
        <v>116.817268799169</v>
      </c>
      <c r="H15" s="390">
        <v>2.1110600000000002</v>
      </c>
      <c r="I15" s="387">
        <v>6.2823200000000003</v>
      </c>
      <c r="J15" s="388">
        <v>-110.534948799169</v>
      </c>
      <c r="K15" s="391">
        <v>1.3444758777E-2</v>
      </c>
    </row>
    <row r="16" spans="1:11" ht="14.4" customHeight="1" thickBot="1" x14ac:dyDescent="0.35">
      <c r="A16" s="408" t="s">
        <v>282</v>
      </c>
      <c r="B16" s="392">
        <v>31936.728723487598</v>
      </c>
      <c r="C16" s="392">
        <v>31741.956969999999</v>
      </c>
      <c r="D16" s="393">
        <v>-194.77175348754801</v>
      </c>
      <c r="E16" s="399">
        <v>0.99390132423400002</v>
      </c>
      <c r="F16" s="392">
        <v>34245.746198937399</v>
      </c>
      <c r="G16" s="393">
        <v>8561.4365497343497</v>
      </c>
      <c r="H16" s="395">
        <v>3650.70541</v>
      </c>
      <c r="I16" s="392">
        <v>9045.1136400000105</v>
      </c>
      <c r="J16" s="393">
        <v>483.67709026566399</v>
      </c>
      <c r="K16" s="400">
        <v>0.264123712984</v>
      </c>
    </row>
    <row r="17" spans="1:11" ht="14.4" customHeight="1" thickBot="1" x14ac:dyDescent="0.35">
      <c r="A17" s="409" t="s">
        <v>283</v>
      </c>
      <c r="B17" s="387">
        <v>115.666666666667</v>
      </c>
      <c r="C17" s="387">
        <v>85.799909999999997</v>
      </c>
      <c r="D17" s="388">
        <v>-29.866756666665999</v>
      </c>
      <c r="E17" s="389">
        <v>0.74178596541700004</v>
      </c>
      <c r="F17" s="387">
        <v>0</v>
      </c>
      <c r="G17" s="388">
        <v>0</v>
      </c>
      <c r="H17" s="390">
        <v>4.9406564584124654E-324</v>
      </c>
      <c r="I17" s="387">
        <v>1.4821969375237396E-323</v>
      </c>
      <c r="J17" s="388">
        <v>1.4821969375237396E-323</v>
      </c>
      <c r="K17" s="398" t="s">
        <v>269</v>
      </c>
    </row>
    <row r="18" spans="1:11" ht="14.4" customHeight="1" thickBot="1" x14ac:dyDescent="0.35">
      <c r="A18" s="409" t="s">
        <v>284</v>
      </c>
      <c r="B18" s="387">
        <v>558.12845009008902</v>
      </c>
      <c r="C18" s="387">
        <v>514.05210000000204</v>
      </c>
      <c r="D18" s="388">
        <v>-44.076350090086997</v>
      </c>
      <c r="E18" s="389">
        <v>0.921028304357</v>
      </c>
      <c r="F18" s="387">
        <v>464.08049584206299</v>
      </c>
      <c r="G18" s="388">
        <v>116.020123960516</v>
      </c>
      <c r="H18" s="390">
        <v>4.9406564584124654E-324</v>
      </c>
      <c r="I18" s="387">
        <v>1.4821969375237396E-323</v>
      </c>
      <c r="J18" s="388">
        <v>-116.020123960516</v>
      </c>
      <c r="K18" s="391">
        <v>0</v>
      </c>
    </row>
    <row r="19" spans="1:11" ht="14.4" customHeight="1" thickBot="1" x14ac:dyDescent="0.35">
      <c r="A19" s="409" t="s">
        <v>285</v>
      </c>
      <c r="B19" s="387">
        <v>4.9406564584124654E-324</v>
      </c>
      <c r="C19" s="387">
        <v>4.9406564584124654E-324</v>
      </c>
      <c r="D19" s="388">
        <v>0</v>
      </c>
      <c r="E19" s="389">
        <v>1</v>
      </c>
      <c r="F19" s="387">
        <v>86.999953155746994</v>
      </c>
      <c r="G19" s="388">
        <v>21.749988288935999</v>
      </c>
      <c r="H19" s="390">
        <v>4.9406564584124654E-324</v>
      </c>
      <c r="I19" s="387">
        <v>1.4821969375237396E-323</v>
      </c>
      <c r="J19" s="388">
        <v>-21.749988288935999</v>
      </c>
      <c r="K19" s="391">
        <v>0</v>
      </c>
    </row>
    <row r="20" spans="1:11" ht="14.4" customHeight="1" thickBot="1" x14ac:dyDescent="0.35">
      <c r="A20" s="409" t="s">
        <v>286</v>
      </c>
      <c r="B20" s="387">
        <v>2.400165597245</v>
      </c>
      <c r="C20" s="387">
        <v>1.452</v>
      </c>
      <c r="D20" s="388">
        <v>-0.94816559724500005</v>
      </c>
      <c r="E20" s="389">
        <v>0.60495825857399999</v>
      </c>
      <c r="F20" s="387">
        <v>1.4520917928579999</v>
      </c>
      <c r="G20" s="388">
        <v>0.363022948214</v>
      </c>
      <c r="H20" s="390">
        <v>0.1452</v>
      </c>
      <c r="I20" s="387">
        <v>0.29039999999999999</v>
      </c>
      <c r="J20" s="388">
        <v>-7.2622948214000005E-2</v>
      </c>
      <c r="K20" s="391">
        <v>0.19998735715400001</v>
      </c>
    </row>
    <row r="21" spans="1:11" ht="14.4" customHeight="1" thickBot="1" x14ac:dyDescent="0.35">
      <c r="A21" s="409" t="s">
        <v>287</v>
      </c>
      <c r="B21" s="387">
        <v>88.901197910929994</v>
      </c>
      <c r="C21" s="387">
        <v>67.908159999999995</v>
      </c>
      <c r="D21" s="388">
        <v>-20.993037910929999</v>
      </c>
      <c r="E21" s="389">
        <v>0.76386102320000004</v>
      </c>
      <c r="F21" s="387">
        <v>68.062586650621995</v>
      </c>
      <c r="G21" s="388">
        <v>17.015646662655001</v>
      </c>
      <c r="H21" s="390">
        <v>3.7224400000000002</v>
      </c>
      <c r="I21" s="387">
        <v>11.432510000000001</v>
      </c>
      <c r="J21" s="388">
        <v>-5.5831366626549999</v>
      </c>
      <c r="K21" s="391">
        <v>0.16797054832300001</v>
      </c>
    </row>
    <row r="22" spans="1:11" ht="14.4" customHeight="1" thickBot="1" x14ac:dyDescent="0.35">
      <c r="A22" s="409" t="s">
        <v>288</v>
      </c>
      <c r="B22" s="387">
        <v>3585.1767396208002</v>
      </c>
      <c r="C22" s="387">
        <v>3091.5237099999999</v>
      </c>
      <c r="D22" s="388">
        <v>-493.65302962080301</v>
      </c>
      <c r="E22" s="389">
        <v>0.86230719836799996</v>
      </c>
      <c r="F22" s="387">
        <v>3141.5006852884599</v>
      </c>
      <c r="G22" s="388">
        <v>785.37517132211599</v>
      </c>
      <c r="H22" s="390">
        <v>194.75718000000001</v>
      </c>
      <c r="I22" s="387">
        <v>729.90883000000099</v>
      </c>
      <c r="J22" s="388">
        <v>-55.466341322113998</v>
      </c>
      <c r="K22" s="391">
        <v>0.23234399833700001</v>
      </c>
    </row>
    <row r="23" spans="1:11" ht="14.4" customHeight="1" thickBot="1" x14ac:dyDescent="0.35">
      <c r="A23" s="409" t="s">
        <v>289</v>
      </c>
      <c r="B23" s="387">
        <v>11.8</v>
      </c>
      <c r="C23" s="387">
        <v>5.2005999999999997</v>
      </c>
      <c r="D23" s="388">
        <v>-6.5994000000000002</v>
      </c>
      <c r="E23" s="389">
        <v>0.44072881355900001</v>
      </c>
      <c r="F23" s="387">
        <v>5.0946345183570001</v>
      </c>
      <c r="G23" s="388">
        <v>1.273658629589</v>
      </c>
      <c r="H23" s="390">
        <v>0.98</v>
      </c>
      <c r="I23" s="387">
        <v>0.98</v>
      </c>
      <c r="J23" s="388">
        <v>-0.29365862958900002</v>
      </c>
      <c r="K23" s="391">
        <v>0.192359235283</v>
      </c>
    </row>
    <row r="24" spans="1:11" ht="14.4" customHeight="1" thickBot="1" x14ac:dyDescent="0.35">
      <c r="A24" s="409" t="s">
        <v>290</v>
      </c>
      <c r="B24" s="387">
        <v>35.5</v>
      </c>
      <c r="C24" s="387">
        <v>37.766089999999998</v>
      </c>
      <c r="D24" s="388">
        <v>2.2660900000000002</v>
      </c>
      <c r="E24" s="389">
        <v>1.0638335211259999</v>
      </c>
      <c r="F24" s="387">
        <v>37.026621465085</v>
      </c>
      <c r="G24" s="388">
        <v>9.2566553662709996</v>
      </c>
      <c r="H24" s="390">
        <v>9.0634200000000007</v>
      </c>
      <c r="I24" s="387">
        <v>12.2667</v>
      </c>
      <c r="J24" s="388">
        <v>3.010044633728</v>
      </c>
      <c r="K24" s="391">
        <v>0.33129406666400002</v>
      </c>
    </row>
    <row r="25" spans="1:11" ht="14.4" customHeight="1" thickBot="1" x14ac:dyDescent="0.35">
      <c r="A25" s="409" t="s">
        <v>291</v>
      </c>
      <c r="B25" s="387">
        <v>195</v>
      </c>
      <c r="C25" s="387">
        <v>113.70425</v>
      </c>
      <c r="D25" s="388">
        <v>-81.295749999999003</v>
      </c>
      <c r="E25" s="389">
        <v>0.58309871794799994</v>
      </c>
      <c r="F25" s="387">
        <v>116.639612242346</v>
      </c>
      <c r="G25" s="388">
        <v>29.159903060586</v>
      </c>
      <c r="H25" s="390">
        <v>9.3886000000000003</v>
      </c>
      <c r="I25" s="387">
        <v>30.452100000000002</v>
      </c>
      <c r="J25" s="388">
        <v>1.292196939413</v>
      </c>
      <c r="K25" s="391">
        <v>0.26107854282499998</v>
      </c>
    </row>
    <row r="26" spans="1:11" ht="14.4" customHeight="1" thickBot="1" x14ac:dyDescent="0.35">
      <c r="A26" s="409" t="s">
        <v>292</v>
      </c>
      <c r="B26" s="387">
        <v>115.140081998385</v>
      </c>
      <c r="C26" s="387">
        <v>72.491799999999998</v>
      </c>
      <c r="D26" s="388">
        <v>-42.648281998384</v>
      </c>
      <c r="E26" s="389">
        <v>0.62959656395700003</v>
      </c>
      <c r="F26" s="387">
        <v>73.517593866834005</v>
      </c>
      <c r="G26" s="388">
        <v>18.379398466708</v>
      </c>
      <c r="H26" s="390">
        <v>5.4065000000000003</v>
      </c>
      <c r="I26" s="387">
        <v>15.260899999999999</v>
      </c>
      <c r="J26" s="388">
        <v>-3.118498466708</v>
      </c>
      <c r="K26" s="391">
        <v>0.20758160322300001</v>
      </c>
    </row>
    <row r="27" spans="1:11" ht="14.4" customHeight="1" thickBot="1" x14ac:dyDescent="0.35">
      <c r="A27" s="409" t="s">
        <v>293</v>
      </c>
      <c r="B27" s="387">
        <v>27229.015421603399</v>
      </c>
      <c r="C27" s="387">
        <v>27752.058349999999</v>
      </c>
      <c r="D27" s="388">
        <v>523.04292839657501</v>
      </c>
      <c r="E27" s="389">
        <v>1.019209028321</v>
      </c>
      <c r="F27" s="387">
        <v>30251.371924114999</v>
      </c>
      <c r="G27" s="388">
        <v>7562.8429810287498</v>
      </c>
      <c r="H27" s="390">
        <v>3427.2420699999998</v>
      </c>
      <c r="I27" s="387">
        <v>8244.5222000000103</v>
      </c>
      <c r="J27" s="388">
        <v>681.67921897125802</v>
      </c>
      <c r="K27" s="391">
        <v>0.27253382824</v>
      </c>
    </row>
    <row r="28" spans="1:11" ht="14.4" customHeight="1" thickBot="1" x14ac:dyDescent="0.35">
      <c r="A28" s="408" t="s">
        <v>294</v>
      </c>
      <c r="B28" s="392">
        <v>0</v>
      </c>
      <c r="C28" s="392">
        <v>8.6147899999999993</v>
      </c>
      <c r="D28" s="393">
        <v>8.6147899999999993</v>
      </c>
      <c r="E28" s="394" t="s">
        <v>269</v>
      </c>
      <c r="F28" s="392">
        <v>0</v>
      </c>
      <c r="G28" s="393">
        <v>0</v>
      </c>
      <c r="H28" s="395">
        <v>4.9406564584124654E-324</v>
      </c>
      <c r="I28" s="392">
        <v>1.4821969375237396E-323</v>
      </c>
      <c r="J28" s="393">
        <v>1.4821969375237396E-323</v>
      </c>
      <c r="K28" s="396" t="s">
        <v>269</v>
      </c>
    </row>
    <row r="29" spans="1:11" ht="14.4" customHeight="1" thickBot="1" x14ac:dyDescent="0.35">
      <c r="A29" s="409" t="s">
        <v>295</v>
      </c>
      <c r="B29" s="387">
        <v>0</v>
      </c>
      <c r="C29" s="387">
        <v>8.6147899999999993</v>
      </c>
      <c r="D29" s="388">
        <v>8.6147899999999993</v>
      </c>
      <c r="E29" s="397" t="s">
        <v>269</v>
      </c>
      <c r="F29" s="387">
        <v>0</v>
      </c>
      <c r="G29" s="388">
        <v>0</v>
      </c>
      <c r="H29" s="390">
        <v>4.9406564584124654E-324</v>
      </c>
      <c r="I29" s="387">
        <v>1.4821969375237396E-323</v>
      </c>
      <c r="J29" s="388">
        <v>1.4821969375237396E-323</v>
      </c>
      <c r="K29" s="398" t="s">
        <v>269</v>
      </c>
    </row>
    <row r="30" spans="1:11" ht="14.4" customHeight="1" thickBot="1" x14ac:dyDescent="0.35">
      <c r="A30" s="408" t="s">
        <v>296</v>
      </c>
      <c r="B30" s="392">
        <v>885.47121574376195</v>
      </c>
      <c r="C30" s="392">
        <v>903.56970999999999</v>
      </c>
      <c r="D30" s="393">
        <v>18.098494256237</v>
      </c>
      <c r="E30" s="399">
        <v>1.020439393098</v>
      </c>
      <c r="F30" s="392">
        <v>941.43802341269804</v>
      </c>
      <c r="G30" s="393">
        <v>235.359505853174</v>
      </c>
      <c r="H30" s="395">
        <v>34.131570000000004</v>
      </c>
      <c r="I30" s="392">
        <v>104.11923</v>
      </c>
      <c r="J30" s="393">
        <v>-131.24027585317401</v>
      </c>
      <c r="K30" s="400">
        <v>0.110595947274</v>
      </c>
    </row>
    <row r="31" spans="1:11" ht="14.4" customHeight="1" thickBot="1" x14ac:dyDescent="0.35">
      <c r="A31" s="409" t="s">
        <v>297</v>
      </c>
      <c r="B31" s="387">
        <v>133.74744855770101</v>
      </c>
      <c r="C31" s="387">
        <v>2.8752399999999998</v>
      </c>
      <c r="D31" s="388">
        <v>-130.87220855770099</v>
      </c>
      <c r="E31" s="389">
        <v>2.1497531585999999E-2</v>
      </c>
      <c r="F31" s="387">
        <v>3.3183293917480001</v>
      </c>
      <c r="G31" s="388">
        <v>0.82958234793700003</v>
      </c>
      <c r="H31" s="390">
        <v>4.9406564584124654E-324</v>
      </c>
      <c r="I31" s="387">
        <v>0.875</v>
      </c>
      <c r="J31" s="388">
        <v>4.5417652061999998E-2</v>
      </c>
      <c r="K31" s="391">
        <v>0.26368690286599999</v>
      </c>
    </row>
    <row r="32" spans="1:11" ht="14.4" customHeight="1" thickBot="1" x14ac:dyDescent="0.35">
      <c r="A32" s="409" t="s">
        <v>298</v>
      </c>
      <c r="B32" s="387">
        <v>15.106774233975001</v>
      </c>
      <c r="C32" s="387">
        <v>12.49127</v>
      </c>
      <c r="D32" s="388">
        <v>-2.6155042339749999</v>
      </c>
      <c r="E32" s="389">
        <v>0.82686547151099998</v>
      </c>
      <c r="F32" s="387">
        <v>10.99895593938</v>
      </c>
      <c r="G32" s="388">
        <v>2.749738984845</v>
      </c>
      <c r="H32" s="390">
        <v>0.67405999999999999</v>
      </c>
      <c r="I32" s="387">
        <v>2.28044</v>
      </c>
      <c r="J32" s="388">
        <v>-0.46929898484499999</v>
      </c>
      <c r="K32" s="391">
        <v>0.20733240614500001</v>
      </c>
    </row>
    <row r="33" spans="1:11" ht="14.4" customHeight="1" thickBot="1" x14ac:dyDescent="0.35">
      <c r="A33" s="409" t="s">
        <v>299</v>
      </c>
      <c r="B33" s="387">
        <v>107.20080937083701</v>
      </c>
      <c r="C33" s="387">
        <v>143.09458000000001</v>
      </c>
      <c r="D33" s="388">
        <v>35.893770629161999</v>
      </c>
      <c r="E33" s="389">
        <v>1.3348274219180001</v>
      </c>
      <c r="F33" s="387">
        <v>147.19397510315</v>
      </c>
      <c r="G33" s="388">
        <v>36.798493775787001</v>
      </c>
      <c r="H33" s="390">
        <v>14.724679999999999</v>
      </c>
      <c r="I33" s="387">
        <v>52.909500000000001</v>
      </c>
      <c r="J33" s="388">
        <v>16.111006224212002</v>
      </c>
      <c r="K33" s="391">
        <v>0.35945425050800001</v>
      </c>
    </row>
    <row r="34" spans="1:11" ht="14.4" customHeight="1" thickBot="1" x14ac:dyDescent="0.35">
      <c r="A34" s="409" t="s">
        <v>300</v>
      </c>
      <c r="B34" s="387">
        <v>108.77155268709301</v>
      </c>
      <c r="C34" s="387">
        <v>94.154449999999997</v>
      </c>
      <c r="D34" s="388">
        <v>-14.617102687093</v>
      </c>
      <c r="E34" s="389">
        <v>0.86561649322800005</v>
      </c>
      <c r="F34" s="387">
        <v>101.420229846575</v>
      </c>
      <c r="G34" s="388">
        <v>25.355057461643</v>
      </c>
      <c r="H34" s="390">
        <v>2.7593899999999998</v>
      </c>
      <c r="I34" s="387">
        <v>11.258599999999999</v>
      </c>
      <c r="J34" s="388">
        <v>-14.096457461643</v>
      </c>
      <c r="K34" s="391">
        <v>0.111009411209</v>
      </c>
    </row>
    <row r="35" spans="1:11" ht="14.4" customHeight="1" thickBot="1" x14ac:dyDescent="0.35">
      <c r="A35" s="409" t="s">
        <v>301</v>
      </c>
      <c r="B35" s="387">
        <v>3.9964850873270001</v>
      </c>
      <c r="C35" s="387">
        <v>13.06875</v>
      </c>
      <c r="D35" s="388">
        <v>9.0722649126720007</v>
      </c>
      <c r="E35" s="389">
        <v>3.2700609947069998</v>
      </c>
      <c r="F35" s="387">
        <v>11.199912954907999</v>
      </c>
      <c r="G35" s="388">
        <v>2.7999782387269998</v>
      </c>
      <c r="H35" s="390">
        <v>0.52417000000000002</v>
      </c>
      <c r="I35" s="387">
        <v>2.6156000000000001</v>
      </c>
      <c r="J35" s="388">
        <v>-0.18437823872699999</v>
      </c>
      <c r="K35" s="391">
        <v>0.233537529312</v>
      </c>
    </row>
    <row r="36" spans="1:11" ht="14.4" customHeight="1" thickBot="1" x14ac:dyDescent="0.35">
      <c r="A36" s="409" t="s">
        <v>302</v>
      </c>
      <c r="B36" s="387">
        <v>0</v>
      </c>
      <c r="C36" s="387">
        <v>0.47199999999999998</v>
      </c>
      <c r="D36" s="388">
        <v>0.47199999999999998</v>
      </c>
      <c r="E36" s="397" t="s">
        <v>269</v>
      </c>
      <c r="F36" s="387">
        <v>0.81964542833300003</v>
      </c>
      <c r="G36" s="388">
        <v>0.20491135708300001</v>
      </c>
      <c r="H36" s="390">
        <v>4.9406564584124654E-324</v>
      </c>
      <c r="I36" s="387">
        <v>1.4821969375237396E-323</v>
      </c>
      <c r="J36" s="388">
        <v>-0.20491135708300001</v>
      </c>
      <c r="K36" s="391">
        <v>1.9762625833649862E-323</v>
      </c>
    </row>
    <row r="37" spans="1:11" ht="14.4" customHeight="1" thickBot="1" x14ac:dyDescent="0.35">
      <c r="A37" s="409" t="s">
        <v>303</v>
      </c>
      <c r="B37" s="387">
        <v>2.0002529972850001</v>
      </c>
      <c r="C37" s="387">
        <v>3.9360300000000001</v>
      </c>
      <c r="D37" s="388">
        <v>1.935777002714</v>
      </c>
      <c r="E37" s="389">
        <v>1.967766080261</v>
      </c>
      <c r="F37" s="387">
        <v>2.197173902886</v>
      </c>
      <c r="G37" s="388">
        <v>0.54929347572099996</v>
      </c>
      <c r="H37" s="390">
        <v>4.9406564584124654E-324</v>
      </c>
      <c r="I37" s="387">
        <v>0.58199999999999996</v>
      </c>
      <c r="J37" s="388">
        <v>3.2706524277999999E-2</v>
      </c>
      <c r="K37" s="391">
        <v>0.26488572398999999</v>
      </c>
    </row>
    <row r="38" spans="1:11" ht="14.4" customHeight="1" thickBot="1" x14ac:dyDescent="0.35">
      <c r="A38" s="409" t="s">
        <v>304</v>
      </c>
      <c r="B38" s="387">
        <v>47.906147421573003</v>
      </c>
      <c r="C38" s="387">
        <v>44.066099999999999</v>
      </c>
      <c r="D38" s="388">
        <v>-3.8400474215729998</v>
      </c>
      <c r="E38" s="389">
        <v>0.91984228270699997</v>
      </c>
      <c r="F38" s="387">
        <v>49.269903993672997</v>
      </c>
      <c r="G38" s="388">
        <v>12.317475998418001</v>
      </c>
      <c r="H38" s="390">
        <v>8.9191699999999994</v>
      </c>
      <c r="I38" s="387">
        <v>15.182090000000001</v>
      </c>
      <c r="J38" s="388">
        <v>2.8646140015810002</v>
      </c>
      <c r="K38" s="391">
        <v>0.30814125397800002</v>
      </c>
    </row>
    <row r="39" spans="1:11" ht="14.4" customHeight="1" thickBot="1" x14ac:dyDescent="0.35">
      <c r="A39" s="409" t="s">
        <v>305</v>
      </c>
      <c r="B39" s="387">
        <v>4.9406564584124654E-324</v>
      </c>
      <c r="C39" s="387">
        <v>0.46</v>
      </c>
      <c r="D39" s="388">
        <v>0.46</v>
      </c>
      <c r="E39" s="397" t="s">
        <v>275</v>
      </c>
      <c r="F39" s="387">
        <v>0</v>
      </c>
      <c r="G39" s="388">
        <v>0</v>
      </c>
      <c r="H39" s="390">
        <v>4.9406564584124654E-324</v>
      </c>
      <c r="I39" s="387">
        <v>1.4821969375237396E-323</v>
      </c>
      <c r="J39" s="388">
        <v>1.4821969375237396E-323</v>
      </c>
      <c r="K39" s="398" t="s">
        <v>269</v>
      </c>
    </row>
    <row r="40" spans="1:11" ht="14.4" customHeight="1" thickBot="1" x14ac:dyDescent="0.35">
      <c r="A40" s="409" t="s">
        <v>306</v>
      </c>
      <c r="B40" s="387">
        <v>4.9406564584124654E-324</v>
      </c>
      <c r="C40" s="387">
        <v>0.52815000000000001</v>
      </c>
      <c r="D40" s="388">
        <v>0.52815000000000001</v>
      </c>
      <c r="E40" s="397" t="s">
        <v>275</v>
      </c>
      <c r="F40" s="387">
        <v>0</v>
      </c>
      <c r="G40" s="388">
        <v>0</v>
      </c>
      <c r="H40" s="390">
        <v>4.9406564584124654E-324</v>
      </c>
      <c r="I40" s="387">
        <v>1.4821969375237396E-323</v>
      </c>
      <c r="J40" s="388">
        <v>1.4821969375237396E-323</v>
      </c>
      <c r="K40" s="398" t="s">
        <v>269</v>
      </c>
    </row>
    <row r="41" spans="1:11" ht="14.4" customHeight="1" thickBot="1" x14ac:dyDescent="0.35">
      <c r="A41" s="409" t="s">
        <v>307</v>
      </c>
      <c r="B41" s="387">
        <v>4.9406564584124654E-324</v>
      </c>
      <c r="C41" s="387">
        <v>98.130039999999994</v>
      </c>
      <c r="D41" s="388">
        <v>98.130039999999994</v>
      </c>
      <c r="E41" s="397" t="s">
        <v>275</v>
      </c>
      <c r="F41" s="387">
        <v>82.794640301645003</v>
      </c>
      <c r="G41" s="388">
        <v>20.698660075410999</v>
      </c>
      <c r="H41" s="390">
        <v>6.5301</v>
      </c>
      <c r="I41" s="387">
        <v>18.416</v>
      </c>
      <c r="J41" s="388">
        <v>-2.282660075411</v>
      </c>
      <c r="K41" s="391">
        <v>0.22242985696699999</v>
      </c>
    </row>
    <row r="42" spans="1:11" ht="14.4" customHeight="1" thickBot="1" x14ac:dyDescent="0.35">
      <c r="A42" s="409" t="s">
        <v>308</v>
      </c>
      <c r="B42" s="387">
        <v>4.9406564584124654E-324</v>
      </c>
      <c r="C42" s="387">
        <v>0.35199999999999998</v>
      </c>
      <c r="D42" s="388">
        <v>0.35199999999999998</v>
      </c>
      <c r="E42" s="397" t="s">
        <v>275</v>
      </c>
      <c r="F42" s="387">
        <v>0</v>
      </c>
      <c r="G42" s="388">
        <v>0</v>
      </c>
      <c r="H42" s="390">
        <v>4.9406564584124654E-324</v>
      </c>
      <c r="I42" s="387">
        <v>1.4821969375237396E-323</v>
      </c>
      <c r="J42" s="388">
        <v>1.4821969375237396E-323</v>
      </c>
      <c r="K42" s="398" t="s">
        <v>269</v>
      </c>
    </row>
    <row r="43" spans="1:11" ht="14.4" customHeight="1" thickBot="1" x14ac:dyDescent="0.35">
      <c r="A43" s="409" t="s">
        <v>309</v>
      </c>
      <c r="B43" s="387">
        <v>466.741745387967</v>
      </c>
      <c r="C43" s="387">
        <v>489.94110000000001</v>
      </c>
      <c r="D43" s="388">
        <v>23.199354612032</v>
      </c>
      <c r="E43" s="389">
        <v>1.049704906066</v>
      </c>
      <c r="F43" s="387">
        <v>532.22525655039703</v>
      </c>
      <c r="G43" s="388">
        <v>133.056314137599</v>
      </c>
      <c r="H43" s="390">
        <v>4.9406564584124654E-324</v>
      </c>
      <c r="I43" s="387">
        <v>1.4821969375237396E-323</v>
      </c>
      <c r="J43" s="388">
        <v>-133.056314137599</v>
      </c>
      <c r="K43" s="391">
        <v>0</v>
      </c>
    </row>
    <row r="44" spans="1:11" ht="14.4" customHeight="1" thickBot="1" x14ac:dyDescent="0.35">
      <c r="A44" s="408" t="s">
        <v>310</v>
      </c>
      <c r="B44" s="392">
        <v>27.942818971527</v>
      </c>
      <c r="C44" s="392">
        <v>1744.58629000001</v>
      </c>
      <c r="D44" s="393">
        <v>1716.64347102848</v>
      </c>
      <c r="E44" s="399">
        <v>62.43415497118</v>
      </c>
      <c r="F44" s="392">
        <v>1170.82990405381</v>
      </c>
      <c r="G44" s="393">
        <v>292.707476013453</v>
      </c>
      <c r="H44" s="395">
        <v>3.0579700000000001</v>
      </c>
      <c r="I44" s="392">
        <v>4.31996</v>
      </c>
      <c r="J44" s="393">
        <v>-288.38751601345302</v>
      </c>
      <c r="K44" s="400">
        <v>3.6896563579999998E-3</v>
      </c>
    </row>
    <row r="45" spans="1:11" ht="14.4" customHeight="1" thickBot="1" x14ac:dyDescent="0.35">
      <c r="A45" s="409" t="s">
        <v>311</v>
      </c>
      <c r="B45" s="387">
        <v>0.14209230421999999</v>
      </c>
      <c r="C45" s="387">
        <v>4.9406564584124654E-324</v>
      </c>
      <c r="D45" s="388">
        <v>-0.14209230421999999</v>
      </c>
      <c r="E45" s="389">
        <v>3.4584595208887258E-323</v>
      </c>
      <c r="F45" s="387">
        <v>4.9406564584124654E-324</v>
      </c>
      <c r="G45" s="388">
        <v>0</v>
      </c>
      <c r="H45" s="390">
        <v>4.9406564584124654E-324</v>
      </c>
      <c r="I45" s="387">
        <v>9.4890000000000002E-2</v>
      </c>
      <c r="J45" s="388">
        <v>9.4890000000000002E-2</v>
      </c>
      <c r="K45" s="398" t="s">
        <v>275</v>
      </c>
    </row>
    <row r="46" spans="1:11" ht="14.4" customHeight="1" thickBot="1" x14ac:dyDescent="0.35">
      <c r="A46" s="409" t="s">
        <v>312</v>
      </c>
      <c r="B46" s="387">
        <v>4.3011861548779997</v>
      </c>
      <c r="C46" s="387">
        <v>41.881300000000003</v>
      </c>
      <c r="D46" s="388">
        <v>37.580113845120998</v>
      </c>
      <c r="E46" s="389">
        <v>9.7371512164130003</v>
      </c>
      <c r="F46" s="387">
        <v>33.926030830659002</v>
      </c>
      <c r="G46" s="388">
        <v>8.4815077076640009</v>
      </c>
      <c r="H46" s="390">
        <v>4.9406564584124654E-324</v>
      </c>
      <c r="I46" s="387">
        <v>1.4821969375237396E-323</v>
      </c>
      <c r="J46" s="388">
        <v>-8.4815077076640009</v>
      </c>
      <c r="K46" s="391">
        <v>0</v>
      </c>
    </row>
    <row r="47" spans="1:11" ht="14.4" customHeight="1" thickBot="1" x14ac:dyDescent="0.35">
      <c r="A47" s="409" t="s">
        <v>313</v>
      </c>
      <c r="B47" s="387">
        <v>11.15532089002</v>
      </c>
      <c r="C47" s="387">
        <v>1698.8763200000101</v>
      </c>
      <c r="D47" s="388">
        <v>1687.7209991099901</v>
      </c>
      <c r="E47" s="389">
        <v>152.29291355660101</v>
      </c>
      <c r="F47" s="387">
        <v>1132.45744739112</v>
      </c>
      <c r="G47" s="388">
        <v>283.11436184778103</v>
      </c>
      <c r="H47" s="390">
        <v>2.2385000000000002</v>
      </c>
      <c r="I47" s="387">
        <v>2.2385000000000002</v>
      </c>
      <c r="J47" s="388">
        <v>-280.87586184778098</v>
      </c>
      <c r="K47" s="391">
        <v>1.9766747130000001E-3</v>
      </c>
    </row>
    <row r="48" spans="1:11" ht="14.4" customHeight="1" thickBot="1" x14ac:dyDescent="0.35">
      <c r="A48" s="409" t="s">
        <v>314</v>
      </c>
      <c r="B48" s="387">
        <v>0</v>
      </c>
      <c r="C48" s="387">
        <v>0.30499999999999999</v>
      </c>
      <c r="D48" s="388">
        <v>0.30499999999999999</v>
      </c>
      <c r="E48" s="397" t="s">
        <v>269</v>
      </c>
      <c r="F48" s="387">
        <v>0</v>
      </c>
      <c r="G48" s="388">
        <v>0</v>
      </c>
      <c r="H48" s="390">
        <v>4.9406564584124654E-324</v>
      </c>
      <c r="I48" s="387">
        <v>1.4821969375237396E-323</v>
      </c>
      <c r="J48" s="388">
        <v>1.4821969375237396E-323</v>
      </c>
      <c r="K48" s="398" t="s">
        <v>269</v>
      </c>
    </row>
    <row r="49" spans="1:11" ht="14.4" customHeight="1" thickBot="1" x14ac:dyDescent="0.35">
      <c r="A49" s="409" t="s">
        <v>315</v>
      </c>
      <c r="B49" s="387">
        <v>11.110517658811</v>
      </c>
      <c r="C49" s="387">
        <v>3.5236700000000001</v>
      </c>
      <c r="D49" s="388">
        <v>-7.5868476588110001</v>
      </c>
      <c r="E49" s="389">
        <v>0.31714723905800002</v>
      </c>
      <c r="F49" s="387">
        <v>4.4464258320320003</v>
      </c>
      <c r="G49" s="388">
        <v>1.1116064580080001</v>
      </c>
      <c r="H49" s="390">
        <v>0.81947000000000003</v>
      </c>
      <c r="I49" s="387">
        <v>1.9865699999999999</v>
      </c>
      <c r="J49" s="388">
        <v>0.87496354199100002</v>
      </c>
      <c r="K49" s="391">
        <v>0.44677907043600001</v>
      </c>
    </row>
    <row r="50" spans="1:11" ht="14.4" customHeight="1" thickBot="1" x14ac:dyDescent="0.35">
      <c r="A50" s="408" t="s">
        <v>316</v>
      </c>
      <c r="B50" s="392">
        <v>285.99988717965999</v>
      </c>
      <c r="C50" s="392">
        <v>294.83060999999998</v>
      </c>
      <c r="D50" s="393">
        <v>8.830722820339</v>
      </c>
      <c r="E50" s="399">
        <v>1.0308766653979999</v>
      </c>
      <c r="F50" s="392">
        <v>274.22814875497397</v>
      </c>
      <c r="G50" s="393">
        <v>68.557037188742996</v>
      </c>
      <c r="H50" s="395">
        <v>23.452000000000002</v>
      </c>
      <c r="I50" s="392">
        <v>64.496430000000004</v>
      </c>
      <c r="J50" s="393">
        <v>-4.060607188743</v>
      </c>
      <c r="K50" s="400">
        <v>0.23519259526299999</v>
      </c>
    </row>
    <row r="51" spans="1:11" ht="14.4" customHeight="1" thickBot="1" x14ac:dyDescent="0.35">
      <c r="A51" s="409" t="s">
        <v>317</v>
      </c>
      <c r="B51" s="387">
        <v>61.893821294001</v>
      </c>
      <c r="C51" s="387">
        <v>67.334199999999996</v>
      </c>
      <c r="D51" s="388">
        <v>5.4403787059989996</v>
      </c>
      <c r="E51" s="389">
        <v>1.087898575209</v>
      </c>
      <c r="F51" s="387">
        <v>60.232488449374998</v>
      </c>
      <c r="G51" s="388">
        <v>15.058122112343</v>
      </c>
      <c r="H51" s="390">
        <v>4.8884299999999996</v>
      </c>
      <c r="I51" s="387">
        <v>13.622249999999999</v>
      </c>
      <c r="J51" s="388">
        <v>-1.4358721123430001</v>
      </c>
      <c r="K51" s="391">
        <v>0.22616116900800001</v>
      </c>
    </row>
    <row r="52" spans="1:11" ht="14.4" customHeight="1" thickBot="1" x14ac:dyDescent="0.35">
      <c r="A52" s="409" t="s">
        <v>318</v>
      </c>
      <c r="B52" s="387">
        <v>7.6598975436109997</v>
      </c>
      <c r="C52" s="387">
        <v>11.467000000000001</v>
      </c>
      <c r="D52" s="388">
        <v>3.8071024563879998</v>
      </c>
      <c r="E52" s="389">
        <v>1.4970174124010001</v>
      </c>
      <c r="F52" s="387">
        <v>0</v>
      </c>
      <c r="G52" s="388">
        <v>0</v>
      </c>
      <c r="H52" s="390">
        <v>2.016</v>
      </c>
      <c r="I52" s="387">
        <v>2.016</v>
      </c>
      <c r="J52" s="388">
        <v>2.016</v>
      </c>
      <c r="K52" s="398" t="s">
        <v>269</v>
      </c>
    </row>
    <row r="53" spans="1:11" ht="14.4" customHeight="1" thickBot="1" x14ac:dyDescent="0.35">
      <c r="A53" s="409" t="s">
        <v>319</v>
      </c>
      <c r="B53" s="387">
        <v>1.430806351372</v>
      </c>
      <c r="C53" s="387">
        <v>2.8808799999999999</v>
      </c>
      <c r="D53" s="388">
        <v>1.4500736486270001</v>
      </c>
      <c r="E53" s="389">
        <v>2.013466041184</v>
      </c>
      <c r="F53" s="387">
        <v>0</v>
      </c>
      <c r="G53" s="388">
        <v>0</v>
      </c>
      <c r="H53" s="390">
        <v>4.9406564584124654E-324</v>
      </c>
      <c r="I53" s="387">
        <v>1.4821969375237396E-323</v>
      </c>
      <c r="J53" s="388">
        <v>1.4821969375237396E-323</v>
      </c>
      <c r="K53" s="398" t="s">
        <v>269</v>
      </c>
    </row>
    <row r="54" spans="1:11" ht="14.4" customHeight="1" thickBot="1" x14ac:dyDescent="0.35">
      <c r="A54" s="409" t="s">
        <v>320</v>
      </c>
      <c r="B54" s="387">
        <v>215.01536199067499</v>
      </c>
      <c r="C54" s="387">
        <v>213.14852999999999</v>
      </c>
      <c r="D54" s="388">
        <v>-1.8668319906749999</v>
      </c>
      <c r="E54" s="389">
        <v>0.99131768086899996</v>
      </c>
      <c r="F54" s="387">
        <v>0</v>
      </c>
      <c r="G54" s="388">
        <v>0</v>
      </c>
      <c r="H54" s="390">
        <v>4.9406564584124654E-324</v>
      </c>
      <c r="I54" s="387">
        <v>1.4821969375237396E-323</v>
      </c>
      <c r="J54" s="388">
        <v>1.4821969375237396E-323</v>
      </c>
      <c r="K54" s="398" t="s">
        <v>269</v>
      </c>
    </row>
    <row r="55" spans="1:11" ht="14.4" customHeight="1" thickBot="1" x14ac:dyDescent="0.35">
      <c r="A55" s="409" t="s">
        <v>321</v>
      </c>
      <c r="B55" s="387">
        <v>4.9406564584124654E-324</v>
      </c>
      <c r="C55" s="387">
        <v>4.9406564584124654E-324</v>
      </c>
      <c r="D55" s="388">
        <v>0</v>
      </c>
      <c r="E55" s="389">
        <v>1</v>
      </c>
      <c r="F55" s="387">
        <v>77.007406942412999</v>
      </c>
      <c r="G55" s="388">
        <v>19.251851735603001</v>
      </c>
      <c r="H55" s="390">
        <v>6.3804600000000002</v>
      </c>
      <c r="I55" s="387">
        <v>17.67445</v>
      </c>
      <c r="J55" s="388">
        <v>-1.5774017356029999</v>
      </c>
      <c r="K55" s="391">
        <v>0.22951623359000001</v>
      </c>
    </row>
    <row r="56" spans="1:11" ht="14.4" customHeight="1" thickBot="1" x14ac:dyDescent="0.35">
      <c r="A56" s="409" t="s">
        <v>322</v>
      </c>
      <c r="B56" s="387">
        <v>4.9406564584124654E-324</v>
      </c>
      <c r="C56" s="387">
        <v>4.9406564584124654E-324</v>
      </c>
      <c r="D56" s="388">
        <v>0</v>
      </c>
      <c r="E56" s="389">
        <v>1</v>
      </c>
      <c r="F56" s="387">
        <v>58.998854369661998</v>
      </c>
      <c r="G56" s="388">
        <v>14.749713592415</v>
      </c>
      <c r="H56" s="390">
        <v>4.4481099999999998</v>
      </c>
      <c r="I56" s="387">
        <v>14.017200000000001</v>
      </c>
      <c r="J56" s="388">
        <v>-0.73251359241500003</v>
      </c>
      <c r="K56" s="391">
        <v>0.23758427430000001</v>
      </c>
    </row>
    <row r="57" spans="1:11" ht="14.4" customHeight="1" thickBot="1" x14ac:dyDescent="0.35">
      <c r="A57" s="409" t="s">
        <v>323</v>
      </c>
      <c r="B57" s="387">
        <v>4.9406564584124654E-324</v>
      </c>
      <c r="C57" s="387">
        <v>4.9406564584124654E-324</v>
      </c>
      <c r="D57" s="388">
        <v>0</v>
      </c>
      <c r="E57" s="389">
        <v>1</v>
      </c>
      <c r="F57" s="387">
        <v>77.989398993522997</v>
      </c>
      <c r="G57" s="388">
        <v>19.49734974838</v>
      </c>
      <c r="H57" s="390">
        <v>5.7190000000000003</v>
      </c>
      <c r="I57" s="387">
        <v>17.166530000000002</v>
      </c>
      <c r="J57" s="388">
        <v>-2.3308197483800002</v>
      </c>
      <c r="K57" s="391">
        <v>0.22011363366700001</v>
      </c>
    </row>
    <row r="58" spans="1:11" ht="14.4" customHeight="1" thickBot="1" x14ac:dyDescent="0.35">
      <c r="A58" s="408" t="s">
        <v>324</v>
      </c>
      <c r="B58" s="392">
        <v>4.9406564584124654E-324</v>
      </c>
      <c r="C58" s="392">
        <v>0.75060000000000004</v>
      </c>
      <c r="D58" s="393">
        <v>0.75060000000000004</v>
      </c>
      <c r="E58" s="394" t="s">
        <v>275</v>
      </c>
      <c r="F58" s="392">
        <v>0</v>
      </c>
      <c r="G58" s="393">
        <v>0</v>
      </c>
      <c r="H58" s="395">
        <v>4.9406564584124654E-324</v>
      </c>
      <c r="I58" s="392">
        <v>1.4821969375237396E-323</v>
      </c>
      <c r="J58" s="393">
        <v>1.4821969375237396E-323</v>
      </c>
      <c r="K58" s="396" t="s">
        <v>269</v>
      </c>
    </row>
    <row r="59" spans="1:11" ht="14.4" customHeight="1" thickBot="1" x14ac:dyDescent="0.35">
      <c r="A59" s="409" t="s">
        <v>325</v>
      </c>
      <c r="B59" s="387">
        <v>4.9406564584124654E-324</v>
      </c>
      <c r="C59" s="387">
        <v>0.75060000000000004</v>
      </c>
      <c r="D59" s="388">
        <v>0.75060000000000004</v>
      </c>
      <c r="E59" s="397" t="s">
        <v>275</v>
      </c>
      <c r="F59" s="387">
        <v>0</v>
      </c>
      <c r="G59" s="388">
        <v>0</v>
      </c>
      <c r="H59" s="390">
        <v>4.9406564584124654E-324</v>
      </c>
      <c r="I59" s="387">
        <v>1.4821969375237396E-323</v>
      </c>
      <c r="J59" s="388">
        <v>1.4821969375237396E-323</v>
      </c>
      <c r="K59" s="398" t="s">
        <v>269</v>
      </c>
    </row>
    <row r="60" spans="1:11" ht="14.4" customHeight="1" thickBot="1" x14ac:dyDescent="0.35">
      <c r="A60" s="408" t="s">
        <v>326</v>
      </c>
      <c r="B60" s="392">
        <v>0</v>
      </c>
      <c r="C60" s="392">
        <v>1</v>
      </c>
      <c r="D60" s="393">
        <v>1</v>
      </c>
      <c r="E60" s="394" t="s">
        <v>269</v>
      </c>
      <c r="F60" s="392">
        <v>0</v>
      </c>
      <c r="G60" s="393">
        <v>0</v>
      </c>
      <c r="H60" s="395">
        <v>4.9406564584124654E-324</v>
      </c>
      <c r="I60" s="392">
        <v>1.4821969375237396E-323</v>
      </c>
      <c r="J60" s="393">
        <v>1.4821969375237396E-323</v>
      </c>
      <c r="K60" s="396" t="s">
        <v>269</v>
      </c>
    </row>
    <row r="61" spans="1:11" ht="14.4" customHeight="1" thickBot="1" x14ac:dyDescent="0.35">
      <c r="A61" s="409" t="s">
        <v>327</v>
      </c>
      <c r="B61" s="387">
        <v>0</v>
      </c>
      <c r="C61" s="387">
        <v>1</v>
      </c>
      <c r="D61" s="388">
        <v>1</v>
      </c>
      <c r="E61" s="397" t="s">
        <v>269</v>
      </c>
      <c r="F61" s="387">
        <v>0</v>
      </c>
      <c r="G61" s="388">
        <v>0</v>
      </c>
      <c r="H61" s="390">
        <v>4.9406564584124654E-324</v>
      </c>
      <c r="I61" s="387">
        <v>1.4821969375237396E-323</v>
      </c>
      <c r="J61" s="388">
        <v>1.4821969375237396E-323</v>
      </c>
      <c r="K61" s="398" t="s">
        <v>269</v>
      </c>
    </row>
    <row r="62" spans="1:11" ht="14.4" customHeight="1" thickBot="1" x14ac:dyDescent="0.35">
      <c r="A62" s="407" t="s">
        <v>42</v>
      </c>
      <c r="B62" s="387">
        <v>1859.06872139764</v>
      </c>
      <c r="C62" s="387">
        <v>1820.771</v>
      </c>
      <c r="D62" s="388">
        <v>-38.297721397643002</v>
      </c>
      <c r="E62" s="389">
        <v>0.97939951280000004</v>
      </c>
      <c r="F62" s="387">
        <v>1832.7725198293799</v>
      </c>
      <c r="G62" s="388">
        <v>458.19312995734401</v>
      </c>
      <c r="H62" s="390">
        <v>147.93700000000001</v>
      </c>
      <c r="I62" s="387">
        <v>504.39100000000099</v>
      </c>
      <c r="J62" s="388">
        <v>46.197870042657001</v>
      </c>
      <c r="K62" s="391">
        <v>0.27520654884399998</v>
      </c>
    </row>
    <row r="63" spans="1:11" ht="14.4" customHeight="1" thickBot="1" x14ac:dyDescent="0.35">
      <c r="A63" s="408" t="s">
        <v>328</v>
      </c>
      <c r="B63" s="392">
        <v>1859.06872139764</v>
      </c>
      <c r="C63" s="392">
        <v>1820.771</v>
      </c>
      <c r="D63" s="393">
        <v>-38.297721397643002</v>
      </c>
      <c r="E63" s="399">
        <v>0.97939951280000004</v>
      </c>
      <c r="F63" s="392">
        <v>1832.7725198293799</v>
      </c>
      <c r="G63" s="393">
        <v>458.19312995734401</v>
      </c>
      <c r="H63" s="395">
        <v>147.93700000000001</v>
      </c>
      <c r="I63" s="392">
        <v>504.39100000000099</v>
      </c>
      <c r="J63" s="393">
        <v>46.197870042657001</v>
      </c>
      <c r="K63" s="400">
        <v>0.27520654884399998</v>
      </c>
    </row>
    <row r="64" spans="1:11" ht="14.4" customHeight="1" thickBot="1" x14ac:dyDescent="0.35">
      <c r="A64" s="409" t="s">
        <v>329</v>
      </c>
      <c r="B64" s="387">
        <v>727.99281391347097</v>
      </c>
      <c r="C64" s="387">
        <v>736.05499999999995</v>
      </c>
      <c r="D64" s="388">
        <v>8.0621860865289996</v>
      </c>
      <c r="E64" s="389">
        <v>1.0110745407540001</v>
      </c>
      <c r="F64" s="387">
        <v>730.55388057566097</v>
      </c>
      <c r="G64" s="388">
        <v>182.63847014391499</v>
      </c>
      <c r="H64" s="390">
        <v>50.14</v>
      </c>
      <c r="I64" s="387">
        <v>150.56800000000001</v>
      </c>
      <c r="J64" s="388">
        <v>-32.070470143915003</v>
      </c>
      <c r="K64" s="391">
        <v>0.20610115694799999</v>
      </c>
    </row>
    <row r="65" spans="1:11" ht="14.4" customHeight="1" thickBot="1" x14ac:dyDescent="0.35">
      <c r="A65" s="409" t="s">
        <v>330</v>
      </c>
      <c r="B65" s="387">
        <v>317.01362464255999</v>
      </c>
      <c r="C65" s="387">
        <v>310.36900000000003</v>
      </c>
      <c r="D65" s="388">
        <v>-6.6446246425600002</v>
      </c>
      <c r="E65" s="389">
        <v>0.97903993984399995</v>
      </c>
      <c r="F65" s="387">
        <v>317.045103420712</v>
      </c>
      <c r="G65" s="388">
        <v>79.261275855177999</v>
      </c>
      <c r="H65" s="390">
        <v>20.85</v>
      </c>
      <c r="I65" s="387">
        <v>75.290000000000006</v>
      </c>
      <c r="J65" s="388">
        <v>-3.9712758551770002</v>
      </c>
      <c r="K65" s="391">
        <v>0.237474098125</v>
      </c>
    </row>
    <row r="66" spans="1:11" ht="14.4" customHeight="1" thickBot="1" x14ac:dyDescent="0.35">
      <c r="A66" s="409" t="s">
        <v>331</v>
      </c>
      <c r="B66" s="387">
        <v>814.06228284161205</v>
      </c>
      <c r="C66" s="387">
        <v>774.34699999999998</v>
      </c>
      <c r="D66" s="388">
        <v>-39.715282841611</v>
      </c>
      <c r="E66" s="389">
        <v>0.95121345911800004</v>
      </c>
      <c r="F66" s="387">
        <v>785.17353583300201</v>
      </c>
      <c r="G66" s="388">
        <v>196.29338395824999</v>
      </c>
      <c r="H66" s="390">
        <v>76.947000000000003</v>
      </c>
      <c r="I66" s="387">
        <v>278.53300000000098</v>
      </c>
      <c r="J66" s="388">
        <v>82.239616041749997</v>
      </c>
      <c r="K66" s="391">
        <v>0.35474068761599997</v>
      </c>
    </row>
    <row r="67" spans="1:11" ht="14.4" customHeight="1" thickBot="1" x14ac:dyDescent="0.35">
      <c r="A67" s="410" t="s">
        <v>332</v>
      </c>
      <c r="B67" s="392">
        <v>16760.6941459347</v>
      </c>
      <c r="C67" s="392">
        <v>16958.952700000002</v>
      </c>
      <c r="D67" s="393">
        <v>198.25855406532699</v>
      </c>
      <c r="E67" s="399">
        <v>1.011828779425</v>
      </c>
      <c r="F67" s="392">
        <v>19230.190183417901</v>
      </c>
      <c r="G67" s="393">
        <v>4807.5475458544797</v>
      </c>
      <c r="H67" s="395">
        <v>1416.5049200000001</v>
      </c>
      <c r="I67" s="392">
        <v>3967.43921</v>
      </c>
      <c r="J67" s="393">
        <v>-840.10833585447597</v>
      </c>
      <c r="K67" s="400">
        <v>0.20631305110100001</v>
      </c>
    </row>
    <row r="68" spans="1:11" ht="14.4" customHeight="1" thickBot="1" x14ac:dyDescent="0.35">
      <c r="A68" s="407" t="s">
        <v>45</v>
      </c>
      <c r="B68" s="387">
        <v>1821.4835809865999</v>
      </c>
      <c r="C68" s="387">
        <v>1485.87418</v>
      </c>
      <c r="D68" s="388">
        <v>-335.60940098660001</v>
      </c>
      <c r="E68" s="389">
        <v>0.81574942289300001</v>
      </c>
      <c r="F68" s="387">
        <v>1460.4429291701099</v>
      </c>
      <c r="G68" s="388">
        <v>365.110732292526</v>
      </c>
      <c r="H68" s="390">
        <v>733.05889999999999</v>
      </c>
      <c r="I68" s="387">
        <v>1079.1935900000001</v>
      </c>
      <c r="J68" s="388">
        <v>714.08285770747398</v>
      </c>
      <c r="K68" s="391">
        <v>0.738949512127</v>
      </c>
    </row>
    <row r="69" spans="1:11" ht="14.4" customHeight="1" thickBot="1" x14ac:dyDescent="0.35">
      <c r="A69" s="408" t="s">
        <v>333</v>
      </c>
      <c r="B69" s="392">
        <v>0</v>
      </c>
      <c r="C69" s="392">
        <v>20.207000000000001</v>
      </c>
      <c r="D69" s="393">
        <v>20.207000000000001</v>
      </c>
      <c r="E69" s="394" t="s">
        <v>269</v>
      </c>
      <c r="F69" s="392">
        <v>0</v>
      </c>
      <c r="G69" s="393">
        <v>0</v>
      </c>
      <c r="H69" s="395">
        <v>4.9406564584124654E-324</v>
      </c>
      <c r="I69" s="392">
        <v>1.4821969375237396E-323</v>
      </c>
      <c r="J69" s="393">
        <v>1.4821969375237396E-323</v>
      </c>
      <c r="K69" s="396" t="s">
        <v>269</v>
      </c>
    </row>
    <row r="70" spans="1:11" ht="14.4" customHeight="1" thickBot="1" x14ac:dyDescent="0.35">
      <c r="A70" s="409" t="s">
        <v>334</v>
      </c>
      <c r="B70" s="387">
        <v>0</v>
      </c>
      <c r="C70" s="387">
        <v>20.207000000000001</v>
      </c>
      <c r="D70" s="388">
        <v>20.207000000000001</v>
      </c>
      <c r="E70" s="397" t="s">
        <v>269</v>
      </c>
      <c r="F70" s="387">
        <v>0</v>
      </c>
      <c r="G70" s="388">
        <v>0</v>
      </c>
      <c r="H70" s="390">
        <v>4.9406564584124654E-324</v>
      </c>
      <c r="I70" s="387">
        <v>1.4821969375237396E-323</v>
      </c>
      <c r="J70" s="388">
        <v>1.4821969375237396E-323</v>
      </c>
      <c r="K70" s="398" t="s">
        <v>269</v>
      </c>
    </row>
    <row r="71" spans="1:11" ht="14.4" customHeight="1" thickBot="1" x14ac:dyDescent="0.35">
      <c r="A71" s="411" t="s">
        <v>335</v>
      </c>
      <c r="B71" s="387">
        <v>1821.4835809865999</v>
      </c>
      <c r="C71" s="387">
        <v>1465.6671799999999</v>
      </c>
      <c r="D71" s="388">
        <v>-355.8164009866</v>
      </c>
      <c r="E71" s="389">
        <v>0.80465571872200004</v>
      </c>
      <c r="F71" s="387">
        <v>1460.4429291701099</v>
      </c>
      <c r="G71" s="388">
        <v>365.110732292526</v>
      </c>
      <c r="H71" s="390">
        <v>733.05889999999999</v>
      </c>
      <c r="I71" s="387">
        <v>1079.1935900000001</v>
      </c>
      <c r="J71" s="388">
        <v>714.08285770747398</v>
      </c>
      <c r="K71" s="391">
        <v>0.738949512127</v>
      </c>
    </row>
    <row r="72" spans="1:11" ht="14.4" customHeight="1" thickBot="1" x14ac:dyDescent="0.35">
      <c r="A72" s="409" t="s">
        <v>336</v>
      </c>
      <c r="B72" s="387">
        <v>1465.58029094784</v>
      </c>
      <c r="C72" s="387">
        <v>1153.46819</v>
      </c>
      <c r="D72" s="388">
        <v>-312.11210094784002</v>
      </c>
      <c r="E72" s="389">
        <v>0.78703855198100003</v>
      </c>
      <c r="F72" s="387">
        <v>1063.6589972749</v>
      </c>
      <c r="G72" s="388">
        <v>265.914749318725</v>
      </c>
      <c r="H72" s="390">
        <v>720.04540999999995</v>
      </c>
      <c r="I72" s="387">
        <v>996.53972999999996</v>
      </c>
      <c r="J72" s="388">
        <v>730.62498068127502</v>
      </c>
      <c r="K72" s="391">
        <v>0.93689775816599996</v>
      </c>
    </row>
    <row r="73" spans="1:11" ht="14.4" customHeight="1" thickBot="1" x14ac:dyDescent="0.35">
      <c r="A73" s="409" t="s">
        <v>337</v>
      </c>
      <c r="B73" s="387">
        <v>4.9406564584124654E-324</v>
      </c>
      <c r="C73" s="387">
        <v>3.2669999999999999</v>
      </c>
      <c r="D73" s="388">
        <v>3.2669999999999999</v>
      </c>
      <c r="E73" s="397" t="s">
        <v>275</v>
      </c>
      <c r="F73" s="387">
        <v>0</v>
      </c>
      <c r="G73" s="388">
        <v>0</v>
      </c>
      <c r="H73" s="390">
        <v>4.9406564584124654E-324</v>
      </c>
      <c r="I73" s="387">
        <v>1.4821969375237396E-323</v>
      </c>
      <c r="J73" s="388">
        <v>1.4821969375237396E-323</v>
      </c>
      <c r="K73" s="398" t="s">
        <v>269</v>
      </c>
    </row>
    <row r="74" spans="1:11" ht="14.4" customHeight="1" thickBot="1" x14ac:dyDescent="0.35">
      <c r="A74" s="409" t="s">
        <v>338</v>
      </c>
      <c r="B74" s="387">
        <v>140.919925941743</v>
      </c>
      <c r="C74" s="387">
        <v>156.67266000000001</v>
      </c>
      <c r="D74" s="388">
        <v>15.752734058256999</v>
      </c>
      <c r="E74" s="389">
        <v>1.111785000971</v>
      </c>
      <c r="F74" s="387">
        <v>203.72065445843501</v>
      </c>
      <c r="G74" s="388">
        <v>50.930163614607999</v>
      </c>
      <c r="H74" s="390">
        <v>4.9406564584124654E-324</v>
      </c>
      <c r="I74" s="387">
        <v>1.4821969375237396E-323</v>
      </c>
      <c r="J74" s="388">
        <v>-50.930163614607999</v>
      </c>
      <c r="K74" s="391">
        <v>0</v>
      </c>
    </row>
    <row r="75" spans="1:11" ht="14.4" customHeight="1" thickBot="1" x14ac:dyDescent="0.35">
      <c r="A75" s="409" t="s">
        <v>339</v>
      </c>
      <c r="B75" s="387">
        <v>112.99088757478501</v>
      </c>
      <c r="C75" s="387">
        <v>86.151330000000002</v>
      </c>
      <c r="D75" s="388">
        <v>-26.839557574783999</v>
      </c>
      <c r="E75" s="389">
        <v>0.76246263613900001</v>
      </c>
      <c r="F75" s="387">
        <v>126.99978558546501</v>
      </c>
      <c r="G75" s="388">
        <v>31.749946396365999</v>
      </c>
      <c r="H75" s="390">
        <v>2.1291799999999999</v>
      </c>
      <c r="I75" s="387">
        <v>60.89049</v>
      </c>
      <c r="J75" s="388">
        <v>29.140543603632999</v>
      </c>
      <c r="K75" s="391">
        <v>0.47945348662800003</v>
      </c>
    </row>
    <row r="76" spans="1:11" ht="14.4" customHeight="1" thickBot="1" x14ac:dyDescent="0.35">
      <c r="A76" s="409" t="s">
        <v>340</v>
      </c>
      <c r="B76" s="387">
        <v>101.992476522232</v>
      </c>
      <c r="C76" s="387">
        <v>66.108000000000004</v>
      </c>
      <c r="D76" s="388">
        <v>-35.884476522230997</v>
      </c>
      <c r="E76" s="389">
        <v>0.64816545547399995</v>
      </c>
      <c r="F76" s="387">
        <v>66.063491851303993</v>
      </c>
      <c r="G76" s="388">
        <v>16.515872962825998</v>
      </c>
      <c r="H76" s="390">
        <v>10.884309999999999</v>
      </c>
      <c r="I76" s="387">
        <v>21.763369999999998</v>
      </c>
      <c r="J76" s="388">
        <v>5.2474970371729999</v>
      </c>
      <c r="K76" s="391">
        <v>0.32943111830900002</v>
      </c>
    </row>
    <row r="77" spans="1:11" ht="14.4" customHeight="1" thickBot="1" x14ac:dyDescent="0.35">
      <c r="A77" s="412" t="s">
        <v>46</v>
      </c>
      <c r="B77" s="392">
        <v>0</v>
      </c>
      <c r="C77" s="392">
        <v>101.68600000000001</v>
      </c>
      <c r="D77" s="393">
        <v>101.68600000000001</v>
      </c>
      <c r="E77" s="394" t="s">
        <v>269</v>
      </c>
      <c r="F77" s="392">
        <v>0</v>
      </c>
      <c r="G77" s="393">
        <v>0</v>
      </c>
      <c r="H77" s="395">
        <v>30.166</v>
      </c>
      <c r="I77" s="392">
        <v>47.237000000000002</v>
      </c>
      <c r="J77" s="393">
        <v>47.237000000000002</v>
      </c>
      <c r="K77" s="396" t="s">
        <v>269</v>
      </c>
    </row>
    <row r="78" spans="1:11" ht="14.4" customHeight="1" thickBot="1" x14ac:dyDescent="0.35">
      <c r="A78" s="408" t="s">
        <v>341</v>
      </c>
      <c r="B78" s="392">
        <v>0</v>
      </c>
      <c r="C78" s="392">
        <v>72.164000000000001</v>
      </c>
      <c r="D78" s="393">
        <v>72.164000000000001</v>
      </c>
      <c r="E78" s="394" t="s">
        <v>269</v>
      </c>
      <c r="F78" s="392">
        <v>0</v>
      </c>
      <c r="G78" s="393">
        <v>0</v>
      </c>
      <c r="H78" s="395">
        <v>30.166</v>
      </c>
      <c r="I78" s="392">
        <v>47.237000000000002</v>
      </c>
      <c r="J78" s="393">
        <v>47.237000000000002</v>
      </c>
      <c r="K78" s="396" t="s">
        <v>269</v>
      </c>
    </row>
    <row r="79" spans="1:11" ht="14.4" customHeight="1" thickBot="1" x14ac:dyDescent="0.35">
      <c r="A79" s="409" t="s">
        <v>342</v>
      </c>
      <c r="B79" s="387">
        <v>0</v>
      </c>
      <c r="C79" s="387">
        <v>71.097999999999999</v>
      </c>
      <c r="D79" s="388">
        <v>71.097999999999999</v>
      </c>
      <c r="E79" s="397" t="s">
        <v>269</v>
      </c>
      <c r="F79" s="387">
        <v>0</v>
      </c>
      <c r="G79" s="388">
        <v>0</v>
      </c>
      <c r="H79" s="390">
        <v>30.166</v>
      </c>
      <c r="I79" s="387">
        <v>47.237000000000002</v>
      </c>
      <c r="J79" s="388">
        <v>47.237000000000002</v>
      </c>
      <c r="K79" s="398" t="s">
        <v>269</v>
      </c>
    </row>
    <row r="80" spans="1:11" ht="14.4" customHeight="1" thickBot="1" x14ac:dyDescent="0.35">
      <c r="A80" s="409" t="s">
        <v>343</v>
      </c>
      <c r="B80" s="387">
        <v>0</v>
      </c>
      <c r="C80" s="387">
        <v>1.0660000000000001</v>
      </c>
      <c r="D80" s="388">
        <v>1.0660000000000001</v>
      </c>
      <c r="E80" s="397" t="s">
        <v>269</v>
      </c>
      <c r="F80" s="387">
        <v>0</v>
      </c>
      <c r="G80" s="388">
        <v>0</v>
      </c>
      <c r="H80" s="390">
        <v>4.9406564584124654E-324</v>
      </c>
      <c r="I80" s="387">
        <v>1.4821969375237396E-323</v>
      </c>
      <c r="J80" s="388">
        <v>1.4821969375237396E-323</v>
      </c>
      <c r="K80" s="398" t="s">
        <v>269</v>
      </c>
    </row>
    <row r="81" spans="1:11" ht="14.4" customHeight="1" thickBot="1" x14ac:dyDescent="0.35">
      <c r="A81" s="408" t="s">
        <v>344</v>
      </c>
      <c r="B81" s="392">
        <v>0</v>
      </c>
      <c r="C81" s="392">
        <v>29.521999999999998</v>
      </c>
      <c r="D81" s="393">
        <v>29.521999999999998</v>
      </c>
      <c r="E81" s="394" t="s">
        <v>269</v>
      </c>
      <c r="F81" s="392">
        <v>0</v>
      </c>
      <c r="G81" s="393">
        <v>0</v>
      </c>
      <c r="H81" s="395">
        <v>4.9406564584124654E-324</v>
      </c>
      <c r="I81" s="392">
        <v>1.4821969375237396E-323</v>
      </c>
      <c r="J81" s="393">
        <v>1.4821969375237396E-323</v>
      </c>
      <c r="K81" s="396" t="s">
        <v>269</v>
      </c>
    </row>
    <row r="82" spans="1:11" ht="14.4" customHeight="1" thickBot="1" x14ac:dyDescent="0.35">
      <c r="A82" s="409" t="s">
        <v>345</v>
      </c>
      <c r="B82" s="387">
        <v>0</v>
      </c>
      <c r="C82" s="387">
        <v>12.914</v>
      </c>
      <c r="D82" s="388">
        <v>12.914</v>
      </c>
      <c r="E82" s="397" t="s">
        <v>269</v>
      </c>
      <c r="F82" s="387">
        <v>0</v>
      </c>
      <c r="G82" s="388">
        <v>0</v>
      </c>
      <c r="H82" s="390">
        <v>4.9406564584124654E-324</v>
      </c>
      <c r="I82" s="387">
        <v>1.4821969375237396E-323</v>
      </c>
      <c r="J82" s="388">
        <v>1.4821969375237396E-323</v>
      </c>
      <c r="K82" s="398" t="s">
        <v>269</v>
      </c>
    </row>
    <row r="83" spans="1:11" ht="14.4" customHeight="1" thickBot="1" x14ac:dyDescent="0.35">
      <c r="A83" s="409" t="s">
        <v>346</v>
      </c>
      <c r="B83" s="387">
        <v>0</v>
      </c>
      <c r="C83" s="387">
        <v>16.608000000000001</v>
      </c>
      <c r="D83" s="388">
        <v>16.608000000000001</v>
      </c>
      <c r="E83" s="397" t="s">
        <v>269</v>
      </c>
      <c r="F83" s="387">
        <v>0</v>
      </c>
      <c r="G83" s="388">
        <v>0</v>
      </c>
      <c r="H83" s="390">
        <v>4.9406564584124654E-324</v>
      </c>
      <c r="I83" s="387">
        <v>1.4821969375237396E-323</v>
      </c>
      <c r="J83" s="388">
        <v>1.4821969375237396E-323</v>
      </c>
      <c r="K83" s="398" t="s">
        <v>269</v>
      </c>
    </row>
    <row r="84" spans="1:11" ht="14.4" customHeight="1" thickBot="1" x14ac:dyDescent="0.35">
      <c r="A84" s="407" t="s">
        <v>47</v>
      </c>
      <c r="B84" s="387">
        <v>14939.2105649481</v>
      </c>
      <c r="C84" s="387">
        <v>15371.392519999999</v>
      </c>
      <c r="D84" s="388">
        <v>432.18195505193</v>
      </c>
      <c r="E84" s="389">
        <v>1.0289293703419999</v>
      </c>
      <c r="F84" s="387">
        <v>17769.747254247799</v>
      </c>
      <c r="G84" s="388">
        <v>4442.4368135619497</v>
      </c>
      <c r="H84" s="390">
        <v>653.28002000000004</v>
      </c>
      <c r="I84" s="387">
        <v>2841.0086200000001</v>
      </c>
      <c r="J84" s="388">
        <v>-1601.4281935619499</v>
      </c>
      <c r="K84" s="391">
        <v>0.159878954908</v>
      </c>
    </row>
    <row r="85" spans="1:11" ht="14.4" customHeight="1" thickBot="1" x14ac:dyDescent="0.35">
      <c r="A85" s="408" t="s">
        <v>347</v>
      </c>
      <c r="B85" s="392">
        <v>4.4342452556760001</v>
      </c>
      <c r="C85" s="392">
        <v>0.10299999999999999</v>
      </c>
      <c r="D85" s="393">
        <v>-4.3312452556760004</v>
      </c>
      <c r="E85" s="399">
        <v>2.3228304719E-2</v>
      </c>
      <c r="F85" s="392">
        <v>4.1168974895000002E-2</v>
      </c>
      <c r="G85" s="393">
        <v>1.0292243723E-2</v>
      </c>
      <c r="H85" s="395">
        <v>4.9406564584124654E-324</v>
      </c>
      <c r="I85" s="392">
        <v>1.4821969375237396E-323</v>
      </c>
      <c r="J85" s="393">
        <v>-1.0292243723E-2</v>
      </c>
      <c r="K85" s="400">
        <v>3.6066792146410998E-322</v>
      </c>
    </row>
    <row r="86" spans="1:11" ht="14.4" customHeight="1" thickBot="1" x14ac:dyDescent="0.35">
      <c r="A86" s="409" t="s">
        <v>348</v>
      </c>
      <c r="B86" s="387">
        <v>4.4342452556760001</v>
      </c>
      <c r="C86" s="387">
        <v>0.10299999999999999</v>
      </c>
      <c r="D86" s="388">
        <v>-4.3312452556760004</v>
      </c>
      <c r="E86" s="389">
        <v>2.3228304719E-2</v>
      </c>
      <c r="F86" s="387">
        <v>4.1168974895000002E-2</v>
      </c>
      <c r="G86" s="388">
        <v>1.0292243723E-2</v>
      </c>
      <c r="H86" s="390">
        <v>4.9406564584124654E-324</v>
      </c>
      <c r="I86" s="387">
        <v>1.4821969375237396E-323</v>
      </c>
      <c r="J86" s="388">
        <v>-1.0292243723E-2</v>
      </c>
      <c r="K86" s="391">
        <v>3.6066792146410998E-322</v>
      </c>
    </row>
    <row r="87" spans="1:11" ht="14.4" customHeight="1" thickBot="1" x14ac:dyDescent="0.35">
      <c r="A87" s="408" t="s">
        <v>349</v>
      </c>
      <c r="B87" s="392">
        <v>93.523125388037002</v>
      </c>
      <c r="C87" s="392">
        <v>95.220510000000004</v>
      </c>
      <c r="D87" s="393">
        <v>1.697384611962</v>
      </c>
      <c r="E87" s="399">
        <v>1.01814935723</v>
      </c>
      <c r="F87" s="392">
        <v>86.449344748578994</v>
      </c>
      <c r="G87" s="393">
        <v>21.612336187143999</v>
      </c>
      <c r="H87" s="395">
        <v>8.06935</v>
      </c>
      <c r="I87" s="392">
        <v>23.299189999999999</v>
      </c>
      <c r="J87" s="393">
        <v>1.6868538128549999</v>
      </c>
      <c r="K87" s="400">
        <v>0.269512626935</v>
      </c>
    </row>
    <row r="88" spans="1:11" ht="14.4" customHeight="1" thickBot="1" x14ac:dyDescent="0.35">
      <c r="A88" s="409" t="s">
        <v>350</v>
      </c>
      <c r="B88" s="387">
        <v>55.870257281306003</v>
      </c>
      <c r="C88" s="387">
        <v>52.646500000000003</v>
      </c>
      <c r="D88" s="388">
        <v>-3.2237572813059998</v>
      </c>
      <c r="E88" s="389">
        <v>0.94229922255200005</v>
      </c>
      <c r="F88" s="387">
        <v>53.856644438766999</v>
      </c>
      <c r="G88" s="388">
        <v>13.464161109691</v>
      </c>
      <c r="H88" s="390">
        <v>5.0084</v>
      </c>
      <c r="I88" s="387">
        <v>13.765499999999999</v>
      </c>
      <c r="J88" s="388">
        <v>0.30133889030799998</v>
      </c>
      <c r="K88" s="391">
        <v>0.25559520358900001</v>
      </c>
    </row>
    <row r="89" spans="1:11" ht="14.4" customHeight="1" thickBot="1" x14ac:dyDescent="0.35">
      <c r="A89" s="409" t="s">
        <v>351</v>
      </c>
      <c r="B89" s="387">
        <v>3.0630771918519999</v>
      </c>
      <c r="C89" s="387">
        <v>9.9999999999989999</v>
      </c>
      <c r="D89" s="388">
        <v>6.936922808147</v>
      </c>
      <c r="E89" s="389">
        <v>3.2646908235279999</v>
      </c>
      <c r="F89" s="387">
        <v>1.9994591768000001</v>
      </c>
      <c r="G89" s="388">
        <v>0.49986479420000002</v>
      </c>
      <c r="H89" s="390">
        <v>4.9406564584124654E-324</v>
      </c>
      <c r="I89" s="387">
        <v>1.4821969375237396E-323</v>
      </c>
      <c r="J89" s="388">
        <v>-0.49986479420000002</v>
      </c>
      <c r="K89" s="391">
        <v>9.8813129168249309E-324</v>
      </c>
    </row>
    <row r="90" spans="1:11" ht="14.4" customHeight="1" thickBot="1" x14ac:dyDescent="0.35">
      <c r="A90" s="409" t="s">
        <v>352</v>
      </c>
      <c r="B90" s="387">
        <v>34.589790914879003</v>
      </c>
      <c r="C90" s="387">
        <v>32.574010000000001</v>
      </c>
      <c r="D90" s="388">
        <v>-2.0157809148779999</v>
      </c>
      <c r="E90" s="389">
        <v>0.94172324083000003</v>
      </c>
      <c r="F90" s="387">
        <v>30.593241133010999</v>
      </c>
      <c r="G90" s="388">
        <v>7.648310283252</v>
      </c>
      <c r="H90" s="390">
        <v>3.0609500000000001</v>
      </c>
      <c r="I90" s="387">
        <v>9.53369</v>
      </c>
      <c r="J90" s="388">
        <v>1.8853797167469999</v>
      </c>
      <c r="K90" s="391">
        <v>0.31162732835399998</v>
      </c>
    </row>
    <row r="91" spans="1:11" ht="14.4" customHeight="1" thickBot="1" x14ac:dyDescent="0.35">
      <c r="A91" s="408" t="s">
        <v>353</v>
      </c>
      <c r="B91" s="392">
        <v>26.548404309898</v>
      </c>
      <c r="C91" s="392">
        <v>33.214730000000003</v>
      </c>
      <c r="D91" s="393">
        <v>6.666325690101</v>
      </c>
      <c r="E91" s="399">
        <v>1.2511008048650001</v>
      </c>
      <c r="F91" s="392">
        <v>31.319089124287</v>
      </c>
      <c r="G91" s="393">
        <v>7.8297722810710004</v>
      </c>
      <c r="H91" s="395">
        <v>1.8004800000000001</v>
      </c>
      <c r="I91" s="392">
        <v>8.6905199999999994</v>
      </c>
      <c r="J91" s="393">
        <v>0.86074771892799995</v>
      </c>
      <c r="K91" s="400">
        <v>0.27748316579400001</v>
      </c>
    </row>
    <row r="92" spans="1:11" ht="14.4" customHeight="1" thickBot="1" x14ac:dyDescent="0.35">
      <c r="A92" s="409" t="s">
        <v>354</v>
      </c>
      <c r="B92" s="387">
        <v>12.801690405124999</v>
      </c>
      <c r="C92" s="387">
        <v>13.5</v>
      </c>
      <c r="D92" s="388">
        <v>0.69830959487400002</v>
      </c>
      <c r="E92" s="389">
        <v>1.0545482333009999</v>
      </c>
      <c r="F92" s="387">
        <v>13.272214617195999</v>
      </c>
      <c r="G92" s="388">
        <v>3.3180536542989998</v>
      </c>
      <c r="H92" s="390">
        <v>4.9406564584124654E-324</v>
      </c>
      <c r="I92" s="387">
        <v>3.375</v>
      </c>
      <c r="J92" s="388">
        <v>5.6946345699999998E-2</v>
      </c>
      <c r="K92" s="391">
        <v>0.254290643825</v>
      </c>
    </row>
    <row r="93" spans="1:11" ht="14.4" customHeight="1" thickBot="1" x14ac:dyDescent="0.35">
      <c r="A93" s="409" t="s">
        <v>355</v>
      </c>
      <c r="B93" s="387">
        <v>13.746713904772999</v>
      </c>
      <c r="C93" s="387">
        <v>19.714729999999999</v>
      </c>
      <c r="D93" s="388">
        <v>5.968016095226</v>
      </c>
      <c r="E93" s="389">
        <v>1.434141289079</v>
      </c>
      <c r="F93" s="387">
        <v>18.046874507091001</v>
      </c>
      <c r="G93" s="388">
        <v>4.5117186267719998</v>
      </c>
      <c r="H93" s="390">
        <v>1.8004800000000001</v>
      </c>
      <c r="I93" s="387">
        <v>5.3155200000000002</v>
      </c>
      <c r="J93" s="388">
        <v>0.80380137322699996</v>
      </c>
      <c r="K93" s="391">
        <v>0.29453964440800001</v>
      </c>
    </row>
    <row r="94" spans="1:11" ht="14.4" customHeight="1" thickBot="1" x14ac:dyDescent="0.35">
      <c r="A94" s="408" t="s">
        <v>356</v>
      </c>
      <c r="B94" s="392">
        <v>1128.2388038660599</v>
      </c>
      <c r="C94" s="392">
        <v>1146.0508400000001</v>
      </c>
      <c r="D94" s="393">
        <v>17.812036133941</v>
      </c>
      <c r="E94" s="399">
        <v>1.01578746988</v>
      </c>
      <c r="F94" s="392">
        <v>1145.7853362364499</v>
      </c>
      <c r="G94" s="393">
        <v>286.446334059111</v>
      </c>
      <c r="H94" s="395">
        <v>93.526480000000006</v>
      </c>
      <c r="I94" s="392">
        <v>199.61073999999999</v>
      </c>
      <c r="J94" s="393">
        <v>-86.835594059109994</v>
      </c>
      <c r="K94" s="400">
        <v>0.174213034228</v>
      </c>
    </row>
    <row r="95" spans="1:11" ht="14.4" customHeight="1" thickBot="1" x14ac:dyDescent="0.35">
      <c r="A95" s="409" t="s">
        <v>357</v>
      </c>
      <c r="B95" s="387">
        <v>983.00099815765805</v>
      </c>
      <c r="C95" s="387">
        <v>1000.89204</v>
      </c>
      <c r="D95" s="388">
        <v>17.891041842341998</v>
      </c>
      <c r="E95" s="389">
        <v>1.0182004310020001</v>
      </c>
      <c r="F95" s="387">
        <v>1000.06223882491</v>
      </c>
      <c r="G95" s="388">
        <v>250.01555970622701</v>
      </c>
      <c r="H95" s="390">
        <v>81.312709999999996</v>
      </c>
      <c r="I95" s="387">
        <v>162.82773</v>
      </c>
      <c r="J95" s="388">
        <v>-87.187829706225997</v>
      </c>
      <c r="K95" s="391">
        <v>0.16281759642400001</v>
      </c>
    </row>
    <row r="96" spans="1:11" ht="14.4" customHeight="1" thickBot="1" x14ac:dyDescent="0.35">
      <c r="A96" s="409" t="s">
        <v>358</v>
      </c>
      <c r="B96" s="387">
        <v>0.59522533607799999</v>
      </c>
      <c r="C96" s="387">
        <v>0.21199999999999999</v>
      </c>
      <c r="D96" s="388">
        <v>-0.38322533607800002</v>
      </c>
      <c r="E96" s="389">
        <v>0.35616763459099998</v>
      </c>
      <c r="F96" s="387">
        <v>0.18157817471400001</v>
      </c>
      <c r="G96" s="388">
        <v>4.5394543677999999E-2</v>
      </c>
      <c r="H96" s="390">
        <v>4.9406564584124654E-324</v>
      </c>
      <c r="I96" s="387">
        <v>1.4821969375237396E-323</v>
      </c>
      <c r="J96" s="388">
        <v>-4.5394543677999999E-2</v>
      </c>
      <c r="K96" s="391">
        <v>8.3991159793011913E-323</v>
      </c>
    </row>
    <row r="97" spans="1:11" ht="14.4" customHeight="1" thickBot="1" x14ac:dyDescent="0.35">
      <c r="A97" s="409" t="s">
        <v>359</v>
      </c>
      <c r="B97" s="387">
        <v>144.64258037232301</v>
      </c>
      <c r="C97" s="387">
        <v>144.9468</v>
      </c>
      <c r="D97" s="388">
        <v>0.304219627677</v>
      </c>
      <c r="E97" s="389">
        <v>1.0021032508329999</v>
      </c>
      <c r="F97" s="387">
        <v>145.54151923682201</v>
      </c>
      <c r="G97" s="388">
        <v>36.385379809204998</v>
      </c>
      <c r="H97" s="390">
        <v>12.21377</v>
      </c>
      <c r="I97" s="387">
        <v>36.783009999999997</v>
      </c>
      <c r="J97" s="388">
        <v>0.39763019079400003</v>
      </c>
      <c r="K97" s="391">
        <v>0.25273207393199998</v>
      </c>
    </row>
    <row r="98" spans="1:11" ht="14.4" customHeight="1" thickBot="1" x14ac:dyDescent="0.35">
      <c r="A98" s="408" t="s">
        <v>360</v>
      </c>
      <c r="B98" s="392">
        <v>13686.4659861284</v>
      </c>
      <c r="C98" s="392">
        <v>14087.227440000001</v>
      </c>
      <c r="D98" s="393">
        <v>400.76145387160398</v>
      </c>
      <c r="E98" s="399">
        <v>1.0292815876850001</v>
      </c>
      <c r="F98" s="392">
        <v>16506.152315163599</v>
      </c>
      <c r="G98" s="393">
        <v>4126.5380787908998</v>
      </c>
      <c r="H98" s="395">
        <v>549.44371000000001</v>
      </c>
      <c r="I98" s="392">
        <v>2608.52817</v>
      </c>
      <c r="J98" s="393">
        <v>-1518.0099087909</v>
      </c>
      <c r="K98" s="400">
        <v>0.15803369072199999</v>
      </c>
    </row>
    <row r="99" spans="1:11" ht="14.4" customHeight="1" thickBot="1" x14ac:dyDescent="0.35">
      <c r="A99" s="409" t="s">
        <v>361</v>
      </c>
      <c r="B99" s="387">
        <v>18.023522029094</v>
      </c>
      <c r="C99" s="387">
        <v>31.699000000000002</v>
      </c>
      <c r="D99" s="388">
        <v>13.675477970905</v>
      </c>
      <c r="E99" s="389">
        <v>1.7587572478239999</v>
      </c>
      <c r="F99" s="387">
        <v>32.533208101785</v>
      </c>
      <c r="G99" s="388">
        <v>8.1333020254459996</v>
      </c>
      <c r="H99" s="390">
        <v>4.9406564584124654E-324</v>
      </c>
      <c r="I99" s="387">
        <v>8.9600000000000009</v>
      </c>
      <c r="J99" s="388">
        <v>0.82669797455299998</v>
      </c>
      <c r="K99" s="391">
        <v>0.27541089621300002</v>
      </c>
    </row>
    <row r="100" spans="1:11" ht="14.4" customHeight="1" thickBot="1" x14ac:dyDescent="0.35">
      <c r="A100" s="409" t="s">
        <v>362</v>
      </c>
      <c r="B100" s="387">
        <v>450.99473052288101</v>
      </c>
      <c r="C100" s="387">
        <v>584.86617999999999</v>
      </c>
      <c r="D100" s="388">
        <v>133.87144947712</v>
      </c>
      <c r="E100" s="389">
        <v>1.296835950437</v>
      </c>
      <c r="F100" s="387">
        <v>578.23587730251995</v>
      </c>
      <c r="G100" s="388">
        <v>144.55896932562999</v>
      </c>
      <c r="H100" s="390">
        <v>79.443629999999999</v>
      </c>
      <c r="I100" s="387">
        <v>163.93563</v>
      </c>
      <c r="J100" s="388">
        <v>19.376660674370001</v>
      </c>
      <c r="K100" s="391">
        <v>0.28350995923099997</v>
      </c>
    </row>
    <row r="101" spans="1:11" ht="14.4" customHeight="1" thickBot="1" x14ac:dyDescent="0.35">
      <c r="A101" s="409" t="s">
        <v>363</v>
      </c>
      <c r="B101" s="387">
        <v>2.9984533709769998</v>
      </c>
      <c r="C101" s="387">
        <v>5.0346000000000002</v>
      </c>
      <c r="D101" s="388">
        <v>2.0361466290219998</v>
      </c>
      <c r="E101" s="389">
        <v>1.679065630545</v>
      </c>
      <c r="F101" s="387">
        <v>13.004737417627</v>
      </c>
      <c r="G101" s="388">
        <v>3.251184354406</v>
      </c>
      <c r="H101" s="390">
        <v>4.9406564584124654E-324</v>
      </c>
      <c r="I101" s="387">
        <v>1.742</v>
      </c>
      <c r="J101" s="388">
        <v>-1.509184354406</v>
      </c>
      <c r="K101" s="391">
        <v>0.133951185945</v>
      </c>
    </row>
    <row r="102" spans="1:11" ht="14.4" customHeight="1" thickBot="1" x14ac:dyDescent="0.35">
      <c r="A102" s="409" t="s">
        <v>364</v>
      </c>
      <c r="B102" s="387">
        <v>1.7592492732489999</v>
      </c>
      <c r="C102" s="387">
        <v>0.19359999999999999</v>
      </c>
      <c r="D102" s="388">
        <v>-1.5656492732489999</v>
      </c>
      <c r="E102" s="389">
        <v>0.110046940444</v>
      </c>
      <c r="F102" s="387">
        <v>0.18290761378299999</v>
      </c>
      <c r="G102" s="388">
        <v>4.5726903445000001E-2</v>
      </c>
      <c r="H102" s="390">
        <v>4.9406564584124654E-324</v>
      </c>
      <c r="I102" s="387">
        <v>1.4821969375237396E-323</v>
      </c>
      <c r="J102" s="388">
        <v>-4.5726903445000001E-2</v>
      </c>
      <c r="K102" s="391">
        <v>7.9050503334599447E-323</v>
      </c>
    </row>
    <row r="103" spans="1:11" ht="14.4" customHeight="1" thickBot="1" x14ac:dyDescent="0.35">
      <c r="A103" s="409" t="s">
        <v>365</v>
      </c>
      <c r="B103" s="387">
        <v>13212.690030932201</v>
      </c>
      <c r="C103" s="387">
        <v>13465.43406</v>
      </c>
      <c r="D103" s="388">
        <v>252.74402906780199</v>
      </c>
      <c r="E103" s="389">
        <v>1.01912888507</v>
      </c>
      <c r="F103" s="387">
        <v>15882.1955847279</v>
      </c>
      <c r="G103" s="388">
        <v>3970.5488961819701</v>
      </c>
      <c r="H103" s="390">
        <v>470.00008000000003</v>
      </c>
      <c r="I103" s="387">
        <v>2433.8905399999999</v>
      </c>
      <c r="J103" s="388">
        <v>-1536.65835618197</v>
      </c>
      <c r="K103" s="391">
        <v>0.15324647823500001</v>
      </c>
    </row>
    <row r="104" spans="1:11" ht="14.4" customHeight="1" thickBot="1" x14ac:dyDescent="0.35">
      <c r="A104" s="408" t="s">
        <v>366</v>
      </c>
      <c r="B104" s="392">
        <v>0</v>
      </c>
      <c r="C104" s="392">
        <v>9.5760000000000005</v>
      </c>
      <c r="D104" s="393">
        <v>9.5760000000000005</v>
      </c>
      <c r="E104" s="394" t="s">
        <v>269</v>
      </c>
      <c r="F104" s="392">
        <v>0</v>
      </c>
      <c r="G104" s="393">
        <v>0</v>
      </c>
      <c r="H104" s="395">
        <v>0.44</v>
      </c>
      <c r="I104" s="392">
        <v>0.88</v>
      </c>
      <c r="J104" s="393">
        <v>0.88</v>
      </c>
      <c r="K104" s="396" t="s">
        <v>269</v>
      </c>
    </row>
    <row r="105" spans="1:11" ht="14.4" customHeight="1" thickBot="1" x14ac:dyDescent="0.35">
      <c r="A105" s="409" t="s">
        <v>367</v>
      </c>
      <c r="B105" s="387">
        <v>0</v>
      </c>
      <c r="C105" s="387">
        <v>4.2960000000000003</v>
      </c>
      <c r="D105" s="388">
        <v>4.2960000000000003</v>
      </c>
      <c r="E105" s="397" t="s">
        <v>269</v>
      </c>
      <c r="F105" s="387">
        <v>0</v>
      </c>
      <c r="G105" s="388">
        <v>0</v>
      </c>
      <c r="H105" s="390">
        <v>4.9406564584124654E-324</v>
      </c>
      <c r="I105" s="387">
        <v>1.4821969375237396E-323</v>
      </c>
      <c r="J105" s="388">
        <v>1.4821969375237396E-323</v>
      </c>
      <c r="K105" s="398" t="s">
        <v>269</v>
      </c>
    </row>
    <row r="106" spans="1:11" ht="14.4" customHeight="1" thickBot="1" x14ac:dyDescent="0.35">
      <c r="A106" s="409" t="s">
        <v>368</v>
      </c>
      <c r="B106" s="387">
        <v>0</v>
      </c>
      <c r="C106" s="387">
        <v>5.28</v>
      </c>
      <c r="D106" s="388">
        <v>5.28</v>
      </c>
      <c r="E106" s="397" t="s">
        <v>269</v>
      </c>
      <c r="F106" s="387">
        <v>0</v>
      </c>
      <c r="G106" s="388">
        <v>0</v>
      </c>
      <c r="H106" s="390">
        <v>0.44</v>
      </c>
      <c r="I106" s="387">
        <v>0.88</v>
      </c>
      <c r="J106" s="388">
        <v>0.88</v>
      </c>
      <c r="K106" s="398" t="s">
        <v>269</v>
      </c>
    </row>
    <row r="107" spans="1:11" ht="14.4" customHeight="1" thickBot="1" x14ac:dyDescent="0.35">
      <c r="A107" s="406" t="s">
        <v>48</v>
      </c>
      <c r="B107" s="387">
        <v>57301.9845099179</v>
      </c>
      <c r="C107" s="387">
        <v>61002.930130000001</v>
      </c>
      <c r="D107" s="388">
        <v>3700.9456200821701</v>
      </c>
      <c r="E107" s="389">
        <v>1.064586691922</v>
      </c>
      <c r="F107" s="387">
        <v>59007</v>
      </c>
      <c r="G107" s="388">
        <v>14751.75</v>
      </c>
      <c r="H107" s="390">
        <v>5080.3499300000003</v>
      </c>
      <c r="I107" s="387">
        <v>14911.28341</v>
      </c>
      <c r="J107" s="388">
        <v>159.533410000022</v>
      </c>
      <c r="K107" s="391">
        <v>0.25270363533099999</v>
      </c>
    </row>
    <row r="108" spans="1:11" ht="14.4" customHeight="1" thickBot="1" x14ac:dyDescent="0.35">
      <c r="A108" s="412" t="s">
        <v>369</v>
      </c>
      <c r="B108" s="392">
        <v>42445.999999997803</v>
      </c>
      <c r="C108" s="392">
        <v>45437.32</v>
      </c>
      <c r="D108" s="393">
        <v>2991.3200000021998</v>
      </c>
      <c r="E108" s="399">
        <v>1.070473542854</v>
      </c>
      <c r="F108" s="392">
        <v>43797.8</v>
      </c>
      <c r="G108" s="393">
        <v>10949.45</v>
      </c>
      <c r="H108" s="395">
        <v>3763.3519999999999</v>
      </c>
      <c r="I108" s="392">
        <v>11051.493</v>
      </c>
      <c r="J108" s="393">
        <v>102.04300000002</v>
      </c>
      <c r="K108" s="400">
        <v>0.25232986588299999</v>
      </c>
    </row>
    <row r="109" spans="1:11" ht="14.4" customHeight="1" thickBot="1" x14ac:dyDescent="0.35">
      <c r="A109" s="408" t="s">
        <v>370</v>
      </c>
      <c r="B109" s="392">
        <v>42445.999999997803</v>
      </c>
      <c r="C109" s="392">
        <v>45278.678999999996</v>
      </c>
      <c r="D109" s="393">
        <v>2832.6790000022002</v>
      </c>
      <c r="E109" s="399">
        <v>1.066736064646</v>
      </c>
      <c r="F109" s="392">
        <v>43451.8</v>
      </c>
      <c r="G109" s="393">
        <v>10862.95</v>
      </c>
      <c r="H109" s="395">
        <v>3745.752</v>
      </c>
      <c r="I109" s="392">
        <v>10988.118</v>
      </c>
      <c r="J109" s="393">
        <v>125.16800000001599</v>
      </c>
      <c r="K109" s="400">
        <v>0.25288061714299997</v>
      </c>
    </row>
    <row r="110" spans="1:11" ht="14.4" customHeight="1" thickBot="1" x14ac:dyDescent="0.35">
      <c r="A110" s="409" t="s">
        <v>371</v>
      </c>
      <c r="B110" s="387">
        <v>42445.999999997803</v>
      </c>
      <c r="C110" s="387">
        <v>45278.678999999996</v>
      </c>
      <c r="D110" s="388">
        <v>2832.6790000022002</v>
      </c>
      <c r="E110" s="389">
        <v>1.066736064646</v>
      </c>
      <c r="F110" s="387">
        <v>43451.8</v>
      </c>
      <c r="G110" s="388">
        <v>10862.95</v>
      </c>
      <c r="H110" s="390">
        <v>3745.752</v>
      </c>
      <c r="I110" s="387">
        <v>10988.118</v>
      </c>
      <c r="J110" s="388">
        <v>125.16800000001599</v>
      </c>
      <c r="K110" s="391">
        <v>0.25288061714299997</v>
      </c>
    </row>
    <row r="111" spans="1:11" ht="14.4" customHeight="1" thickBot="1" x14ac:dyDescent="0.35">
      <c r="A111" s="408" t="s">
        <v>372</v>
      </c>
      <c r="B111" s="392">
        <v>4.9406564584124654E-324</v>
      </c>
      <c r="C111" s="392">
        <v>4.9406564584124654E-324</v>
      </c>
      <c r="D111" s="393">
        <v>0</v>
      </c>
      <c r="E111" s="399">
        <v>1</v>
      </c>
      <c r="F111" s="392">
        <v>195.99999999999599</v>
      </c>
      <c r="G111" s="393">
        <v>48.999999999998998</v>
      </c>
      <c r="H111" s="395">
        <v>17.600000000000001</v>
      </c>
      <c r="I111" s="392">
        <v>40.35</v>
      </c>
      <c r="J111" s="393">
        <v>-8.6499999999990003</v>
      </c>
      <c r="K111" s="400">
        <v>0.20586734693799999</v>
      </c>
    </row>
    <row r="112" spans="1:11" ht="14.4" customHeight="1" thickBot="1" x14ac:dyDescent="0.35">
      <c r="A112" s="409" t="s">
        <v>373</v>
      </c>
      <c r="B112" s="387">
        <v>4.9406564584124654E-324</v>
      </c>
      <c r="C112" s="387">
        <v>4.9406564584124654E-324</v>
      </c>
      <c r="D112" s="388">
        <v>0</v>
      </c>
      <c r="E112" s="389">
        <v>1</v>
      </c>
      <c r="F112" s="387">
        <v>195.99999999999599</v>
      </c>
      <c r="G112" s="388">
        <v>48.999999999998998</v>
      </c>
      <c r="H112" s="390">
        <v>17.600000000000001</v>
      </c>
      <c r="I112" s="387">
        <v>40.35</v>
      </c>
      <c r="J112" s="388">
        <v>-8.6499999999990003</v>
      </c>
      <c r="K112" s="391">
        <v>0.20586734693799999</v>
      </c>
    </row>
    <row r="113" spans="1:11" ht="14.4" customHeight="1" thickBot="1" x14ac:dyDescent="0.35">
      <c r="A113" s="408" t="s">
        <v>374</v>
      </c>
      <c r="B113" s="392">
        <v>0</v>
      </c>
      <c r="C113" s="392">
        <v>158.64099999999999</v>
      </c>
      <c r="D113" s="393">
        <v>158.64099999999999</v>
      </c>
      <c r="E113" s="394" t="s">
        <v>269</v>
      </c>
      <c r="F113" s="392">
        <v>149.99999999999699</v>
      </c>
      <c r="G113" s="393">
        <v>37.499999999998998</v>
      </c>
      <c r="H113" s="395">
        <v>4.9406564584124654E-324</v>
      </c>
      <c r="I113" s="392">
        <v>23.024999999999999</v>
      </c>
      <c r="J113" s="393">
        <v>-14.474999999999</v>
      </c>
      <c r="K113" s="400">
        <v>0.1535</v>
      </c>
    </row>
    <row r="114" spans="1:11" ht="14.4" customHeight="1" thickBot="1" x14ac:dyDescent="0.35">
      <c r="A114" s="409" t="s">
        <v>375</v>
      </c>
      <c r="B114" s="387">
        <v>0</v>
      </c>
      <c r="C114" s="387">
        <v>158.64099999999999</v>
      </c>
      <c r="D114" s="388">
        <v>158.64099999999999</v>
      </c>
      <c r="E114" s="397" t="s">
        <v>269</v>
      </c>
      <c r="F114" s="387">
        <v>149.99999999999699</v>
      </c>
      <c r="G114" s="388">
        <v>37.499999999998998</v>
      </c>
      <c r="H114" s="390">
        <v>4.9406564584124654E-324</v>
      </c>
      <c r="I114" s="387">
        <v>23.024999999999999</v>
      </c>
      <c r="J114" s="388">
        <v>-14.474999999999</v>
      </c>
      <c r="K114" s="391">
        <v>0.1535</v>
      </c>
    </row>
    <row r="115" spans="1:11" ht="14.4" customHeight="1" thickBot="1" x14ac:dyDescent="0.35">
      <c r="A115" s="407" t="s">
        <v>376</v>
      </c>
      <c r="B115" s="387">
        <v>14431.984509920099</v>
      </c>
      <c r="C115" s="387">
        <v>15111.23533</v>
      </c>
      <c r="D115" s="388">
        <v>679.25082007994399</v>
      </c>
      <c r="E115" s="389">
        <v>1.04706565612</v>
      </c>
      <c r="F115" s="387">
        <v>14774.2</v>
      </c>
      <c r="G115" s="388">
        <v>3693.55</v>
      </c>
      <c r="H115" s="390">
        <v>1279.54015</v>
      </c>
      <c r="I115" s="387">
        <v>3749.67976000001</v>
      </c>
      <c r="J115" s="388">
        <v>56.129760000003998</v>
      </c>
      <c r="K115" s="391">
        <v>0.25379917423600001</v>
      </c>
    </row>
    <row r="116" spans="1:11" ht="14.4" customHeight="1" thickBot="1" x14ac:dyDescent="0.35">
      <c r="A116" s="408" t="s">
        <v>377</v>
      </c>
      <c r="B116" s="392">
        <v>3819.9999705977798</v>
      </c>
      <c r="C116" s="392">
        <v>4075.0659900000001</v>
      </c>
      <c r="D116" s="393">
        <v>255.06601940222299</v>
      </c>
      <c r="E116" s="399">
        <v>1.066771209781</v>
      </c>
      <c r="F116" s="392">
        <v>3911</v>
      </c>
      <c r="G116" s="393">
        <v>977.75</v>
      </c>
      <c r="H116" s="395">
        <v>338.70215999999999</v>
      </c>
      <c r="I116" s="392">
        <v>992.56277000000205</v>
      </c>
      <c r="J116" s="393">
        <v>14.812770000001001</v>
      </c>
      <c r="K116" s="400">
        <v>0.253787463564</v>
      </c>
    </row>
    <row r="117" spans="1:11" ht="14.4" customHeight="1" thickBot="1" x14ac:dyDescent="0.35">
      <c r="A117" s="409" t="s">
        <v>378</v>
      </c>
      <c r="B117" s="387">
        <v>3819.9999705977798</v>
      </c>
      <c r="C117" s="387">
        <v>4075.0659900000001</v>
      </c>
      <c r="D117" s="388">
        <v>255.06601940222299</v>
      </c>
      <c r="E117" s="389">
        <v>1.066771209781</v>
      </c>
      <c r="F117" s="387">
        <v>3911</v>
      </c>
      <c r="G117" s="388">
        <v>977.75</v>
      </c>
      <c r="H117" s="390">
        <v>338.70215999999999</v>
      </c>
      <c r="I117" s="387">
        <v>992.56277000000205</v>
      </c>
      <c r="J117" s="388">
        <v>14.812770000001001</v>
      </c>
      <c r="K117" s="391">
        <v>0.253787463564</v>
      </c>
    </row>
    <row r="118" spans="1:11" ht="14.4" customHeight="1" thickBot="1" x14ac:dyDescent="0.35">
      <c r="A118" s="408" t="s">
        <v>379</v>
      </c>
      <c r="B118" s="392">
        <v>10611.9845393223</v>
      </c>
      <c r="C118" s="392">
        <v>11036.16934</v>
      </c>
      <c r="D118" s="393">
        <v>424.18480067771998</v>
      </c>
      <c r="E118" s="399">
        <v>1.039972240734</v>
      </c>
      <c r="F118" s="392">
        <v>10863.2</v>
      </c>
      <c r="G118" s="393">
        <v>2715.8</v>
      </c>
      <c r="H118" s="395">
        <v>940.83798999999999</v>
      </c>
      <c r="I118" s="392">
        <v>2757.11699000001</v>
      </c>
      <c r="J118" s="393">
        <v>41.316990000003997</v>
      </c>
      <c r="K118" s="400">
        <v>0.25380339034499999</v>
      </c>
    </row>
    <row r="119" spans="1:11" ht="14.4" customHeight="1" thickBot="1" x14ac:dyDescent="0.35">
      <c r="A119" s="409" t="s">
        <v>380</v>
      </c>
      <c r="B119" s="387">
        <v>10611.9845393223</v>
      </c>
      <c r="C119" s="387">
        <v>11036.16934</v>
      </c>
      <c r="D119" s="388">
        <v>424.18480067771998</v>
      </c>
      <c r="E119" s="389">
        <v>1.039972240734</v>
      </c>
      <c r="F119" s="387">
        <v>10863.2</v>
      </c>
      <c r="G119" s="388">
        <v>2715.8</v>
      </c>
      <c r="H119" s="390">
        <v>940.83798999999999</v>
      </c>
      <c r="I119" s="387">
        <v>2757.11699000001</v>
      </c>
      <c r="J119" s="388">
        <v>41.316990000003997</v>
      </c>
      <c r="K119" s="391">
        <v>0.25380339034499999</v>
      </c>
    </row>
    <row r="120" spans="1:11" ht="14.4" customHeight="1" thickBot="1" x14ac:dyDescent="0.35">
      <c r="A120" s="407" t="s">
        <v>381</v>
      </c>
      <c r="B120" s="387">
        <v>423.99999999997698</v>
      </c>
      <c r="C120" s="387">
        <v>454.37479999999999</v>
      </c>
      <c r="D120" s="388">
        <v>30.374800000023001</v>
      </c>
      <c r="E120" s="389">
        <v>1.0716386792449999</v>
      </c>
      <c r="F120" s="387">
        <v>435</v>
      </c>
      <c r="G120" s="388">
        <v>108.75</v>
      </c>
      <c r="H120" s="390">
        <v>37.45778</v>
      </c>
      <c r="I120" s="387">
        <v>110.11065000000001</v>
      </c>
      <c r="J120" s="388">
        <v>1.3606499999999999</v>
      </c>
      <c r="K120" s="391">
        <v>0.253127931034</v>
      </c>
    </row>
    <row r="121" spans="1:11" ht="14.4" customHeight="1" thickBot="1" x14ac:dyDescent="0.35">
      <c r="A121" s="408" t="s">
        <v>382</v>
      </c>
      <c r="B121" s="392">
        <v>423.99999999997698</v>
      </c>
      <c r="C121" s="392">
        <v>454.37479999999999</v>
      </c>
      <c r="D121" s="393">
        <v>30.374800000023001</v>
      </c>
      <c r="E121" s="399">
        <v>1.0716386792449999</v>
      </c>
      <c r="F121" s="392">
        <v>435</v>
      </c>
      <c r="G121" s="393">
        <v>108.75</v>
      </c>
      <c r="H121" s="395">
        <v>37.45778</v>
      </c>
      <c r="I121" s="392">
        <v>110.11065000000001</v>
      </c>
      <c r="J121" s="393">
        <v>1.3606499999999999</v>
      </c>
      <c r="K121" s="400">
        <v>0.253127931034</v>
      </c>
    </row>
    <row r="122" spans="1:11" ht="14.4" customHeight="1" thickBot="1" x14ac:dyDescent="0.35">
      <c r="A122" s="409" t="s">
        <v>383</v>
      </c>
      <c r="B122" s="387">
        <v>423.99999999997698</v>
      </c>
      <c r="C122" s="387">
        <v>454.37479999999999</v>
      </c>
      <c r="D122" s="388">
        <v>30.374800000023001</v>
      </c>
      <c r="E122" s="389">
        <v>1.0716386792449999</v>
      </c>
      <c r="F122" s="387">
        <v>435</v>
      </c>
      <c r="G122" s="388">
        <v>108.75</v>
      </c>
      <c r="H122" s="390">
        <v>37.45778</v>
      </c>
      <c r="I122" s="387">
        <v>110.11065000000001</v>
      </c>
      <c r="J122" s="388">
        <v>1.3606499999999999</v>
      </c>
      <c r="K122" s="391">
        <v>0.253127931034</v>
      </c>
    </row>
    <row r="123" spans="1:11" ht="14.4" customHeight="1" thickBot="1" x14ac:dyDescent="0.35">
      <c r="A123" s="406" t="s">
        <v>384</v>
      </c>
      <c r="B123" s="387">
        <v>0</v>
      </c>
      <c r="C123" s="387">
        <v>79.477149999999995</v>
      </c>
      <c r="D123" s="388">
        <v>79.477149999999995</v>
      </c>
      <c r="E123" s="397" t="s">
        <v>269</v>
      </c>
      <c r="F123" s="387">
        <v>0</v>
      </c>
      <c r="G123" s="388">
        <v>0</v>
      </c>
      <c r="H123" s="390">
        <v>5.7</v>
      </c>
      <c r="I123" s="387">
        <v>40.413249999999998</v>
      </c>
      <c r="J123" s="388">
        <v>40.413249999999998</v>
      </c>
      <c r="K123" s="398" t="s">
        <v>269</v>
      </c>
    </row>
    <row r="124" spans="1:11" ht="14.4" customHeight="1" thickBot="1" x14ac:dyDescent="0.35">
      <c r="A124" s="407" t="s">
        <v>385</v>
      </c>
      <c r="B124" s="387">
        <v>0</v>
      </c>
      <c r="C124" s="387">
        <v>79.477149999999995</v>
      </c>
      <c r="D124" s="388">
        <v>79.477149999999995</v>
      </c>
      <c r="E124" s="397" t="s">
        <v>269</v>
      </c>
      <c r="F124" s="387">
        <v>0</v>
      </c>
      <c r="G124" s="388">
        <v>0</v>
      </c>
      <c r="H124" s="390">
        <v>5.7</v>
      </c>
      <c r="I124" s="387">
        <v>40.413249999999998</v>
      </c>
      <c r="J124" s="388">
        <v>40.413249999999998</v>
      </c>
      <c r="K124" s="398" t="s">
        <v>269</v>
      </c>
    </row>
    <row r="125" spans="1:11" ht="14.4" customHeight="1" thickBot="1" x14ac:dyDescent="0.35">
      <c r="A125" s="408" t="s">
        <v>386</v>
      </c>
      <c r="B125" s="392">
        <v>0</v>
      </c>
      <c r="C125" s="392">
        <v>58.62715</v>
      </c>
      <c r="D125" s="393">
        <v>58.62715</v>
      </c>
      <c r="E125" s="394" t="s">
        <v>269</v>
      </c>
      <c r="F125" s="392">
        <v>0</v>
      </c>
      <c r="G125" s="393">
        <v>0</v>
      </c>
      <c r="H125" s="395">
        <v>4.9406564584124654E-324</v>
      </c>
      <c r="I125" s="392">
        <v>32.713250000000002</v>
      </c>
      <c r="J125" s="393">
        <v>32.713250000000002</v>
      </c>
      <c r="K125" s="396" t="s">
        <v>269</v>
      </c>
    </row>
    <row r="126" spans="1:11" ht="14.4" customHeight="1" thickBot="1" x14ac:dyDescent="0.35">
      <c r="A126" s="409" t="s">
        <v>387</v>
      </c>
      <c r="B126" s="387">
        <v>0</v>
      </c>
      <c r="C126" s="387">
        <v>3.0871499999999998</v>
      </c>
      <c r="D126" s="388">
        <v>3.0871499999999998</v>
      </c>
      <c r="E126" s="397" t="s">
        <v>269</v>
      </c>
      <c r="F126" s="387">
        <v>0</v>
      </c>
      <c r="G126" s="388">
        <v>0</v>
      </c>
      <c r="H126" s="390">
        <v>4.9406564584124654E-324</v>
      </c>
      <c r="I126" s="387">
        <v>3.0132500000000002</v>
      </c>
      <c r="J126" s="388">
        <v>3.0132500000000002</v>
      </c>
      <c r="K126" s="398" t="s">
        <v>269</v>
      </c>
    </row>
    <row r="127" spans="1:11" ht="14.4" customHeight="1" thickBot="1" x14ac:dyDescent="0.35">
      <c r="A127" s="409" t="s">
        <v>388</v>
      </c>
      <c r="B127" s="387">
        <v>0</v>
      </c>
      <c r="C127" s="387">
        <v>17.600000000000001</v>
      </c>
      <c r="D127" s="388">
        <v>17.600000000000001</v>
      </c>
      <c r="E127" s="397" t="s">
        <v>269</v>
      </c>
      <c r="F127" s="387">
        <v>0</v>
      </c>
      <c r="G127" s="388">
        <v>0</v>
      </c>
      <c r="H127" s="390">
        <v>4.9406564584124654E-324</v>
      </c>
      <c r="I127" s="387">
        <v>21.9</v>
      </c>
      <c r="J127" s="388">
        <v>21.9</v>
      </c>
      <c r="K127" s="398" t="s">
        <v>269</v>
      </c>
    </row>
    <row r="128" spans="1:11" ht="14.4" customHeight="1" thickBot="1" x14ac:dyDescent="0.35">
      <c r="A128" s="409" t="s">
        <v>389</v>
      </c>
      <c r="B128" s="387">
        <v>0</v>
      </c>
      <c r="C128" s="387">
        <v>37.840000000000003</v>
      </c>
      <c r="D128" s="388">
        <v>37.840000000000003</v>
      </c>
      <c r="E128" s="397" t="s">
        <v>269</v>
      </c>
      <c r="F128" s="387">
        <v>0</v>
      </c>
      <c r="G128" s="388">
        <v>0</v>
      </c>
      <c r="H128" s="390">
        <v>4.9406564584124654E-324</v>
      </c>
      <c r="I128" s="387">
        <v>7.8</v>
      </c>
      <c r="J128" s="388">
        <v>7.8</v>
      </c>
      <c r="K128" s="398" t="s">
        <v>269</v>
      </c>
    </row>
    <row r="129" spans="1:11" ht="14.4" customHeight="1" thickBot="1" x14ac:dyDescent="0.35">
      <c r="A129" s="409" t="s">
        <v>390</v>
      </c>
      <c r="B129" s="387">
        <v>0</v>
      </c>
      <c r="C129" s="387">
        <v>9.9999999999E-2</v>
      </c>
      <c r="D129" s="388">
        <v>9.9999999999E-2</v>
      </c>
      <c r="E129" s="397" t="s">
        <v>269</v>
      </c>
      <c r="F129" s="387">
        <v>0</v>
      </c>
      <c r="G129" s="388">
        <v>0</v>
      </c>
      <c r="H129" s="390">
        <v>4.9406564584124654E-324</v>
      </c>
      <c r="I129" s="387">
        <v>1.4821969375237396E-323</v>
      </c>
      <c r="J129" s="388">
        <v>1.4821969375237396E-323</v>
      </c>
      <c r="K129" s="398" t="s">
        <v>269</v>
      </c>
    </row>
    <row r="130" spans="1:11" ht="14.4" customHeight="1" thickBot="1" x14ac:dyDescent="0.35">
      <c r="A130" s="411" t="s">
        <v>391</v>
      </c>
      <c r="B130" s="387">
        <v>0</v>
      </c>
      <c r="C130" s="387">
        <v>14.5</v>
      </c>
      <c r="D130" s="388">
        <v>14.5</v>
      </c>
      <c r="E130" s="397" t="s">
        <v>269</v>
      </c>
      <c r="F130" s="387">
        <v>0</v>
      </c>
      <c r="G130" s="388">
        <v>0</v>
      </c>
      <c r="H130" s="390">
        <v>5.7</v>
      </c>
      <c r="I130" s="387">
        <v>7.7</v>
      </c>
      <c r="J130" s="388">
        <v>7.7</v>
      </c>
      <c r="K130" s="398" t="s">
        <v>269</v>
      </c>
    </row>
    <row r="131" spans="1:11" ht="14.4" customHeight="1" thickBot="1" x14ac:dyDescent="0.35">
      <c r="A131" s="409" t="s">
        <v>392</v>
      </c>
      <c r="B131" s="387">
        <v>0</v>
      </c>
      <c r="C131" s="387">
        <v>14.5</v>
      </c>
      <c r="D131" s="388">
        <v>14.5</v>
      </c>
      <c r="E131" s="397" t="s">
        <v>269</v>
      </c>
      <c r="F131" s="387">
        <v>0</v>
      </c>
      <c r="G131" s="388">
        <v>0</v>
      </c>
      <c r="H131" s="390">
        <v>5.7</v>
      </c>
      <c r="I131" s="387">
        <v>7.7</v>
      </c>
      <c r="J131" s="388">
        <v>7.7</v>
      </c>
      <c r="K131" s="398" t="s">
        <v>269</v>
      </c>
    </row>
    <row r="132" spans="1:11" ht="14.4" customHeight="1" thickBot="1" x14ac:dyDescent="0.35">
      <c r="A132" s="411" t="s">
        <v>393</v>
      </c>
      <c r="B132" s="387">
        <v>0</v>
      </c>
      <c r="C132" s="387">
        <v>6.35</v>
      </c>
      <c r="D132" s="388">
        <v>6.35</v>
      </c>
      <c r="E132" s="397" t="s">
        <v>269</v>
      </c>
      <c r="F132" s="387">
        <v>0</v>
      </c>
      <c r="G132" s="388">
        <v>0</v>
      </c>
      <c r="H132" s="390">
        <v>4.9406564584124654E-324</v>
      </c>
      <c r="I132" s="387">
        <v>1.4821969375237396E-323</v>
      </c>
      <c r="J132" s="388">
        <v>1.4821969375237396E-323</v>
      </c>
      <c r="K132" s="398" t="s">
        <v>269</v>
      </c>
    </row>
    <row r="133" spans="1:11" ht="14.4" customHeight="1" thickBot="1" x14ac:dyDescent="0.35">
      <c r="A133" s="409" t="s">
        <v>394</v>
      </c>
      <c r="B133" s="387">
        <v>0</v>
      </c>
      <c r="C133" s="387">
        <v>6.35</v>
      </c>
      <c r="D133" s="388">
        <v>6.35</v>
      </c>
      <c r="E133" s="397" t="s">
        <v>269</v>
      </c>
      <c r="F133" s="387">
        <v>0</v>
      </c>
      <c r="G133" s="388">
        <v>0</v>
      </c>
      <c r="H133" s="390">
        <v>4.9406564584124654E-324</v>
      </c>
      <c r="I133" s="387">
        <v>1.4821969375237396E-323</v>
      </c>
      <c r="J133" s="388">
        <v>1.4821969375237396E-323</v>
      </c>
      <c r="K133" s="398" t="s">
        <v>269</v>
      </c>
    </row>
    <row r="134" spans="1:11" ht="14.4" customHeight="1" thickBot="1" x14ac:dyDescent="0.35">
      <c r="A134" s="406" t="s">
        <v>395</v>
      </c>
      <c r="B134" s="387">
        <v>24195.999999998701</v>
      </c>
      <c r="C134" s="387">
        <v>22985.53</v>
      </c>
      <c r="D134" s="388">
        <v>-1210.4699999986699</v>
      </c>
      <c r="E134" s="389">
        <v>0.94997230947199995</v>
      </c>
      <c r="F134" s="387">
        <v>27422.9627314795</v>
      </c>
      <c r="G134" s="388">
        <v>6855.7406828698704</v>
      </c>
      <c r="H134" s="390">
        <v>1896.673</v>
      </c>
      <c r="I134" s="387">
        <v>5694.1360000000104</v>
      </c>
      <c r="J134" s="388">
        <v>-1161.60468286987</v>
      </c>
      <c r="K134" s="391">
        <v>0.20764116757699999</v>
      </c>
    </row>
    <row r="135" spans="1:11" ht="14.4" customHeight="1" thickBot="1" x14ac:dyDescent="0.35">
      <c r="A135" s="407" t="s">
        <v>396</v>
      </c>
      <c r="B135" s="387">
        <v>24195.999999998701</v>
      </c>
      <c r="C135" s="387">
        <v>22957.323</v>
      </c>
      <c r="D135" s="388">
        <v>-1238.67699999867</v>
      </c>
      <c r="E135" s="389">
        <v>0.94880653827000005</v>
      </c>
      <c r="F135" s="387">
        <v>27422.9627314795</v>
      </c>
      <c r="G135" s="388">
        <v>6855.7406828698704</v>
      </c>
      <c r="H135" s="390">
        <v>1896.673</v>
      </c>
      <c r="I135" s="387">
        <v>5694.1360000000104</v>
      </c>
      <c r="J135" s="388">
        <v>-1161.60468286987</v>
      </c>
      <c r="K135" s="391">
        <v>0.20764116757699999</v>
      </c>
    </row>
    <row r="136" spans="1:11" ht="14.4" customHeight="1" thickBot="1" x14ac:dyDescent="0.35">
      <c r="A136" s="408" t="s">
        <v>397</v>
      </c>
      <c r="B136" s="392">
        <v>24195.999999998701</v>
      </c>
      <c r="C136" s="392">
        <v>22957.323</v>
      </c>
      <c r="D136" s="393">
        <v>-1238.67699999867</v>
      </c>
      <c r="E136" s="399">
        <v>0.94880653827000005</v>
      </c>
      <c r="F136" s="392">
        <v>27422.9627314795</v>
      </c>
      <c r="G136" s="393">
        <v>6855.7406828698704</v>
      </c>
      <c r="H136" s="395">
        <v>1896.673</v>
      </c>
      <c r="I136" s="392">
        <v>5694.1360000000104</v>
      </c>
      <c r="J136" s="393">
        <v>-1161.60468286987</v>
      </c>
      <c r="K136" s="400">
        <v>0.20764116757699999</v>
      </c>
    </row>
    <row r="137" spans="1:11" ht="14.4" customHeight="1" thickBot="1" x14ac:dyDescent="0.35">
      <c r="A137" s="409" t="s">
        <v>398</v>
      </c>
      <c r="B137" s="387">
        <v>192.999999999989</v>
      </c>
      <c r="C137" s="387">
        <v>192.852</v>
      </c>
      <c r="D137" s="388">
        <v>-0.14799999998899999</v>
      </c>
      <c r="E137" s="389">
        <v>0.99923316062099998</v>
      </c>
      <c r="F137" s="387">
        <v>192.99999999999599</v>
      </c>
      <c r="G137" s="388">
        <v>48.249999999998998</v>
      </c>
      <c r="H137" s="390">
        <v>16.071000000000002</v>
      </c>
      <c r="I137" s="387">
        <v>48.213000000000001</v>
      </c>
      <c r="J137" s="388">
        <v>-3.6999999998999999E-2</v>
      </c>
      <c r="K137" s="391">
        <v>0.249808290155</v>
      </c>
    </row>
    <row r="138" spans="1:11" ht="14.4" customHeight="1" thickBot="1" x14ac:dyDescent="0.35">
      <c r="A138" s="409" t="s">
        <v>399</v>
      </c>
      <c r="B138" s="387">
        <v>386.99999999997902</v>
      </c>
      <c r="C138" s="387">
        <v>407.601</v>
      </c>
      <c r="D138" s="388">
        <v>20.601000000020999</v>
      </c>
      <c r="E138" s="389">
        <v>1.0532325581390001</v>
      </c>
      <c r="F138" s="387">
        <v>420.983273763282</v>
      </c>
      <c r="G138" s="388">
        <v>105.24581844082</v>
      </c>
      <c r="H138" s="390">
        <v>33.143000000000001</v>
      </c>
      <c r="I138" s="387">
        <v>103.343</v>
      </c>
      <c r="J138" s="388">
        <v>-1.90281844082</v>
      </c>
      <c r="K138" s="391">
        <v>0.24548006165700001</v>
      </c>
    </row>
    <row r="139" spans="1:11" ht="14.4" customHeight="1" thickBot="1" x14ac:dyDescent="0.35">
      <c r="A139" s="409" t="s">
        <v>400</v>
      </c>
      <c r="B139" s="387">
        <v>5879.9999999996799</v>
      </c>
      <c r="C139" s="387">
        <v>4568.1679999999997</v>
      </c>
      <c r="D139" s="388">
        <v>-1311.83199999968</v>
      </c>
      <c r="E139" s="389">
        <v>0.77689931972699999</v>
      </c>
      <c r="F139" s="387">
        <v>4748.99999999991</v>
      </c>
      <c r="G139" s="388">
        <v>1187.24999999998</v>
      </c>
      <c r="H139" s="390">
        <v>337.56099999999998</v>
      </c>
      <c r="I139" s="387">
        <v>1012.6849999999999</v>
      </c>
      <c r="J139" s="388">
        <v>-174.564999999977</v>
      </c>
      <c r="K139" s="391">
        <v>0.21324173510200001</v>
      </c>
    </row>
    <row r="140" spans="1:11" ht="14.4" customHeight="1" thickBot="1" x14ac:dyDescent="0.35">
      <c r="A140" s="409" t="s">
        <v>401</v>
      </c>
      <c r="B140" s="387">
        <v>111.999999999994</v>
      </c>
      <c r="C140" s="387">
        <v>127.828</v>
      </c>
      <c r="D140" s="388">
        <v>15.828000000006</v>
      </c>
      <c r="E140" s="389">
        <v>1.1413214285710001</v>
      </c>
      <c r="F140" s="387">
        <v>158.001321900287</v>
      </c>
      <c r="G140" s="388">
        <v>39.500330475071003</v>
      </c>
      <c r="H140" s="390">
        <v>13.193</v>
      </c>
      <c r="I140" s="387">
        <v>39.579000000000001</v>
      </c>
      <c r="J140" s="388">
        <v>7.8669524928000001E-2</v>
      </c>
      <c r="K140" s="391">
        <v>0.25049790421899998</v>
      </c>
    </row>
    <row r="141" spans="1:11" ht="14.4" customHeight="1" thickBot="1" x14ac:dyDescent="0.35">
      <c r="A141" s="409" t="s">
        <v>402</v>
      </c>
      <c r="B141" s="387">
        <v>1092.99999999994</v>
      </c>
      <c r="C141" s="387">
        <v>1092.864</v>
      </c>
      <c r="D141" s="388">
        <v>-0.135999999939</v>
      </c>
      <c r="E141" s="389">
        <v>0.99987557181999998</v>
      </c>
      <c r="F141" s="387">
        <v>1092.99999999998</v>
      </c>
      <c r="G141" s="388">
        <v>273.249999999995</v>
      </c>
      <c r="H141" s="390">
        <v>91.072000000000003</v>
      </c>
      <c r="I141" s="387">
        <v>273.21600000000001</v>
      </c>
      <c r="J141" s="388">
        <v>-3.3999999994000003E-2</v>
      </c>
      <c r="K141" s="391">
        <v>0.24996889295499999</v>
      </c>
    </row>
    <row r="142" spans="1:11" ht="14.4" customHeight="1" thickBot="1" x14ac:dyDescent="0.35">
      <c r="A142" s="409" t="s">
        <v>403</v>
      </c>
      <c r="B142" s="387">
        <v>1382.99999999992</v>
      </c>
      <c r="C142" s="387">
        <v>1676.8420000000001</v>
      </c>
      <c r="D142" s="388">
        <v>293.84200000007701</v>
      </c>
      <c r="E142" s="389">
        <v>1.2124671005059999</v>
      </c>
      <c r="F142" s="387">
        <v>1774.97813581639</v>
      </c>
      <c r="G142" s="388">
        <v>443.74453395409802</v>
      </c>
      <c r="H142" s="390">
        <v>147.767</v>
      </c>
      <c r="I142" s="387">
        <v>443.50200000000098</v>
      </c>
      <c r="J142" s="388">
        <v>-0.24253395409699999</v>
      </c>
      <c r="K142" s="391">
        <v>0.24986335946900001</v>
      </c>
    </row>
    <row r="143" spans="1:11" ht="14.4" customHeight="1" thickBot="1" x14ac:dyDescent="0.35">
      <c r="A143" s="409" t="s">
        <v>404</v>
      </c>
      <c r="B143" s="387">
        <v>15147.9999999992</v>
      </c>
      <c r="C143" s="387">
        <v>14891.168</v>
      </c>
      <c r="D143" s="388">
        <v>-256.83199999916701</v>
      </c>
      <c r="E143" s="389">
        <v>0.98304515447499996</v>
      </c>
      <c r="F143" s="387">
        <v>19033.999999999702</v>
      </c>
      <c r="G143" s="388">
        <v>4758.49999999991</v>
      </c>
      <c r="H143" s="390">
        <v>1257.866</v>
      </c>
      <c r="I143" s="387">
        <v>3773.59800000001</v>
      </c>
      <c r="J143" s="388">
        <v>-984.90199999990602</v>
      </c>
      <c r="K143" s="391">
        <v>0.19825564778800001</v>
      </c>
    </row>
    <row r="144" spans="1:11" ht="14.4" customHeight="1" thickBot="1" x14ac:dyDescent="0.35">
      <c r="A144" s="407" t="s">
        <v>405</v>
      </c>
      <c r="B144" s="387">
        <v>0</v>
      </c>
      <c r="C144" s="387">
        <v>28.207000000000001</v>
      </c>
      <c r="D144" s="388">
        <v>28.207000000000001</v>
      </c>
      <c r="E144" s="397" t="s">
        <v>269</v>
      </c>
      <c r="F144" s="387">
        <v>0</v>
      </c>
      <c r="G144" s="388">
        <v>0</v>
      </c>
      <c r="H144" s="390">
        <v>4.9406564584124654E-324</v>
      </c>
      <c r="I144" s="387">
        <v>1.4821969375237396E-323</v>
      </c>
      <c r="J144" s="388">
        <v>1.4821969375237396E-323</v>
      </c>
      <c r="K144" s="398" t="s">
        <v>269</v>
      </c>
    </row>
    <row r="145" spans="1:11" ht="14.4" customHeight="1" thickBot="1" x14ac:dyDescent="0.35">
      <c r="A145" s="408" t="s">
        <v>406</v>
      </c>
      <c r="B145" s="392">
        <v>0</v>
      </c>
      <c r="C145" s="392">
        <v>4.26</v>
      </c>
      <c r="D145" s="393">
        <v>4.26</v>
      </c>
      <c r="E145" s="394" t="s">
        <v>269</v>
      </c>
      <c r="F145" s="392">
        <v>0</v>
      </c>
      <c r="G145" s="393">
        <v>0</v>
      </c>
      <c r="H145" s="395">
        <v>4.9406564584124654E-324</v>
      </c>
      <c r="I145" s="392">
        <v>1.4821969375237396E-323</v>
      </c>
      <c r="J145" s="393">
        <v>1.4821969375237396E-323</v>
      </c>
      <c r="K145" s="396" t="s">
        <v>269</v>
      </c>
    </row>
    <row r="146" spans="1:11" ht="14.4" customHeight="1" thickBot="1" x14ac:dyDescent="0.35">
      <c r="A146" s="409" t="s">
        <v>407</v>
      </c>
      <c r="B146" s="387">
        <v>0</v>
      </c>
      <c r="C146" s="387">
        <v>4.26</v>
      </c>
      <c r="D146" s="388">
        <v>4.26</v>
      </c>
      <c r="E146" s="397" t="s">
        <v>269</v>
      </c>
      <c r="F146" s="387">
        <v>0</v>
      </c>
      <c r="G146" s="388">
        <v>0</v>
      </c>
      <c r="H146" s="390">
        <v>4.9406564584124654E-324</v>
      </c>
      <c r="I146" s="387">
        <v>1.4821969375237396E-323</v>
      </c>
      <c r="J146" s="388">
        <v>1.4821969375237396E-323</v>
      </c>
      <c r="K146" s="398" t="s">
        <v>269</v>
      </c>
    </row>
    <row r="147" spans="1:11" ht="14.4" customHeight="1" thickBot="1" x14ac:dyDescent="0.35">
      <c r="A147" s="408" t="s">
        <v>408</v>
      </c>
      <c r="B147" s="392">
        <v>0</v>
      </c>
      <c r="C147" s="392">
        <v>0.84699999999999998</v>
      </c>
      <c r="D147" s="393">
        <v>0.84699999999999998</v>
      </c>
      <c r="E147" s="394" t="s">
        <v>269</v>
      </c>
      <c r="F147" s="392">
        <v>0</v>
      </c>
      <c r="G147" s="393">
        <v>0</v>
      </c>
      <c r="H147" s="395">
        <v>4.9406564584124654E-324</v>
      </c>
      <c r="I147" s="392">
        <v>1.4821969375237396E-323</v>
      </c>
      <c r="J147" s="393">
        <v>1.4821969375237396E-323</v>
      </c>
      <c r="K147" s="396" t="s">
        <v>269</v>
      </c>
    </row>
    <row r="148" spans="1:11" ht="14.4" customHeight="1" thickBot="1" x14ac:dyDescent="0.35">
      <c r="A148" s="409" t="s">
        <v>409</v>
      </c>
      <c r="B148" s="387">
        <v>0</v>
      </c>
      <c r="C148" s="387">
        <v>0.84699999999999998</v>
      </c>
      <c r="D148" s="388">
        <v>0.84699999999999998</v>
      </c>
      <c r="E148" s="397" t="s">
        <v>269</v>
      </c>
      <c r="F148" s="387">
        <v>0</v>
      </c>
      <c r="G148" s="388">
        <v>0</v>
      </c>
      <c r="H148" s="390">
        <v>4.9406564584124654E-324</v>
      </c>
      <c r="I148" s="387">
        <v>1.4821969375237396E-323</v>
      </c>
      <c r="J148" s="388">
        <v>1.4821969375237396E-323</v>
      </c>
      <c r="K148" s="398" t="s">
        <v>269</v>
      </c>
    </row>
    <row r="149" spans="1:11" ht="14.4" customHeight="1" thickBot="1" x14ac:dyDescent="0.35">
      <c r="A149" s="408" t="s">
        <v>410</v>
      </c>
      <c r="B149" s="392">
        <v>0</v>
      </c>
      <c r="C149" s="392">
        <v>23.1</v>
      </c>
      <c r="D149" s="393">
        <v>23.1</v>
      </c>
      <c r="E149" s="394" t="s">
        <v>269</v>
      </c>
      <c r="F149" s="392">
        <v>0</v>
      </c>
      <c r="G149" s="393">
        <v>0</v>
      </c>
      <c r="H149" s="395">
        <v>4.9406564584124654E-324</v>
      </c>
      <c r="I149" s="392">
        <v>1.4821969375237396E-323</v>
      </c>
      <c r="J149" s="393">
        <v>1.4821969375237396E-323</v>
      </c>
      <c r="K149" s="396" t="s">
        <v>269</v>
      </c>
    </row>
    <row r="150" spans="1:11" ht="14.4" customHeight="1" thickBot="1" x14ac:dyDescent="0.35">
      <c r="A150" s="409" t="s">
        <v>411</v>
      </c>
      <c r="B150" s="387">
        <v>0</v>
      </c>
      <c r="C150" s="387">
        <v>23.1</v>
      </c>
      <c r="D150" s="388">
        <v>23.1</v>
      </c>
      <c r="E150" s="397" t="s">
        <v>269</v>
      </c>
      <c r="F150" s="387">
        <v>0</v>
      </c>
      <c r="G150" s="388">
        <v>0</v>
      </c>
      <c r="H150" s="390">
        <v>4.9406564584124654E-324</v>
      </c>
      <c r="I150" s="387">
        <v>1.4821969375237396E-323</v>
      </c>
      <c r="J150" s="388">
        <v>1.4821969375237396E-323</v>
      </c>
      <c r="K150" s="398" t="s">
        <v>269</v>
      </c>
    </row>
    <row r="151" spans="1:11" ht="14.4" customHeight="1" thickBot="1" x14ac:dyDescent="0.35">
      <c r="A151" s="405" t="s">
        <v>412</v>
      </c>
      <c r="B151" s="387">
        <v>200215.91582791699</v>
      </c>
      <c r="C151" s="387">
        <v>224833.50691</v>
      </c>
      <c r="D151" s="388">
        <v>24617.591082083101</v>
      </c>
      <c r="E151" s="389">
        <v>1.1229552155239999</v>
      </c>
      <c r="F151" s="387">
        <v>229648.80203029999</v>
      </c>
      <c r="G151" s="388">
        <v>57412.200507574897</v>
      </c>
      <c r="H151" s="390">
        <v>22399.183150000001</v>
      </c>
      <c r="I151" s="387">
        <v>65338.096369999999</v>
      </c>
      <c r="J151" s="388">
        <v>7925.8958624250799</v>
      </c>
      <c r="K151" s="391">
        <v>0.28451311651599998</v>
      </c>
    </row>
    <row r="152" spans="1:11" ht="14.4" customHeight="1" thickBot="1" x14ac:dyDescent="0.35">
      <c r="A152" s="406" t="s">
        <v>413</v>
      </c>
      <c r="B152" s="387">
        <v>198314.72573186501</v>
      </c>
      <c r="C152" s="387">
        <v>223403.57986999999</v>
      </c>
      <c r="D152" s="388">
        <v>25088.854138135201</v>
      </c>
      <c r="E152" s="389">
        <v>1.1265102934010001</v>
      </c>
      <c r="F152" s="387">
        <v>229593.056823814</v>
      </c>
      <c r="G152" s="388">
        <v>57398.264205953601</v>
      </c>
      <c r="H152" s="390">
        <v>22399.18374</v>
      </c>
      <c r="I152" s="387">
        <v>65337.171390000003</v>
      </c>
      <c r="J152" s="388">
        <v>7938.9071840464203</v>
      </c>
      <c r="K152" s="391">
        <v>0.28457816753600002</v>
      </c>
    </row>
    <row r="153" spans="1:11" ht="14.4" customHeight="1" thickBot="1" x14ac:dyDescent="0.35">
      <c r="A153" s="407" t="s">
        <v>414</v>
      </c>
      <c r="B153" s="387">
        <v>198314.72573186501</v>
      </c>
      <c r="C153" s="387">
        <v>223403.57986999999</v>
      </c>
      <c r="D153" s="388">
        <v>25088.854138135201</v>
      </c>
      <c r="E153" s="389">
        <v>1.1265102934010001</v>
      </c>
      <c r="F153" s="387">
        <v>229593.056823814</v>
      </c>
      <c r="G153" s="388">
        <v>57398.264205953601</v>
      </c>
      <c r="H153" s="390">
        <v>22399.18374</v>
      </c>
      <c r="I153" s="387">
        <v>65337.171390000003</v>
      </c>
      <c r="J153" s="388">
        <v>7938.9071840464203</v>
      </c>
      <c r="K153" s="391">
        <v>0.28457816753600002</v>
      </c>
    </row>
    <row r="154" spans="1:11" ht="14.4" customHeight="1" thickBot="1" x14ac:dyDescent="0.35">
      <c r="A154" s="408" t="s">
        <v>415</v>
      </c>
      <c r="B154" s="392">
        <v>283.72815074452802</v>
      </c>
      <c r="C154" s="392">
        <v>372.16313000000002</v>
      </c>
      <c r="D154" s="393">
        <v>88.434979255472001</v>
      </c>
      <c r="E154" s="399">
        <v>1.311689125747</v>
      </c>
      <c r="F154" s="392">
        <v>393.06788329568701</v>
      </c>
      <c r="G154" s="393">
        <v>98.266970823921</v>
      </c>
      <c r="H154" s="395">
        <v>31.149740000000001</v>
      </c>
      <c r="I154" s="392">
        <v>67.926659999999998</v>
      </c>
      <c r="J154" s="393">
        <v>-30.340310823921001</v>
      </c>
      <c r="K154" s="400">
        <v>0.17281152413199999</v>
      </c>
    </row>
    <row r="155" spans="1:11" ht="14.4" customHeight="1" thickBot="1" x14ac:dyDescent="0.35">
      <c r="A155" s="409" t="s">
        <v>416</v>
      </c>
      <c r="B155" s="387">
        <v>57.577507993894002</v>
      </c>
      <c r="C155" s="387">
        <v>65.089789999999994</v>
      </c>
      <c r="D155" s="388">
        <v>7.5122820061060001</v>
      </c>
      <c r="E155" s="389">
        <v>1.130472510323</v>
      </c>
      <c r="F155" s="387">
        <v>66.837791721241999</v>
      </c>
      <c r="G155" s="388">
        <v>16.709447930309999</v>
      </c>
      <c r="H155" s="390">
        <v>3.8492500000000001</v>
      </c>
      <c r="I155" s="387">
        <v>10.53905</v>
      </c>
      <c r="J155" s="388">
        <v>-6.1703979303100001</v>
      </c>
      <c r="K155" s="391">
        <v>0.15768100244700001</v>
      </c>
    </row>
    <row r="156" spans="1:11" ht="14.4" customHeight="1" thickBot="1" x14ac:dyDescent="0.35">
      <c r="A156" s="409" t="s">
        <v>417</v>
      </c>
      <c r="B156" s="387">
        <v>0.39885517275900001</v>
      </c>
      <c r="C156" s="387">
        <v>3.6487500000000002</v>
      </c>
      <c r="D156" s="388">
        <v>3.2498948272399999</v>
      </c>
      <c r="E156" s="389">
        <v>9.1480573631779993</v>
      </c>
      <c r="F156" s="387">
        <v>3.8776966107750002</v>
      </c>
      <c r="G156" s="388">
        <v>0.96942415269299997</v>
      </c>
      <c r="H156" s="390">
        <v>4.9406564584124654E-324</v>
      </c>
      <c r="I156" s="387">
        <v>1.4821969375237396E-323</v>
      </c>
      <c r="J156" s="388">
        <v>-0.96942415269299997</v>
      </c>
      <c r="K156" s="391">
        <v>4.9406564584124654E-324</v>
      </c>
    </row>
    <row r="157" spans="1:11" ht="14.4" customHeight="1" thickBot="1" x14ac:dyDescent="0.35">
      <c r="A157" s="409" t="s">
        <v>418</v>
      </c>
      <c r="B157" s="387">
        <v>80.419539946222002</v>
      </c>
      <c r="C157" s="387">
        <v>139.65886</v>
      </c>
      <c r="D157" s="388">
        <v>59.239320053777</v>
      </c>
      <c r="E157" s="389">
        <v>1.736628437484</v>
      </c>
      <c r="F157" s="387">
        <v>154.67860751613301</v>
      </c>
      <c r="G157" s="388">
        <v>38.669651879032997</v>
      </c>
      <c r="H157" s="390">
        <v>10.944889999999999</v>
      </c>
      <c r="I157" s="387">
        <v>23.293209999999998</v>
      </c>
      <c r="J157" s="388">
        <v>-15.376441879033001</v>
      </c>
      <c r="K157" s="391">
        <v>0.150591024667</v>
      </c>
    </row>
    <row r="158" spans="1:11" ht="14.4" customHeight="1" thickBot="1" x14ac:dyDescent="0.35">
      <c r="A158" s="409" t="s">
        <v>419</v>
      </c>
      <c r="B158" s="387">
        <v>145.332247631652</v>
      </c>
      <c r="C158" s="387">
        <v>163.76572999999999</v>
      </c>
      <c r="D158" s="388">
        <v>18.433482368347999</v>
      </c>
      <c r="E158" s="389">
        <v>1.12683683538</v>
      </c>
      <c r="F158" s="387">
        <v>167.67378744753699</v>
      </c>
      <c r="G158" s="388">
        <v>41.918446861884</v>
      </c>
      <c r="H158" s="390">
        <v>16.355599999999999</v>
      </c>
      <c r="I158" s="387">
        <v>34.0944</v>
      </c>
      <c r="J158" s="388">
        <v>-7.8240468618839998</v>
      </c>
      <c r="K158" s="391">
        <v>0.20333768634300001</v>
      </c>
    </row>
    <row r="159" spans="1:11" ht="14.4" customHeight="1" thickBot="1" x14ac:dyDescent="0.35">
      <c r="A159" s="408" t="s">
        <v>420</v>
      </c>
      <c r="B159" s="392">
        <v>1902.0039269317001</v>
      </c>
      <c r="C159" s="392">
        <v>1881.41239</v>
      </c>
      <c r="D159" s="393">
        <v>-20.591536931703999</v>
      </c>
      <c r="E159" s="399">
        <v>0.989173767393</v>
      </c>
      <c r="F159" s="392">
        <v>1542</v>
      </c>
      <c r="G159" s="393">
        <v>385.5</v>
      </c>
      <c r="H159" s="395">
        <v>336.55054999999999</v>
      </c>
      <c r="I159" s="392">
        <v>712.51155000000006</v>
      </c>
      <c r="J159" s="393">
        <v>327.01155</v>
      </c>
      <c r="K159" s="400">
        <v>0.46206974708100002</v>
      </c>
    </row>
    <row r="160" spans="1:11" ht="14.4" customHeight="1" thickBot="1" x14ac:dyDescent="0.35">
      <c r="A160" s="409" t="s">
        <v>421</v>
      </c>
      <c r="B160" s="387">
        <v>1470.99957443827</v>
      </c>
      <c r="C160" s="387">
        <v>1541.6890100000001</v>
      </c>
      <c r="D160" s="388">
        <v>70.689435561729994</v>
      </c>
      <c r="E160" s="389">
        <v>1.0480553745829999</v>
      </c>
      <c r="F160" s="387">
        <v>1542</v>
      </c>
      <c r="G160" s="388">
        <v>385.5</v>
      </c>
      <c r="H160" s="390">
        <v>142.53963999999999</v>
      </c>
      <c r="I160" s="387">
        <v>426.66023000000001</v>
      </c>
      <c r="J160" s="388">
        <v>41.160229999999999</v>
      </c>
      <c r="K160" s="391">
        <v>0.27669275616</v>
      </c>
    </row>
    <row r="161" spans="1:11" ht="14.4" customHeight="1" thickBot="1" x14ac:dyDescent="0.35">
      <c r="A161" s="409" t="s">
        <v>422</v>
      </c>
      <c r="B161" s="387">
        <v>313.00436575117999</v>
      </c>
      <c r="C161" s="387">
        <v>315.49031000000002</v>
      </c>
      <c r="D161" s="388">
        <v>2.4859442488200001</v>
      </c>
      <c r="E161" s="389">
        <v>1.007942203115</v>
      </c>
      <c r="F161" s="387">
        <v>0</v>
      </c>
      <c r="G161" s="388">
        <v>0</v>
      </c>
      <c r="H161" s="390">
        <v>188.43611000000001</v>
      </c>
      <c r="I161" s="387">
        <v>272.39501999999999</v>
      </c>
      <c r="J161" s="388">
        <v>272.39501999999999</v>
      </c>
      <c r="K161" s="398" t="s">
        <v>269</v>
      </c>
    </row>
    <row r="162" spans="1:11" ht="14.4" customHeight="1" thickBot="1" x14ac:dyDescent="0.35">
      <c r="A162" s="409" t="s">
        <v>423</v>
      </c>
      <c r="B162" s="387">
        <v>51.999984956349003</v>
      </c>
      <c r="C162" s="387">
        <v>24.233070000000001</v>
      </c>
      <c r="D162" s="388">
        <v>-27.766914956349002</v>
      </c>
      <c r="E162" s="389">
        <v>0.46602071174300003</v>
      </c>
      <c r="F162" s="387">
        <v>0</v>
      </c>
      <c r="G162" s="388">
        <v>0</v>
      </c>
      <c r="H162" s="390">
        <v>5.5747999999999998</v>
      </c>
      <c r="I162" s="387">
        <v>13.456300000000001</v>
      </c>
      <c r="J162" s="388">
        <v>13.456300000000001</v>
      </c>
      <c r="K162" s="398" t="s">
        <v>269</v>
      </c>
    </row>
    <row r="163" spans="1:11" ht="14.4" customHeight="1" thickBot="1" x14ac:dyDescent="0.35">
      <c r="A163" s="408" t="s">
        <v>424</v>
      </c>
      <c r="B163" s="392">
        <v>2827.99430357967</v>
      </c>
      <c r="C163" s="392">
        <v>1736.6461099999999</v>
      </c>
      <c r="D163" s="393">
        <v>-1091.3481935796699</v>
      </c>
      <c r="E163" s="399">
        <v>0.61409109198</v>
      </c>
      <c r="F163" s="392">
        <v>1655.98894051859</v>
      </c>
      <c r="G163" s="393">
        <v>413.997235129648</v>
      </c>
      <c r="H163" s="395">
        <v>166.04454000000001</v>
      </c>
      <c r="I163" s="392">
        <v>485.28476000000001</v>
      </c>
      <c r="J163" s="393">
        <v>71.287524870351007</v>
      </c>
      <c r="K163" s="400">
        <v>0.29304830975899998</v>
      </c>
    </row>
    <row r="164" spans="1:11" ht="14.4" customHeight="1" thickBot="1" x14ac:dyDescent="0.35">
      <c r="A164" s="409" t="s">
        <v>425</v>
      </c>
      <c r="B164" s="387">
        <v>328.98887067094</v>
      </c>
      <c r="C164" s="387">
        <v>55.170740000000002</v>
      </c>
      <c r="D164" s="388">
        <v>-273.81813067093998</v>
      </c>
      <c r="E164" s="389">
        <v>0.16769789168599999</v>
      </c>
      <c r="F164" s="387">
        <v>54.999632686306001</v>
      </c>
      <c r="G164" s="388">
        <v>13.749908171575999</v>
      </c>
      <c r="H164" s="390">
        <v>2.6738</v>
      </c>
      <c r="I164" s="387">
        <v>11.03379</v>
      </c>
      <c r="J164" s="388">
        <v>-2.7161181715759999</v>
      </c>
      <c r="K164" s="391">
        <v>0.20061570343400001</v>
      </c>
    </row>
    <row r="165" spans="1:11" ht="14.4" customHeight="1" thickBot="1" x14ac:dyDescent="0.35">
      <c r="A165" s="409" t="s">
        <v>426</v>
      </c>
      <c r="B165" s="387">
        <v>2358.9931639374299</v>
      </c>
      <c r="C165" s="387">
        <v>1600.7458899999999</v>
      </c>
      <c r="D165" s="388">
        <v>-758.24727393742603</v>
      </c>
      <c r="E165" s="389">
        <v>0.67857165271599995</v>
      </c>
      <c r="F165" s="387">
        <v>1600.98930783229</v>
      </c>
      <c r="G165" s="388">
        <v>400.24732695807199</v>
      </c>
      <c r="H165" s="390">
        <v>147.63432</v>
      </c>
      <c r="I165" s="387">
        <v>451.75993</v>
      </c>
      <c r="J165" s="388">
        <v>51.512603041927001</v>
      </c>
      <c r="K165" s="391">
        <v>0.28217548224</v>
      </c>
    </row>
    <row r="166" spans="1:11" ht="14.4" customHeight="1" thickBot="1" x14ac:dyDescent="0.35">
      <c r="A166" s="409" t="s">
        <v>427</v>
      </c>
      <c r="B166" s="387">
        <v>62.012267796724998</v>
      </c>
      <c r="C166" s="387">
        <v>80.729479999999995</v>
      </c>
      <c r="D166" s="388">
        <v>18.717212203273998</v>
      </c>
      <c r="E166" s="389">
        <v>1.301830796845</v>
      </c>
      <c r="F166" s="387">
        <v>0</v>
      </c>
      <c r="G166" s="388">
        <v>0</v>
      </c>
      <c r="H166" s="390">
        <v>15.736420000000001</v>
      </c>
      <c r="I166" s="387">
        <v>22.491040000000002</v>
      </c>
      <c r="J166" s="388">
        <v>22.491040000000002</v>
      </c>
      <c r="K166" s="398" t="s">
        <v>269</v>
      </c>
    </row>
    <row r="167" spans="1:11" ht="14.4" customHeight="1" thickBot="1" x14ac:dyDescent="0.35">
      <c r="A167" s="408" t="s">
        <v>428</v>
      </c>
      <c r="B167" s="392">
        <v>4.9406564584124654E-324</v>
      </c>
      <c r="C167" s="392">
        <v>-4.2239699999999996</v>
      </c>
      <c r="D167" s="393">
        <v>-4.2239699999999996</v>
      </c>
      <c r="E167" s="394" t="s">
        <v>275</v>
      </c>
      <c r="F167" s="392">
        <v>0</v>
      </c>
      <c r="G167" s="393">
        <v>0</v>
      </c>
      <c r="H167" s="395">
        <v>4.9406564584124654E-324</v>
      </c>
      <c r="I167" s="392">
        <v>1.4821969375237396E-323</v>
      </c>
      <c r="J167" s="393">
        <v>1.4821969375237396E-323</v>
      </c>
      <c r="K167" s="396" t="s">
        <v>269</v>
      </c>
    </row>
    <row r="168" spans="1:11" ht="14.4" customHeight="1" thickBot="1" x14ac:dyDescent="0.35">
      <c r="A168" s="409" t="s">
        <v>429</v>
      </c>
      <c r="B168" s="387">
        <v>4.9406564584124654E-324</v>
      </c>
      <c r="C168" s="387">
        <v>-4.2239699999999996</v>
      </c>
      <c r="D168" s="388">
        <v>-4.2239699999999996</v>
      </c>
      <c r="E168" s="397" t="s">
        <v>275</v>
      </c>
      <c r="F168" s="387">
        <v>0</v>
      </c>
      <c r="G168" s="388">
        <v>0</v>
      </c>
      <c r="H168" s="390">
        <v>4.9406564584124654E-324</v>
      </c>
      <c r="I168" s="387">
        <v>1.4821969375237396E-323</v>
      </c>
      <c r="J168" s="388">
        <v>1.4821969375237396E-323</v>
      </c>
      <c r="K168" s="398" t="s">
        <v>269</v>
      </c>
    </row>
    <row r="169" spans="1:11" ht="14.4" customHeight="1" thickBot="1" x14ac:dyDescent="0.35">
      <c r="A169" s="408" t="s">
        <v>430</v>
      </c>
      <c r="B169" s="392">
        <v>21.999993040075999</v>
      </c>
      <c r="C169" s="392">
        <v>30.473099999999999</v>
      </c>
      <c r="D169" s="393">
        <v>8.4731069599229993</v>
      </c>
      <c r="E169" s="399">
        <v>1.385141347294</v>
      </c>
      <c r="F169" s="392">
        <v>31</v>
      </c>
      <c r="G169" s="393">
        <v>7.75</v>
      </c>
      <c r="H169" s="395">
        <v>3.4695</v>
      </c>
      <c r="I169" s="392">
        <v>11.650499999999999</v>
      </c>
      <c r="J169" s="393">
        <v>3.9005000000000001</v>
      </c>
      <c r="K169" s="400">
        <v>0.37582258064500002</v>
      </c>
    </row>
    <row r="170" spans="1:11" ht="14.4" customHeight="1" thickBot="1" x14ac:dyDescent="0.35">
      <c r="A170" s="409" t="s">
        <v>431</v>
      </c>
      <c r="B170" s="387">
        <v>21.999993040075999</v>
      </c>
      <c r="C170" s="387">
        <v>30.473099999999999</v>
      </c>
      <c r="D170" s="388">
        <v>8.4731069599229993</v>
      </c>
      <c r="E170" s="389">
        <v>1.385141347294</v>
      </c>
      <c r="F170" s="387">
        <v>31</v>
      </c>
      <c r="G170" s="388">
        <v>7.75</v>
      </c>
      <c r="H170" s="390">
        <v>3.4695</v>
      </c>
      <c r="I170" s="387">
        <v>11.650499999999999</v>
      </c>
      <c r="J170" s="388">
        <v>3.9005000000000001</v>
      </c>
      <c r="K170" s="391">
        <v>0.37582258064500002</v>
      </c>
    </row>
    <row r="171" spans="1:11" ht="14.4" customHeight="1" thickBot="1" x14ac:dyDescent="0.35">
      <c r="A171" s="408" t="s">
        <v>432</v>
      </c>
      <c r="B171" s="392">
        <v>193278.999357569</v>
      </c>
      <c r="C171" s="392">
        <v>209709.38378</v>
      </c>
      <c r="D171" s="393">
        <v>16430.384422431202</v>
      </c>
      <c r="E171" s="399">
        <v>1.0850086376529999</v>
      </c>
      <c r="F171" s="392">
        <v>225971</v>
      </c>
      <c r="G171" s="393">
        <v>56492.75</v>
      </c>
      <c r="H171" s="395">
        <v>21861.969410000002</v>
      </c>
      <c r="I171" s="392">
        <v>63250.024219999999</v>
      </c>
      <c r="J171" s="393">
        <v>6757.2742199999802</v>
      </c>
      <c r="K171" s="400">
        <v>0.27990328059699998</v>
      </c>
    </row>
    <row r="172" spans="1:11" ht="14.4" customHeight="1" thickBot="1" x14ac:dyDescent="0.35">
      <c r="A172" s="409" t="s">
        <v>433</v>
      </c>
      <c r="B172" s="387">
        <v>95034.999713493002</v>
      </c>
      <c r="C172" s="387">
        <v>95887.46759</v>
      </c>
      <c r="D172" s="388">
        <v>852.46787650704198</v>
      </c>
      <c r="E172" s="389">
        <v>1.0089700413430001</v>
      </c>
      <c r="F172" s="387">
        <v>106284</v>
      </c>
      <c r="G172" s="388">
        <v>26571</v>
      </c>
      <c r="H172" s="390">
        <v>9741.2767000000003</v>
      </c>
      <c r="I172" s="387">
        <v>28038.019560000001</v>
      </c>
      <c r="J172" s="388">
        <v>1467.01955999999</v>
      </c>
      <c r="K172" s="391">
        <v>0.26380282601299998</v>
      </c>
    </row>
    <row r="173" spans="1:11" ht="14.4" customHeight="1" thickBot="1" x14ac:dyDescent="0.35">
      <c r="A173" s="409" t="s">
        <v>434</v>
      </c>
      <c r="B173" s="387">
        <v>98243.999644075899</v>
      </c>
      <c r="C173" s="387">
        <v>113821.91619</v>
      </c>
      <c r="D173" s="388">
        <v>15577.916545924099</v>
      </c>
      <c r="E173" s="389">
        <v>1.1585635418169999</v>
      </c>
      <c r="F173" s="387">
        <v>119687</v>
      </c>
      <c r="G173" s="388">
        <v>29921.75</v>
      </c>
      <c r="H173" s="390">
        <v>12120.692709999999</v>
      </c>
      <c r="I173" s="387">
        <v>35212.004659999999</v>
      </c>
      <c r="J173" s="388">
        <v>5290.2546600000096</v>
      </c>
      <c r="K173" s="391">
        <v>0.29420074577799998</v>
      </c>
    </row>
    <row r="174" spans="1:11" ht="14.4" customHeight="1" thickBot="1" x14ac:dyDescent="0.35">
      <c r="A174" s="408" t="s">
        <v>435</v>
      </c>
      <c r="B174" s="392">
        <v>0</v>
      </c>
      <c r="C174" s="392">
        <v>9677.7253299999993</v>
      </c>
      <c r="D174" s="393">
        <v>9677.7253299999993</v>
      </c>
      <c r="E174" s="394" t="s">
        <v>269</v>
      </c>
      <c r="F174" s="392">
        <v>0</v>
      </c>
      <c r="G174" s="393">
        <v>0</v>
      </c>
      <c r="H174" s="395">
        <v>4.9406564584124654E-324</v>
      </c>
      <c r="I174" s="392">
        <v>809.77369999999996</v>
      </c>
      <c r="J174" s="393">
        <v>809.77369999999996</v>
      </c>
      <c r="K174" s="396" t="s">
        <v>269</v>
      </c>
    </row>
    <row r="175" spans="1:11" ht="14.4" customHeight="1" thickBot="1" x14ac:dyDescent="0.35">
      <c r="A175" s="409" t="s">
        <v>436</v>
      </c>
      <c r="B175" s="387">
        <v>4.9406564584124654E-324</v>
      </c>
      <c r="C175" s="387">
        <v>6134.9889300000004</v>
      </c>
      <c r="D175" s="388">
        <v>6134.9889300000004</v>
      </c>
      <c r="E175" s="397" t="s">
        <v>275</v>
      </c>
      <c r="F175" s="387">
        <v>0</v>
      </c>
      <c r="G175" s="388">
        <v>0</v>
      </c>
      <c r="H175" s="390">
        <v>4.9406564584124654E-324</v>
      </c>
      <c r="I175" s="387">
        <v>421.27168999999998</v>
      </c>
      <c r="J175" s="388">
        <v>421.27168999999998</v>
      </c>
      <c r="K175" s="398" t="s">
        <v>269</v>
      </c>
    </row>
    <row r="176" spans="1:11" ht="14.4" customHeight="1" thickBot="1" x14ac:dyDescent="0.35">
      <c r="A176" s="409" t="s">
        <v>437</v>
      </c>
      <c r="B176" s="387">
        <v>0</v>
      </c>
      <c r="C176" s="387">
        <v>3542.7363999999998</v>
      </c>
      <c r="D176" s="388">
        <v>3542.7363999999998</v>
      </c>
      <c r="E176" s="397" t="s">
        <v>269</v>
      </c>
      <c r="F176" s="387">
        <v>0</v>
      </c>
      <c r="G176" s="388">
        <v>0</v>
      </c>
      <c r="H176" s="390">
        <v>4.9406564584124654E-324</v>
      </c>
      <c r="I176" s="387">
        <v>388.50200999999998</v>
      </c>
      <c r="J176" s="388">
        <v>388.50200999999998</v>
      </c>
      <c r="K176" s="398" t="s">
        <v>269</v>
      </c>
    </row>
    <row r="177" spans="1:11" ht="14.4" customHeight="1" thickBot="1" x14ac:dyDescent="0.35">
      <c r="A177" s="406" t="s">
        <v>438</v>
      </c>
      <c r="B177" s="387">
        <v>1901.19009605214</v>
      </c>
      <c r="C177" s="387">
        <v>1429.92704</v>
      </c>
      <c r="D177" s="388">
        <v>-471.26305605213901</v>
      </c>
      <c r="E177" s="389">
        <v>0.75212207499299999</v>
      </c>
      <c r="F177" s="387">
        <v>55.745206485323997</v>
      </c>
      <c r="G177" s="388">
        <v>13.936301621330999</v>
      </c>
      <c r="H177" s="390">
        <v>-5.9000000000000003E-4</v>
      </c>
      <c r="I177" s="387">
        <v>0.92498000000000002</v>
      </c>
      <c r="J177" s="388">
        <v>-13.011321621331</v>
      </c>
      <c r="K177" s="391">
        <v>1.6592996211000001E-2</v>
      </c>
    </row>
    <row r="178" spans="1:11" ht="14.4" customHeight="1" thickBot="1" x14ac:dyDescent="0.35">
      <c r="A178" s="407" t="s">
        <v>439</v>
      </c>
      <c r="B178" s="387">
        <v>1821.42730196547</v>
      </c>
      <c r="C178" s="387">
        <v>1409.5291099999999</v>
      </c>
      <c r="D178" s="388">
        <v>-411.89819196547001</v>
      </c>
      <c r="E178" s="389">
        <v>0.77385965856500005</v>
      </c>
      <c r="F178" s="387">
        <v>0</v>
      </c>
      <c r="G178" s="388">
        <v>0</v>
      </c>
      <c r="H178" s="390">
        <v>4.9406564584124654E-324</v>
      </c>
      <c r="I178" s="387">
        <v>1.4821969375237396E-323</v>
      </c>
      <c r="J178" s="388">
        <v>1.4821969375237396E-323</v>
      </c>
      <c r="K178" s="398" t="s">
        <v>269</v>
      </c>
    </row>
    <row r="179" spans="1:11" ht="14.4" customHeight="1" thickBot="1" x14ac:dyDescent="0.35">
      <c r="A179" s="408" t="s">
        <v>440</v>
      </c>
      <c r="B179" s="392">
        <v>1821.42730196547</v>
      </c>
      <c r="C179" s="392">
        <v>1409.5291099999999</v>
      </c>
      <c r="D179" s="393">
        <v>-411.89819196547001</v>
      </c>
      <c r="E179" s="399">
        <v>0.77385965856500005</v>
      </c>
      <c r="F179" s="392">
        <v>0</v>
      </c>
      <c r="G179" s="393">
        <v>0</v>
      </c>
      <c r="H179" s="395">
        <v>4.9406564584124654E-324</v>
      </c>
      <c r="I179" s="392">
        <v>1.4821969375237396E-323</v>
      </c>
      <c r="J179" s="393">
        <v>1.4821969375237396E-323</v>
      </c>
      <c r="K179" s="396" t="s">
        <v>269</v>
      </c>
    </row>
    <row r="180" spans="1:11" ht="14.4" customHeight="1" thickBot="1" x14ac:dyDescent="0.35">
      <c r="A180" s="409" t="s">
        <v>441</v>
      </c>
      <c r="B180" s="387">
        <v>0</v>
      </c>
      <c r="C180" s="387">
        <v>20.207000000000001</v>
      </c>
      <c r="D180" s="388">
        <v>20.207000000000001</v>
      </c>
      <c r="E180" s="397" t="s">
        <v>269</v>
      </c>
      <c r="F180" s="387">
        <v>0</v>
      </c>
      <c r="G180" s="388">
        <v>0</v>
      </c>
      <c r="H180" s="390">
        <v>4.9406564584124654E-324</v>
      </c>
      <c r="I180" s="387">
        <v>1.4821969375237396E-323</v>
      </c>
      <c r="J180" s="388">
        <v>1.4821969375237396E-323</v>
      </c>
      <c r="K180" s="398" t="s">
        <v>269</v>
      </c>
    </row>
    <row r="181" spans="1:11" ht="14.4" customHeight="1" thickBot="1" x14ac:dyDescent="0.35">
      <c r="A181" s="409" t="s">
        <v>442</v>
      </c>
      <c r="B181" s="387">
        <v>0</v>
      </c>
      <c r="C181" s="387">
        <v>1122.21749</v>
      </c>
      <c r="D181" s="388">
        <v>1122.21749</v>
      </c>
      <c r="E181" s="397" t="s">
        <v>269</v>
      </c>
      <c r="F181" s="387">
        <v>0</v>
      </c>
      <c r="G181" s="388">
        <v>0</v>
      </c>
      <c r="H181" s="390">
        <v>4.9406564584124654E-324</v>
      </c>
      <c r="I181" s="387">
        <v>1.4821969375237396E-323</v>
      </c>
      <c r="J181" s="388">
        <v>1.4821969375237396E-323</v>
      </c>
      <c r="K181" s="398" t="s">
        <v>269</v>
      </c>
    </row>
    <row r="182" spans="1:11" ht="14.4" customHeight="1" thickBot="1" x14ac:dyDescent="0.35">
      <c r="A182" s="409" t="s">
        <v>443</v>
      </c>
      <c r="B182" s="387">
        <v>4.9406564584124654E-324</v>
      </c>
      <c r="C182" s="387">
        <v>3.2669999999999999</v>
      </c>
      <c r="D182" s="388">
        <v>3.2669999999999999</v>
      </c>
      <c r="E182" s="397" t="s">
        <v>275</v>
      </c>
      <c r="F182" s="387">
        <v>0</v>
      </c>
      <c r="G182" s="388">
        <v>0</v>
      </c>
      <c r="H182" s="390">
        <v>4.9406564584124654E-324</v>
      </c>
      <c r="I182" s="387">
        <v>1.4821969375237396E-323</v>
      </c>
      <c r="J182" s="388">
        <v>1.4821969375237396E-323</v>
      </c>
      <c r="K182" s="398" t="s">
        <v>269</v>
      </c>
    </row>
    <row r="183" spans="1:11" ht="14.4" customHeight="1" thickBot="1" x14ac:dyDescent="0.35">
      <c r="A183" s="409" t="s">
        <v>444</v>
      </c>
      <c r="B183" s="387">
        <v>0</v>
      </c>
      <c r="C183" s="387">
        <v>117.19276000000001</v>
      </c>
      <c r="D183" s="388">
        <v>117.19276000000001</v>
      </c>
      <c r="E183" s="397" t="s">
        <v>269</v>
      </c>
      <c r="F183" s="387">
        <v>0</v>
      </c>
      <c r="G183" s="388">
        <v>0</v>
      </c>
      <c r="H183" s="390">
        <v>4.9406564584124654E-324</v>
      </c>
      <c r="I183" s="387">
        <v>1.4821969375237396E-323</v>
      </c>
      <c r="J183" s="388">
        <v>1.4821969375237396E-323</v>
      </c>
      <c r="K183" s="398" t="s">
        <v>269</v>
      </c>
    </row>
    <row r="184" spans="1:11" ht="14.4" customHeight="1" thickBot="1" x14ac:dyDescent="0.35">
      <c r="A184" s="409" t="s">
        <v>445</v>
      </c>
      <c r="B184" s="387">
        <v>0</v>
      </c>
      <c r="C184" s="387">
        <v>86.151330000000002</v>
      </c>
      <c r="D184" s="388">
        <v>86.151330000000002</v>
      </c>
      <c r="E184" s="397" t="s">
        <v>269</v>
      </c>
      <c r="F184" s="387">
        <v>0</v>
      </c>
      <c r="G184" s="388">
        <v>0</v>
      </c>
      <c r="H184" s="390">
        <v>4.9406564584124654E-324</v>
      </c>
      <c r="I184" s="387">
        <v>1.4821969375237396E-323</v>
      </c>
      <c r="J184" s="388">
        <v>1.4821969375237396E-323</v>
      </c>
      <c r="K184" s="398" t="s">
        <v>269</v>
      </c>
    </row>
    <row r="185" spans="1:11" ht="14.4" customHeight="1" thickBot="1" x14ac:dyDescent="0.35">
      <c r="A185" s="409" t="s">
        <v>446</v>
      </c>
      <c r="B185" s="387">
        <v>0</v>
      </c>
      <c r="C185" s="387">
        <v>60.49353</v>
      </c>
      <c r="D185" s="388">
        <v>60.49353</v>
      </c>
      <c r="E185" s="397" t="s">
        <v>269</v>
      </c>
      <c r="F185" s="387">
        <v>0</v>
      </c>
      <c r="G185" s="388">
        <v>0</v>
      </c>
      <c r="H185" s="390">
        <v>4.9406564584124654E-324</v>
      </c>
      <c r="I185" s="387">
        <v>1.4821969375237396E-323</v>
      </c>
      <c r="J185" s="388">
        <v>1.4821969375237396E-323</v>
      </c>
      <c r="K185" s="398" t="s">
        <v>269</v>
      </c>
    </row>
    <row r="186" spans="1:11" ht="14.4" customHeight="1" thickBot="1" x14ac:dyDescent="0.35">
      <c r="A186" s="412" t="s">
        <v>447</v>
      </c>
      <c r="B186" s="392">
        <v>79.762794086667995</v>
      </c>
      <c r="C186" s="392">
        <v>20.397929999999999</v>
      </c>
      <c r="D186" s="393">
        <v>-59.364864086668</v>
      </c>
      <c r="E186" s="399">
        <v>0.25573239044000001</v>
      </c>
      <c r="F186" s="392">
        <v>55.745206485323997</v>
      </c>
      <c r="G186" s="393">
        <v>13.936301621330999</v>
      </c>
      <c r="H186" s="395">
        <v>-5.9000000000000003E-4</v>
      </c>
      <c r="I186" s="392">
        <v>0.92498000000000002</v>
      </c>
      <c r="J186" s="393">
        <v>-13.011321621331</v>
      </c>
      <c r="K186" s="400">
        <v>1.6592996211000001E-2</v>
      </c>
    </row>
    <row r="187" spans="1:11" ht="14.4" customHeight="1" thickBot="1" x14ac:dyDescent="0.35">
      <c r="A187" s="408" t="s">
        <v>448</v>
      </c>
      <c r="B187" s="392">
        <v>0</v>
      </c>
      <c r="C187" s="392">
        <v>-2.1800000000000001E-3</v>
      </c>
      <c r="D187" s="393">
        <v>-2.1800000000000001E-3</v>
      </c>
      <c r="E187" s="394" t="s">
        <v>269</v>
      </c>
      <c r="F187" s="392">
        <v>0</v>
      </c>
      <c r="G187" s="393">
        <v>0</v>
      </c>
      <c r="H187" s="395">
        <v>-5.9000000000000003E-4</v>
      </c>
      <c r="I187" s="392">
        <v>-5.9000000000000003E-4</v>
      </c>
      <c r="J187" s="393">
        <v>-5.9000000000000003E-4</v>
      </c>
      <c r="K187" s="396" t="s">
        <v>269</v>
      </c>
    </row>
    <row r="188" spans="1:11" ht="14.4" customHeight="1" thickBot="1" x14ac:dyDescent="0.35">
      <c r="A188" s="409" t="s">
        <v>449</v>
      </c>
      <c r="B188" s="387">
        <v>0</v>
      </c>
      <c r="C188" s="387">
        <v>-2.1800000000000001E-3</v>
      </c>
      <c r="D188" s="388">
        <v>-2.1800000000000001E-3</v>
      </c>
      <c r="E188" s="397" t="s">
        <v>269</v>
      </c>
      <c r="F188" s="387">
        <v>0</v>
      </c>
      <c r="G188" s="388">
        <v>0</v>
      </c>
      <c r="H188" s="390">
        <v>-5.9000000000000003E-4</v>
      </c>
      <c r="I188" s="387">
        <v>-5.9000000000000003E-4</v>
      </c>
      <c r="J188" s="388">
        <v>-5.9000000000000003E-4</v>
      </c>
      <c r="K188" s="398" t="s">
        <v>269</v>
      </c>
    </row>
    <row r="189" spans="1:11" ht="14.4" customHeight="1" thickBot="1" x14ac:dyDescent="0.35">
      <c r="A189" s="408" t="s">
        <v>450</v>
      </c>
      <c r="B189" s="392">
        <v>79.762794086667995</v>
      </c>
      <c r="C189" s="392">
        <v>19.400110000000002</v>
      </c>
      <c r="D189" s="393">
        <v>-60.362684086667997</v>
      </c>
      <c r="E189" s="399">
        <v>0.24322254783200001</v>
      </c>
      <c r="F189" s="392">
        <v>55.745206485323997</v>
      </c>
      <c r="G189" s="393">
        <v>13.936301621330999</v>
      </c>
      <c r="H189" s="395">
        <v>4.9406564584124654E-324</v>
      </c>
      <c r="I189" s="392">
        <v>0.92557</v>
      </c>
      <c r="J189" s="393">
        <v>-13.010731621331001</v>
      </c>
      <c r="K189" s="400">
        <v>1.6603580079999999E-2</v>
      </c>
    </row>
    <row r="190" spans="1:11" ht="14.4" customHeight="1" thickBot="1" x14ac:dyDescent="0.35">
      <c r="A190" s="409" t="s">
        <v>451</v>
      </c>
      <c r="B190" s="387">
        <v>0</v>
      </c>
      <c r="C190" s="387">
        <v>2.1999999999999999E-2</v>
      </c>
      <c r="D190" s="388">
        <v>2.1999999999999999E-2</v>
      </c>
      <c r="E190" s="397" t="s">
        <v>269</v>
      </c>
      <c r="F190" s="387">
        <v>0</v>
      </c>
      <c r="G190" s="388">
        <v>0</v>
      </c>
      <c r="H190" s="390">
        <v>4.9406564584124654E-324</v>
      </c>
      <c r="I190" s="387">
        <v>1.4821969375237396E-323</v>
      </c>
      <c r="J190" s="388">
        <v>1.4821969375237396E-323</v>
      </c>
      <c r="K190" s="398" t="s">
        <v>269</v>
      </c>
    </row>
    <row r="191" spans="1:11" ht="14.4" customHeight="1" thickBot="1" x14ac:dyDescent="0.35">
      <c r="A191" s="409" t="s">
        <v>452</v>
      </c>
      <c r="B191" s="387">
        <v>4.350313960986</v>
      </c>
      <c r="C191" s="387">
        <v>4.9406564584124654E-324</v>
      </c>
      <c r="D191" s="388">
        <v>-4.350313960986</v>
      </c>
      <c r="E191" s="389">
        <v>0</v>
      </c>
      <c r="F191" s="387">
        <v>4.6403348917180001</v>
      </c>
      <c r="G191" s="388">
        <v>1.160083722929</v>
      </c>
      <c r="H191" s="390">
        <v>4.9406564584124654E-324</v>
      </c>
      <c r="I191" s="387">
        <v>1.4821969375237396E-323</v>
      </c>
      <c r="J191" s="388">
        <v>-1.160083722929</v>
      </c>
      <c r="K191" s="391">
        <v>4.9406564584124654E-324</v>
      </c>
    </row>
    <row r="192" spans="1:11" ht="14.4" customHeight="1" thickBot="1" x14ac:dyDescent="0.35">
      <c r="A192" s="409" t="s">
        <v>453</v>
      </c>
      <c r="B192" s="387">
        <v>5.6313744816000003E-2</v>
      </c>
      <c r="C192" s="387">
        <v>5.1999999999999998E-2</v>
      </c>
      <c r="D192" s="388">
        <v>-4.3137448159999998E-3</v>
      </c>
      <c r="E192" s="389">
        <v>0.92339801178600001</v>
      </c>
      <c r="F192" s="387">
        <v>9.2165898617000003E-2</v>
      </c>
      <c r="G192" s="388">
        <v>2.3041474653999999E-2</v>
      </c>
      <c r="H192" s="390">
        <v>4.9406564584124654E-324</v>
      </c>
      <c r="I192" s="387">
        <v>1.4821969375237396E-323</v>
      </c>
      <c r="J192" s="388">
        <v>-2.3041474653999999E-2</v>
      </c>
      <c r="K192" s="391">
        <v>1.6304166312761136E-322</v>
      </c>
    </row>
    <row r="193" spans="1:11" ht="14.4" customHeight="1" thickBot="1" x14ac:dyDescent="0.35">
      <c r="A193" s="409" t="s">
        <v>454</v>
      </c>
      <c r="B193" s="387">
        <v>51.012705694986998</v>
      </c>
      <c r="C193" s="387">
        <v>17.97522</v>
      </c>
      <c r="D193" s="388">
        <v>-33.037485694986998</v>
      </c>
      <c r="E193" s="389">
        <v>0.352367508351</v>
      </c>
      <c r="F193" s="387">
        <v>51.012705694986998</v>
      </c>
      <c r="G193" s="388">
        <v>12.753176423746</v>
      </c>
      <c r="H193" s="390">
        <v>4.9406564584124654E-324</v>
      </c>
      <c r="I193" s="387">
        <v>1.4821969375237396E-323</v>
      </c>
      <c r="J193" s="388">
        <v>-12.753176423746</v>
      </c>
      <c r="K193" s="391">
        <v>0</v>
      </c>
    </row>
    <row r="194" spans="1:11" ht="14.4" customHeight="1" thickBot="1" x14ac:dyDescent="0.35">
      <c r="A194" s="409" t="s">
        <v>455</v>
      </c>
      <c r="B194" s="387">
        <v>24.343460685878</v>
      </c>
      <c r="C194" s="387">
        <v>1.3508899999999999</v>
      </c>
      <c r="D194" s="388">
        <v>-22.992570685878</v>
      </c>
      <c r="E194" s="389">
        <v>5.5492931650999999E-2</v>
      </c>
      <c r="F194" s="387">
        <v>0</v>
      </c>
      <c r="G194" s="388">
        <v>0</v>
      </c>
      <c r="H194" s="390">
        <v>4.9406564584124654E-324</v>
      </c>
      <c r="I194" s="387">
        <v>0.92557</v>
      </c>
      <c r="J194" s="388">
        <v>0.92557</v>
      </c>
      <c r="K194" s="398" t="s">
        <v>269</v>
      </c>
    </row>
    <row r="195" spans="1:11" ht="14.4" customHeight="1" thickBot="1" x14ac:dyDescent="0.35">
      <c r="A195" s="408" t="s">
        <v>456</v>
      </c>
      <c r="B195" s="392">
        <v>0</v>
      </c>
      <c r="C195" s="392">
        <v>1</v>
      </c>
      <c r="D195" s="393">
        <v>1</v>
      </c>
      <c r="E195" s="394" t="s">
        <v>269</v>
      </c>
      <c r="F195" s="392">
        <v>0</v>
      </c>
      <c r="G195" s="393">
        <v>0</v>
      </c>
      <c r="H195" s="395">
        <v>4.9406564584124654E-324</v>
      </c>
      <c r="I195" s="392">
        <v>1.4821969375237396E-323</v>
      </c>
      <c r="J195" s="393">
        <v>1.4821969375237396E-323</v>
      </c>
      <c r="K195" s="396" t="s">
        <v>269</v>
      </c>
    </row>
    <row r="196" spans="1:11" ht="14.4" customHeight="1" thickBot="1" x14ac:dyDescent="0.35">
      <c r="A196" s="409" t="s">
        <v>457</v>
      </c>
      <c r="B196" s="387">
        <v>0</v>
      </c>
      <c r="C196" s="387">
        <v>1</v>
      </c>
      <c r="D196" s="388">
        <v>1</v>
      </c>
      <c r="E196" s="397" t="s">
        <v>269</v>
      </c>
      <c r="F196" s="387">
        <v>0</v>
      </c>
      <c r="G196" s="388">
        <v>0</v>
      </c>
      <c r="H196" s="390">
        <v>4.9406564584124654E-324</v>
      </c>
      <c r="I196" s="387">
        <v>1.4821969375237396E-323</v>
      </c>
      <c r="J196" s="388">
        <v>1.4821969375237396E-323</v>
      </c>
      <c r="K196" s="398" t="s">
        <v>269</v>
      </c>
    </row>
    <row r="197" spans="1:11" ht="14.4" customHeight="1" thickBot="1" x14ac:dyDescent="0.35">
      <c r="A197" s="405" t="s">
        <v>458</v>
      </c>
      <c r="B197" s="387">
        <v>11714.2164084824</v>
      </c>
      <c r="C197" s="387">
        <v>8260.8383699999995</v>
      </c>
      <c r="D197" s="388">
        <v>-3453.3780384823999</v>
      </c>
      <c r="E197" s="389">
        <v>0.70519769158500001</v>
      </c>
      <c r="F197" s="387">
        <v>9093.0096399206104</v>
      </c>
      <c r="G197" s="388">
        <v>2273.2524099801499</v>
      </c>
      <c r="H197" s="390">
        <v>763.69480999999996</v>
      </c>
      <c r="I197" s="387">
        <v>2205.3332099999998</v>
      </c>
      <c r="J197" s="388">
        <v>-67.919199980152996</v>
      </c>
      <c r="K197" s="391">
        <v>0.242530613881</v>
      </c>
    </row>
    <row r="198" spans="1:11" ht="14.4" customHeight="1" thickBot="1" x14ac:dyDescent="0.35">
      <c r="A198" s="410" t="s">
        <v>459</v>
      </c>
      <c r="B198" s="392">
        <v>11714.2164084824</v>
      </c>
      <c r="C198" s="392">
        <v>8260.8383699999995</v>
      </c>
      <c r="D198" s="393">
        <v>-3453.3780384823999</v>
      </c>
      <c r="E198" s="399">
        <v>0.70519769158500001</v>
      </c>
      <c r="F198" s="392">
        <v>9093.0096399206104</v>
      </c>
      <c r="G198" s="393">
        <v>2273.2524099801499</v>
      </c>
      <c r="H198" s="395">
        <v>763.69480999999996</v>
      </c>
      <c r="I198" s="392">
        <v>2205.3332099999998</v>
      </c>
      <c r="J198" s="393">
        <v>-67.919199980152996</v>
      </c>
      <c r="K198" s="400">
        <v>0.242530613881</v>
      </c>
    </row>
    <row r="199" spans="1:11" ht="14.4" customHeight="1" thickBot="1" x14ac:dyDescent="0.35">
      <c r="A199" s="412" t="s">
        <v>54</v>
      </c>
      <c r="B199" s="392">
        <v>11714.2164084824</v>
      </c>
      <c r="C199" s="392">
        <v>8260.8383699999995</v>
      </c>
      <c r="D199" s="393">
        <v>-3453.3780384823999</v>
      </c>
      <c r="E199" s="399">
        <v>0.70519769158500001</v>
      </c>
      <c r="F199" s="392">
        <v>9093.0096399206104</v>
      </c>
      <c r="G199" s="393">
        <v>2273.2524099801499</v>
      </c>
      <c r="H199" s="395">
        <v>763.69480999999996</v>
      </c>
      <c r="I199" s="392">
        <v>2205.3332099999998</v>
      </c>
      <c r="J199" s="393">
        <v>-67.919199980152996</v>
      </c>
      <c r="K199" s="400">
        <v>0.242530613881</v>
      </c>
    </row>
    <row r="200" spans="1:11" ht="14.4" customHeight="1" thickBot="1" x14ac:dyDescent="0.35">
      <c r="A200" s="408" t="s">
        <v>460</v>
      </c>
      <c r="B200" s="392">
        <v>68.999999999999005</v>
      </c>
      <c r="C200" s="392">
        <v>43.7742</v>
      </c>
      <c r="D200" s="393">
        <v>-25.225799999999001</v>
      </c>
      <c r="E200" s="399">
        <v>0.63440869565199998</v>
      </c>
      <c r="F200" s="392">
        <v>52</v>
      </c>
      <c r="G200" s="393">
        <v>13</v>
      </c>
      <c r="H200" s="395">
        <v>3.64785</v>
      </c>
      <c r="I200" s="392">
        <v>10.94355</v>
      </c>
      <c r="J200" s="393">
        <v>-2.0564499999999999</v>
      </c>
      <c r="K200" s="400">
        <v>0.210452884615</v>
      </c>
    </row>
    <row r="201" spans="1:11" ht="14.4" customHeight="1" thickBot="1" x14ac:dyDescent="0.35">
      <c r="A201" s="409" t="s">
        <v>461</v>
      </c>
      <c r="B201" s="387">
        <v>68.999999999999005</v>
      </c>
      <c r="C201" s="387">
        <v>43.7742</v>
      </c>
      <c r="D201" s="388">
        <v>-25.225799999999001</v>
      </c>
      <c r="E201" s="389">
        <v>0.63440869565199998</v>
      </c>
      <c r="F201" s="387">
        <v>52</v>
      </c>
      <c r="G201" s="388">
        <v>13</v>
      </c>
      <c r="H201" s="390">
        <v>3.64785</v>
      </c>
      <c r="I201" s="387">
        <v>10.94355</v>
      </c>
      <c r="J201" s="388">
        <v>-2.0564499999999999</v>
      </c>
      <c r="K201" s="391">
        <v>0.210452884615</v>
      </c>
    </row>
    <row r="202" spans="1:11" ht="14.4" customHeight="1" thickBot="1" x14ac:dyDescent="0.35">
      <c r="A202" s="408" t="s">
        <v>462</v>
      </c>
      <c r="B202" s="392">
        <v>90.324638608841994</v>
      </c>
      <c r="C202" s="392">
        <v>61.295000000000002</v>
      </c>
      <c r="D202" s="393">
        <v>-29.029638608841999</v>
      </c>
      <c r="E202" s="399">
        <v>0.67860775248000005</v>
      </c>
      <c r="F202" s="392">
        <v>68.009639920612003</v>
      </c>
      <c r="G202" s="393">
        <v>17.002409980153001</v>
      </c>
      <c r="H202" s="395">
        <v>7.98</v>
      </c>
      <c r="I202" s="392">
        <v>23.254999999999999</v>
      </c>
      <c r="J202" s="393">
        <v>6.252590019846</v>
      </c>
      <c r="K202" s="400">
        <v>0.34193681994399999</v>
      </c>
    </row>
    <row r="203" spans="1:11" ht="14.4" customHeight="1" thickBot="1" x14ac:dyDescent="0.35">
      <c r="A203" s="409" t="s">
        <v>463</v>
      </c>
      <c r="B203" s="387">
        <v>90.324638608841994</v>
      </c>
      <c r="C203" s="387">
        <v>61.295000000000002</v>
      </c>
      <c r="D203" s="388">
        <v>-29.029638608841999</v>
      </c>
      <c r="E203" s="389">
        <v>0.67860775248000005</v>
      </c>
      <c r="F203" s="387">
        <v>68.009639920612003</v>
      </c>
      <c r="G203" s="388">
        <v>17.002409980153001</v>
      </c>
      <c r="H203" s="390">
        <v>7.98</v>
      </c>
      <c r="I203" s="387">
        <v>23.254999999999999</v>
      </c>
      <c r="J203" s="388">
        <v>6.252590019846</v>
      </c>
      <c r="K203" s="391">
        <v>0.34193681994399999</v>
      </c>
    </row>
    <row r="204" spans="1:11" ht="14.4" customHeight="1" thickBot="1" x14ac:dyDescent="0.35">
      <c r="A204" s="408" t="s">
        <v>464</v>
      </c>
      <c r="B204" s="392">
        <v>355.89176987370598</v>
      </c>
      <c r="C204" s="392">
        <v>281.42559999999997</v>
      </c>
      <c r="D204" s="393">
        <v>-74.466169873705994</v>
      </c>
      <c r="E204" s="399">
        <v>0.790761753495</v>
      </c>
      <c r="F204" s="392">
        <v>306</v>
      </c>
      <c r="G204" s="393">
        <v>76.5</v>
      </c>
      <c r="H204" s="395">
        <v>24.086500000000001</v>
      </c>
      <c r="I204" s="392">
        <v>65.332400000000007</v>
      </c>
      <c r="J204" s="393">
        <v>-11.1676</v>
      </c>
      <c r="K204" s="400">
        <v>0.213504575163</v>
      </c>
    </row>
    <row r="205" spans="1:11" ht="14.4" customHeight="1" thickBot="1" x14ac:dyDescent="0.35">
      <c r="A205" s="409" t="s">
        <v>465</v>
      </c>
      <c r="B205" s="387">
        <v>355.89176987370598</v>
      </c>
      <c r="C205" s="387">
        <v>281.42559999999997</v>
      </c>
      <c r="D205" s="388">
        <v>-74.466169873705994</v>
      </c>
      <c r="E205" s="389">
        <v>0.790761753495</v>
      </c>
      <c r="F205" s="387">
        <v>306</v>
      </c>
      <c r="G205" s="388">
        <v>76.5</v>
      </c>
      <c r="H205" s="390">
        <v>24.086500000000001</v>
      </c>
      <c r="I205" s="387">
        <v>65.332400000000007</v>
      </c>
      <c r="J205" s="388">
        <v>-11.1676</v>
      </c>
      <c r="K205" s="391">
        <v>0.213504575163</v>
      </c>
    </row>
    <row r="206" spans="1:11" ht="14.4" customHeight="1" thickBot="1" x14ac:dyDescent="0.35">
      <c r="A206" s="408" t="s">
        <v>466</v>
      </c>
      <c r="B206" s="392">
        <v>0</v>
      </c>
      <c r="C206" s="392">
        <v>11.268000000000001</v>
      </c>
      <c r="D206" s="393">
        <v>11.268000000000001</v>
      </c>
      <c r="E206" s="394" t="s">
        <v>269</v>
      </c>
      <c r="F206" s="392">
        <v>4.9406564584124654E-324</v>
      </c>
      <c r="G206" s="393">
        <v>0</v>
      </c>
      <c r="H206" s="395">
        <v>2.36</v>
      </c>
      <c r="I206" s="392">
        <v>2.86</v>
      </c>
      <c r="J206" s="393">
        <v>2.86</v>
      </c>
      <c r="K206" s="396" t="s">
        <v>275</v>
      </c>
    </row>
    <row r="207" spans="1:11" ht="14.4" customHeight="1" thickBot="1" x14ac:dyDescent="0.35">
      <c r="A207" s="409" t="s">
        <v>467</v>
      </c>
      <c r="B207" s="387">
        <v>0</v>
      </c>
      <c r="C207" s="387">
        <v>11.268000000000001</v>
      </c>
      <c r="D207" s="388">
        <v>11.268000000000001</v>
      </c>
      <c r="E207" s="397" t="s">
        <v>269</v>
      </c>
      <c r="F207" s="387">
        <v>4.9406564584124654E-324</v>
      </c>
      <c r="G207" s="388">
        <v>0</v>
      </c>
      <c r="H207" s="390">
        <v>2.36</v>
      </c>
      <c r="I207" s="387">
        <v>2.86</v>
      </c>
      <c r="J207" s="388">
        <v>2.86</v>
      </c>
      <c r="K207" s="398" t="s">
        <v>275</v>
      </c>
    </row>
    <row r="208" spans="1:11" ht="14.4" customHeight="1" thickBot="1" x14ac:dyDescent="0.35">
      <c r="A208" s="408" t="s">
        <v>468</v>
      </c>
      <c r="B208" s="392">
        <v>1570.99999999998</v>
      </c>
      <c r="C208" s="392">
        <v>1393.6394399999999</v>
      </c>
      <c r="D208" s="393">
        <v>-177.36055999998001</v>
      </c>
      <c r="E208" s="399">
        <v>0.88710339910799996</v>
      </c>
      <c r="F208" s="392">
        <v>2016</v>
      </c>
      <c r="G208" s="393">
        <v>504</v>
      </c>
      <c r="H208" s="395">
        <v>116.39051000000001</v>
      </c>
      <c r="I208" s="392">
        <v>326.53048999999999</v>
      </c>
      <c r="J208" s="393">
        <v>-177.46951000000001</v>
      </c>
      <c r="K208" s="400">
        <v>0.16196948908700001</v>
      </c>
    </row>
    <row r="209" spans="1:11" ht="14.4" customHeight="1" thickBot="1" x14ac:dyDescent="0.35">
      <c r="A209" s="409" t="s">
        <v>469</v>
      </c>
      <c r="B209" s="387">
        <v>1569.99999999998</v>
      </c>
      <c r="C209" s="387">
        <v>1392.1502399999999</v>
      </c>
      <c r="D209" s="388">
        <v>-177.84975999997999</v>
      </c>
      <c r="E209" s="389">
        <v>0.88671989808899998</v>
      </c>
      <c r="F209" s="387">
        <v>1934</v>
      </c>
      <c r="G209" s="388">
        <v>483.5</v>
      </c>
      <c r="H209" s="390">
        <v>109.59759</v>
      </c>
      <c r="I209" s="387">
        <v>306.15172999999999</v>
      </c>
      <c r="J209" s="388">
        <v>-177.34827000000001</v>
      </c>
      <c r="K209" s="391">
        <v>0.15829975698000001</v>
      </c>
    </row>
    <row r="210" spans="1:11" ht="14.4" customHeight="1" thickBot="1" x14ac:dyDescent="0.35">
      <c r="A210" s="409" t="s">
        <v>470</v>
      </c>
      <c r="B210" s="387">
        <v>0.99999999999900002</v>
      </c>
      <c r="C210" s="387">
        <v>1.4892000000000001</v>
      </c>
      <c r="D210" s="388">
        <v>0.48920000000000002</v>
      </c>
      <c r="E210" s="389">
        <v>1.4892000000000001</v>
      </c>
      <c r="F210" s="387">
        <v>82</v>
      </c>
      <c r="G210" s="388">
        <v>20.5</v>
      </c>
      <c r="H210" s="390">
        <v>6.7929199999999996</v>
      </c>
      <c r="I210" s="387">
        <v>20.37876</v>
      </c>
      <c r="J210" s="388">
        <v>-0.12123999999899999</v>
      </c>
      <c r="K210" s="391">
        <v>0.248521463414</v>
      </c>
    </row>
    <row r="211" spans="1:11" ht="14.4" customHeight="1" thickBot="1" x14ac:dyDescent="0.35">
      <c r="A211" s="408" t="s">
        <v>471</v>
      </c>
      <c r="B211" s="392">
        <v>9627.9999999998709</v>
      </c>
      <c r="C211" s="392">
        <v>6469.43613</v>
      </c>
      <c r="D211" s="393">
        <v>-3158.5638699998699</v>
      </c>
      <c r="E211" s="399">
        <v>0.67193977253799997</v>
      </c>
      <c r="F211" s="392">
        <v>6651</v>
      </c>
      <c r="G211" s="393">
        <v>1662.75</v>
      </c>
      <c r="H211" s="395">
        <v>609.22995000000003</v>
      </c>
      <c r="I211" s="392">
        <v>1776.4117699999999</v>
      </c>
      <c r="J211" s="393">
        <v>113.66177</v>
      </c>
      <c r="K211" s="400">
        <v>0.26708942564999999</v>
      </c>
    </row>
    <row r="212" spans="1:11" ht="14.4" customHeight="1" thickBot="1" x14ac:dyDescent="0.35">
      <c r="A212" s="409" t="s">
        <v>472</v>
      </c>
      <c r="B212" s="387">
        <v>9627.9999999998709</v>
      </c>
      <c r="C212" s="387">
        <v>6469.43613</v>
      </c>
      <c r="D212" s="388">
        <v>-3158.5638699998699</v>
      </c>
      <c r="E212" s="389">
        <v>0.67193977253799997</v>
      </c>
      <c r="F212" s="387">
        <v>6651</v>
      </c>
      <c r="G212" s="388">
        <v>1662.75</v>
      </c>
      <c r="H212" s="390">
        <v>609.22995000000003</v>
      </c>
      <c r="I212" s="387">
        <v>1776.4117699999999</v>
      </c>
      <c r="J212" s="388">
        <v>113.66177</v>
      </c>
      <c r="K212" s="391">
        <v>0.26708942564999999</v>
      </c>
    </row>
    <row r="213" spans="1:11" ht="14.4" customHeight="1" thickBot="1" x14ac:dyDescent="0.35">
      <c r="A213" s="413" t="s">
        <v>473</v>
      </c>
      <c r="B213" s="392">
        <v>0</v>
      </c>
      <c r="C213" s="392">
        <v>6755.6728800000001</v>
      </c>
      <c r="D213" s="393">
        <v>6755.6728800000001</v>
      </c>
      <c r="E213" s="394" t="s">
        <v>269</v>
      </c>
      <c r="F213" s="392">
        <v>4.9406564584124654E-324</v>
      </c>
      <c r="G213" s="393">
        <v>0</v>
      </c>
      <c r="H213" s="395">
        <v>724.01967999999999</v>
      </c>
      <c r="I213" s="392">
        <v>2039.94011</v>
      </c>
      <c r="J213" s="393">
        <v>2039.94011</v>
      </c>
      <c r="K213" s="396" t="s">
        <v>275</v>
      </c>
    </row>
    <row r="214" spans="1:11" ht="14.4" customHeight="1" thickBot="1" x14ac:dyDescent="0.35">
      <c r="A214" s="410" t="s">
        <v>474</v>
      </c>
      <c r="B214" s="392">
        <v>0</v>
      </c>
      <c r="C214" s="392">
        <v>6755.6728800000001</v>
      </c>
      <c r="D214" s="393">
        <v>6755.6728800000001</v>
      </c>
      <c r="E214" s="394" t="s">
        <v>269</v>
      </c>
      <c r="F214" s="392">
        <v>4.9406564584124654E-324</v>
      </c>
      <c r="G214" s="393">
        <v>0</v>
      </c>
      <c r="H214" s="395">
        <v>724.01967999999999</v>
      </c>
      <c r="I214" s="392">
        <v>2039.94011</v>
      </c>
      <c r="J214" s="393">
        <v>2039.94011</v>
      </c>
      <c r="K214" s="396" t="s">
        <v>275</v>
      </c>
    </row>
    <row r="215" spans="1:11" ht="14.4" customHeight="1" thickBot="1" x14ac:dyDescent="0.35">
      <c r="A215" s="412" t="s">
        <v>475</v>
      </c>
      <c r="B215" s="392">
        <v>0</v>
      </c>
      <c r="C215" s="392">
        <v>6755.6728800000001</v>
      </c>
      <c r="D215" s="393">
        <v>6755.6728800000001</v>
      </c>
      <c r="E215" s="394" t="s">
        <v>269</v>
      </c>
      <c r="F215" s="392">
        <v>4.9406564584124654E-324</v>
      </c>
      <c r="G215" s="393">
        <v>0</v>
      </c>
      <c r="H215" s="395">
        <v>724.01967999999999</v>
      </c>
      <c r="I215" s="392">
        <v>2039.94011</v>
      </c>
      <c r="J215" s="393">
        <v>2039.94011</v>
      </c>
      <c r="K215" s="396" t="s">
        <v>275</v>
      </c>
    </row>
    <row r="216" spans="1:11" ht="14.4" customHeight="1" thickBot="1" x14ac:dyDescent="0.35">
      <c r="A216" s="408" t="s">
        <v>476</v>
      </c>
      <c r="B216" s="392">
        <v>0</v>
      </c>
      <c r="C216" s="392">
        <v>6755.6728800000001</v>
      </c>
      <c r="D216" s="393">
        <v>6755.6728800000001</v>
      </c>
      <c r="E216" s="394" t="s">
        <v>269</v>
      </c>
      <c r="F216" s="392">
        <v>4.9406564584124654E-324</v>
      </c>
      <c r="G216" s="393">
        <v>0</v>
      </c>
      <c r="H216" s="395">
        <v>724.01967999999999</v>
      </c>
      <c r="I216" s="392">
        <v>2039.94011</v>
      </c>
      <c r="J216" s="393">
        <v>2039.94011</v>
      </c>
      <c r="K216" s="396" t="s">
        <v>275</v>
      </c>
    </row>
    <row r="217" spans="1:11" ht="14.4" customHeight="1" thickBot="1" x14ac:dyDescent="0.35">
      <c r="A217" s="409" t="s">
        <v>477</v>
      </c>
      <c r="B217" s="387">
        <v>0</v>
      </c>
      <c r="C217" s="387">
        <v>3463.4644699999999</v>
      </c>
      <c r="D217" s="388">
        <v>3463.4644699999999</v>
      </c>
      <c r="E217" s="397" t="s">
        <v>269</v>
      </c>
      <c r="F217" s="387">
        <v>4.9406564584124654E-324</v>
      </c>
      <c r="G217" s="388">
        <v>0</v>
      </c>
      <c r="H217" s="390">
        <v>316.35768000000002</v>
      </c>
      <c r="I217" s="387">
        <v>948.84124999999995</v>
      </c>
      <c r="J217" s="388">
        <v>948.84124999999995</v>
      </c>
      <c r="K217" s="398" t="s">
        <v>275</v>
      </c>
    </row>
    <row r="218" spans="1:11" ht="14.4" customHeight="1" thickBot="1" x14ac:dyDescent="0.35">
      <c r="A218" s="409" t="s">
        <v>478</v>
      </c>
      <c r="B218" s="387">
        <v>4.9406564584124654E-324</v>
      </c>
      <c r="C218" s="387">
        <v>125</v>
      </c>
      <c r="D218" s="388">
        <v>125</v>
      </c>
      <c r="E218" s="397" t="s">
        <v>275</v>
      </c>
      <c r="F218" s="387">
        <v>4.9406564584124654E-324</v>
      </c>
      <c r="G218" s="388">
        <v>0</v>
      </c>
      <c r="H218" s="390">
        <v>4.9406564584124654E-324</v>
      </c>
      <c r="I218" s="387">
        <v>1.4821969375237396E-323</v>
      </c>
      <c r="J218" s="388">
        <v>1.4821969375237396E-323</v>
      </c>
      <c r="K218" s="391">
        <v>3</v>
      </c>
    </row>
    <row r="219" spans="1:11" ht="14.4" customHeight="1" thickBot="1" x14ac:dyDescent="0.35">
      <c r="A219" s="409" t="s">
        <v>479</v>
      </c>
      <c r="B219" s="387">
        <v>0</v>
      </c>
      <c r="C219" s="387">
        <v>3167.2084100000002</v>
      </c>
      <c r="D219" s="388">
        <v>3167.2084100000002</v>
      </c>
      <c r="E219" s="397" t="s">
        <v>269</v>
      </c>
      <c r="F219" s="387">
        <v>4.9406564584124654E-324</v>
      </c>
      <c r="G219" s="388">
        <v>0</v>
      </c>
      <c r="H219" s="390">
        <v>407.66199999999998</v>
      </c>
      <c r="I219" s="387">
        <v>1091.0988600000001</v>
      </c>
      <c r="J219" s="388">
        <v>1091.0988600000001</v>
      </c>
      <c r="K219" s="398" t="s">
        <v>275</v>
      </c>
    </row>
    <row r="220" spans="1:11" ht="14.4" customHeight="1" thickBot="1" x14ac:dyDescent="0.35">
      <c r="A220" s="414"/>
      <c r="B220" s="387">
        <v>43672.387247188199</v>
      </c>
      <c r="C220" s="387">
        <v>73922.848599999896</v>
      </c>
      <c r="D220" s="388">
        <v>30250.461352811701</v>
      </c>
      <c r="E220" s="389">
        <v>1.6926679135160001</v>
      </c>
      <c r="F220" s="387">
        <v>63246.335402371296</v>
      </c>
      <c r="G220" s="388">
        <v>15811.5838505928</v>
      </c>
      <c r="H220" s="390">
        <v>9243.5983500000002</v>
      </c>
      <c r="I220" s="387">
        <v>27783.916599999899</v>
      </c>
      <c r="J220" s="388">
        <v>11972.3327494071</v>
      </c>
      <c r="K220" s="391">
        <v>0.43929686081000002</v>
      </c>
    </row>
    <row r="221" spans="1:11" ht="14.4" customHeight="1" thickBot="1" x14ac:dyDescent="0.35">
      <c r="A221" s="415" t="s">
        <v>66</v>
      </c>
      <c r="B221" s="401">
        <v>43672.387247188301</v>
      </c>
      <c r="C221" s="401">
        <v>73922.848599999896</v>
      </c>
      <c r="D221" s="402">
        <v>30250.461352811599</v>
      </c>
      <c r="E221" s="403" t="s">
        <v>269</v>
      </c>
      <c r="F221" s="401">
        <v>63246.335402371296</v>
      </c>
      <c r="G221" s="402">
        <v>15811.5838505928</v>
      </c>
      <c r="H221" s="401">
        <v>9243.5983500000002</v>
      </c>
      <c r="I221" s="401">
        <v>27783.916599999899</v>
      </c>
      <c r="J221" s="402">
        <v>11972.3327494071</v>
      </c>
      <c r="K221" s="404">
        <v>0.43929686081000002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34" t="s">
        <v>139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35" t="s">
        <v>268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2012</v>
      </c>
      <c r="D3" s="294">
        <v>2013</v>
      </c>
      <c r="E3" s="7"/>
      <c r="F3" s="329">
        <v>2014</v>
      </c>
      <c r="G3" s="330"/>
      <c r="H3" s="330"/>
      <c r="I3" s="331"/>
    </row>
    <row r="4" spans="1:10" ht="14.4" customHeight="1" thickBot="1" x14ac:dyDescent="0.35">
      <c r="A4" s="298" t="s">
        <v>0</v>
      </c>
      <c r="B4" s="299" t="s">
        <v>267</v>
      </c>
      <c r="C4" s="332" t="s">
        <v>73</v>
      </c>
      <c r="D4" s="333"/>
      <c r="E4" s="300"/>
      <c r="F4" s="295" t="s">
        <v>73</v>
      </c>
      <c r="G4" s="296" t="s">
        <v>74</v>
      </c>
      <c r="H4" s="296" t="s">
        <v>68</v>
      </c>
      <c r="I4" s="297" t="s">
        <v>75</v>
      </c>
    </row>
    <row r="5" spans="1:10" ht="14.4" customHeight="1" x14ac:dyDescent="0.3">
      <c r="A5" s="416" t="s">
        <v>480</v>
      </c>
      <c r="B5" s="417" t="s">
        <v>481</v>
      </c>
      <c r="C5" s="418" t="s">
        <v>482</v>
      </c>
      <c r="D5" s="418" t="s">
        <v>482</v>
      </c>
      <c r="E5" s="418"/>
      <c r="F5" s="418" t="s">
        <v>482</v>
      </c>
      <c r="G5" s="418" t="s">
        <v>482</v>
      </c>
      <c r="H5" s="418" t="s">
        <v>482</v>
      </c>
      <c r="I5" s="419" t="s">
        <v>482</v>
      </c>
      <c r="J5" s="420" t="s">
        <v>69</v>
      </c>
    </row>
    <row r="6" spans="1:10" ht="14.4" customHeight="1" x14ac:dyDescent="0.3">
      <c r="A6" s="416" t="s">
        <v>480</v>
      </c>
      <c r="B6" s="417" t="s">
        <v>278</v>
      </c>
      <c r="C6" s="418">
        <v>73.63597</v>
      </c>
      <c r="D6" s="418">
        <v>76.870309999999989</v>
      </c>
      <c r="E6" s="418"/>
      <c r="F6" s="418">
        <v>62.91254</v>
      </c>
      <c r="G6" s="418">
        <v>71.5</v>
      </c>
      <c r="H6" s="418">
        <v>-8.5874600000000001</v>
      </c>
      <c r="I6" s="419">
        <v>0.87989566433566435</v>
      </c>
      <c r="J6" s="420" t="s">
        <v>1</v>
      </c>
    </row>
    <row r="7" spans="1:10" ht="14.4" customHeight="1" x14ac:dyDescent="0.3">
      <c r="A7" s="416" t="s">
        <v>480</v>
      </c>
      <c r="B7" s="417" t="s">
        <v>279</v>
      </c>
      <c r="C7" s="418">
        <v>2777.8021299999996</v>
      </c>
      <c r="D7" s="418">
        <v>2693.7208599999999</v>
      </c>
      <c r="E7" s="418"/>
      <c r="F7" s="418">
        <v>2983.7997000000059</v>
      </c>
      <c r="G7" s="418">
        <v>3107.75</v>
      </c>
      <c r="H7" s="418">
        <v>-123.95029999999406</v>
      </c>
      <c r="I7" s="419">
        <v>0.96011574290081436</v>
      </c>
      <c r="J7" s="420" t="s">
        <v>1</v>
      </c>
    </row>
    <row r="8" spans="1:10" ht="14.4" customHeight="1" x14ac:dyDescent="0.3">
      <c r="A8" s="416" t="s">
        <v>480</v>
      </c>
      <c r="B8" s="417" t="s">
        <v>483</v>
      </c>
      <c r="C8" s="418">
        <v>0</v>
      </c>
      <c r="D8" s="418" t="s">
        <v>482</v>
      </c>
      <c r="E8" s="418"/>
      <c r="F8" s="418" t="s">
        <v>482</v>
      </c>
      <c r="G8" s="418" t="s">
        <v>482</v>
      </c>
      <c r="H8" s="418" t="s">
        <v>482</v>
      </c>
      <c r="I8" s="419" t="s">
        <v>482</v>
      </c>
      <c r="J8" s="420" t="s">
        <v>1</v>
      </c>
    </row>
    <row r="9" spans="1:10" ht="14.4" customHeight="1" x14ac:dyDescent="0.3">
      <c r="A9" s="416" t="s">
        <v>480</v>
      </c>
      <c r="B9" s="417" t="s">
        <v>280</v>
      </c>
      <c r="C9" s="418">
        <v>7.7670000000000003E-2</v>
      </c>
      <c r="D9" s="418">
        <v>0</v>
      </c>
      <c r="E9" s="418"/>
      <c r="F9" s="418">
        <v>7.886E-2</v>
      </c>
      <c r="G9" s="418">
        <v>0</v>
      </c>
      <c r="H9" s="418">
        <v>7.886E-2</v>
      </c>
      <c r="I9" s="419" t="s">
        <v>482</v>
      </c>
      <c r="J9" s="420" t="s">
        <v>1</v>
      </c>
    </row>
    <row r="10" spans="1:10" ht="14.4" customHeight="1" x14ac:dyDescent="0.3">
      <c r="A10" s="416" t="s">
        <v>480</v>
      </c>
      <c r="B10" s="417" t="s">
        <v>281</v>
      </c>
      <c r="C10" s="418">
        <v>6.5906099999999999</v>
      </c>
      <c r="D10" s="418">
        <v>8.7457600000000006</v>
      </c>
      <c r="E10" s="418"/>
      <c r="F10" s="418">
        <v>6.2823200000000003</v>
      </c>
      <c r="G10" s="418">
        <v>117</v>
      </c>
      <c r="H10" s="418">
        <v>-110.71768</v>
      </c>
      <c r="I10" s="419">
        <v>5.369504273504274E-2</v>
      </c>
      <c r="J10" s="420" t="s">
        <v>1</v>
      </c>
    </row>
    <row r="11" spans="1:10" ht="14.4" customHeight="1" x14ac:dyDescent="0.3">
      <c r="A11" s="416" t="s">
        <v>480</v>
      </c>
      <c r="B11" s="417" t="s">
        <v>484</v>
      </c>
      <c r="C11" s="418">
        <v>2858.1063799999997</v>
      </c>
      <c r="D11" s="418">
        <v>2779.3369299999995</v>
      </c>
      <c r="E11" s="418"/>
      <c r="F11" s="418">
        <v>3053.0734200000056</v>
      </c>
      <c r="G11" s="418">
        <v>3296.25</v>
      </c>
      <c r="H11" s="418">
        <v>-243.17657999999437</v>
      </c>
      <c r="I11" s="419">
        <v>0.92622629351536012</v>
      </c>
      <c r="J11" s="420" t="s">
        <v>485</v>
      </c>
    </row>
    <row r="13" spans="1:10" ht="14.4" customHeight="1" x14ac:dyDescent="0.3">
      <c r="A13" s="416" t="s">
        <v>480</v>
      </c>
      <c r="B13" s="417" t="s">
        <v>481</v>
      </c>
      <c r="C13" s="418" t="s">
        <v>482</v>
      </c>
      <c r="D13" s="418" t="s">
        <v>482</v>
      </c>
      <c r="E13" s="418"/>
      <c r="F13" s="418" t="s">
        <v>482</v>
      </c>
      <c r="G13" s="418" t="s">
        <v>482</v>
      </c>
      <c r="H13" s="418" t="s">
        <v>482</v>
      </c>
      <c r="I13" s="419" t="s">
        <v>482</v>
      </c>
      <c r="J13" s="420" t="s">
        <v>69</v>
      </c>
    </row>
    <row r="14" spans="1:10" ht="14.4" customHeight="1" x14ac:dyDescent="0.3">
      <c r="A14" s="416" t="s">
        <v>486</v>
      </c>
      <c r="B14" s="417" t="s">
        <v>487</v>
      </c>
      <c r="C14" s="418" t="s">
        <v>482</v>
      </c>
      <c r="D14" s="418" t="s">
        <v>482</v>
      </c>
      <c r="E14" s="418"/>
      <c r="F14" s="418" t="s">
        <v>482</v>
      </c>
      <c r="G14" s="418" t="s">
        <v>482</v>
      </c>
      <c r="H14" s="418" t="s">
        <v>482</v>
      </c>
      <c r="I14" s="419" t="s">
        <v>482</v>
      </c>
      <c r="J14" s="420" t="s">
        <v>0</v>
      </c>
    </row>
    <row r="15" spans="1:10" ht="14.4" customHeight="1" x14ac:dyDescent="0.3">
      <c r="A15" s="416" t="s">
        <v>486</v>
      </c>
      <c r="B15" s="417" t="s">
        <v>278</v>
      </c>
      <c r="C15" s="418">
        <v>36.382080000000002</v>
      </c>
      <c r="D15" s="418">
        <v>30.79813</v>
      </c>
      <c r="E15" s="418"/>
      <c r="F15" s="418">
        <v>27.576799999999999</v>
      </c>
      <c r="G15" s="418">
        <v>31.75</v>
      </c>
      <c r="H15" s="418">
        <v>-4.1732000000000014</v>
      </c>
      <c r="I15" s="419">
        <v>0.86856062992125982</v>
      </c>
      <c r="J15" s="420" t="s">
        <v>1</v>
      </c>
    </row>
    <row r="16" spans="1:10" ht="14.4" customHeight="1" x14ac:dyDescent="0.3">
      <c r="A16" s="416" t="s">
        <v>486</v>
      </c>
      <c r="B16" s="417" t="s">
        <v>279</v>
      </c>
      <c r="C16" s="418">
        <v>2202.5071199999998</v>
      </c>
      <c r="D16" s="418">
        <v>2452.3625499999998</v>
      </c>
      <c r="E16" s="418"/>
      <c r="F16" s="418">
        <v>2600.6613500000049</v>
      </c>
      <c r="G16" s="418">
        <v>2720</v>
      </c>
      <c r="H16" s="418">
        <v>-119.33864999999514</v>
      </c>
      <c r="I16" s="419">
        <v>0.95612549632353117</v>
      </c>
      <c r="J16" s="420" t="s">
        <v>1</v>
      </c>
    </row>
    <row r="17" spans="1:10" ht="14.4" customHeight="1" x14ac:dyDescent="0.3">
      <c r="A17" s="416" t="s">
        <v>486</v>
      </c>
      <c r="B17" s="417" t="s">
        <v>280</v>
      </c>
      <c r="C17" s="418">
        <v>3.4410000000000003E-2</v>
      </c>
      <c r="D17" s="418" t="s">
        <v>482</v>
      </c>
      <c r="E17" s="418"/>
      <c r="F17" s="418" t="s">
        <v>482</v>
      </c>
      <c r="G17" s="418" t="s">
        <v>482</v>
      </c>
      <c r="H17" s="418" t="s">
        <v>482</v>
      </c>
      <c r="I17" s="419" t="s">
        <v>482</v>
      </c>
      <c r="J17" s="420" t="s">
        <v>1</v>
      </c>
    </row>
    <row r="18" spans="1:10" ht="14.4" customHeight="1" x14ac:dyDescent="0.3">
      <c r="A18" s="416" t="s">
        <v>486</v>
      </c>
      <c r="B18" s="417" t="s">
        <v>281</v>
      </c>
      <c r="C18" s="418">
        <v>6.5906099999999999</v>
      </c>
      <c r="D18" s="418">
        <v>8.7457600000000006</v>
      </c>
      <c r="E18" s="418"/>
      <c r="F18" s="418">
        <v>6.2823200000000003</v>
      </c>
      <c r="G18" s="418">
        <v>116.75</v>
      </c>
      <c r="H18" s="418">
        <v>-110.46768</v>
      </c>
      <c r="I18" s="419">
        <v>5.3810021413276232E-2</v>
      </c>
      <c r="J18" s="420" t="s">
        <v>1</v>
      </c>
    </row>
    <row r="19" spans="1:10" ht="14.4" customHeight="1" x14ac:dyDescent="0.3">
      <c r="A19" s="416" t="s">
        <v>486</v>
      </c>
      <c r="B19" s="417" t="s">
        <v>488</v>
      </c>
      <c r="C19" s="418">
        <v>2245.51422</v>
      </c>
      <c r="D19" s="418">
        <v>2491.9064399999997</v>
      </c>
      <c r="E19" s="418"/>
      <c r="F19" s="418">
        <v>2634.5204700000045</v>
      </c>
      <c r="G19" s="418">
        <v>2868.5</v>
      </c>
      <c r="H19" s="418">
        <v>-233.97952999999552</v>
      </c>
      <c r="I19" s="419">
        <v>0.91843139968624876</v>
      </c>
      <c r="J19" s="420" t="s">
        <v>489</v>
      </c>
    </row>
    <row r="20" spans="1:10" ht="14.4" customHeight="1" x14ac:dyDescent="0.3">
      <c r="A20" s="416" t="s">
        <v>482</v>
      </c>
      <c r="B20" s="417" t="s">
        <v>482</v>
      </c>
      <c r="C20" s="418" t="s">
        <v>482</v>
      </c>
      <c r="D20" s="418" t="s">
        <v>482</v>
      </c>
      <c r="E20" s="418"/>
      <c r="F20" s="418" t="s">
        <v>482</v>
      </c>
      <c r="G20" s="418" t="s">
        <v>482</v>
      </c>
      <c r="H20" s="418" t="s">
        <v>482</v>
      </c>
      <c r="I20" s="419" t="s">
        <v>482</v>
      </c>
      <c r="J20" s="420" t="s">
        <v>490</v>
      </c>
    </row>
    <row r="21" spans="1:10" ht="14.4" customHeight="1" x14ac:dyDescent="0.3">
      <c r="A21" s="416" t="s">
        <v>491</v>
      </c>
      <c r="B21" s="417" t="s">
        <v>492</v>
      </c>
      <c r="C21" s="418" t="s">
        <v>482</v>
      </c>
      <c r="D21" s="418" t="s">
        <v>482</v>
      </c>
      <c r="E21" s="418"/>
      <c r="F21" s="418" t="s">
        <v>482</v>
      </c>
      <c r="G21" s="418" t="s">
        <v>482</v>
      </c>
      <c r="H21" s="418" t="s">
        <v>482</v>
      </c>
      <c r="I21" s="419" t="s">
        <v>482</v>
      </c>
      <c r="J21" s="420" t="s">
        <v>0</v>
      </c>
    </row>
    <row r="22" spans="1:10" ht="14.4" customHeight="1" x14ac:dyDescent="0.3">
      <c r="A22" s="416" t="s">
        <v>491</v>
      </c>
      <c r="B22" s="417" t="s">
        <v>278</v>
      </c>
      <c r="C22" s="418">
        <v>37.253889999999998</v>
      </c>
      <c r="D22" s="418">
        <v>46.072179999999996</v>
      </c>
      <c r="E22" s="418"/>
      <c r="F22" s="418">
        <v>35.335740000000001</v>
      </c>
      <c r="G22" s="418">
        <v>39.75</v>
      </c>
      <c r="H22" s="418">
        <v>-4.4142599999999987</v>
      </c>
      <c r="I22" s="419">
        <v>0.88894943396226422</v>
      </c>
      <c r="J22" s="420" t="s">
        <v>1</v>
      </c>
    </row>
    <row r="23" spans="1:10" ht="14.4" customHeight="1" x14ac:dyDescent="0.3">
      <c r="A23" s="416" t="s">
        <v>491</v>
      </c>
      <c r="B23" s="417" t="s">
        <v>279</v>
      </c>
      <c r="C23" s="418">
        <v>501.41520000000003</v>
      </c>
      <c r="D23" s="418">
        <v>241.35831000000002</v>
      </c>
      <c r="E23" s="418"/>
      <c r="F23" s="418">
        <v>383.13835000000103</v>
      </c>
      <c r="G23" s="418">
        <v>387.75</v>
      </c>
      <c r="H23" s="418">
        <v>-4.6116499999989742</v>
      </c>
      <c r="I23" s="419">
        <v>0.98810664087685629</v>
      </c>
      <c r="J23" s="420" t="s">
        <v>1</v>
      </c>
    </row>
    <row r="24" spans="1:10" ht="14.4" customHeight="1" x14ac:dyDescent="0.3">
      <c r="A24" s="416" t="s">
        <v>491</v>
      </c>
      <c r="B24" s="417" t="s">
        <v>483</v>
      </c>
      <c r="C24" s="418">
        <v>0</v>
      </c>
      <c r="D24" s="418" t="s">
        <v>482</v>
      </c>
      <c r="E24" s="418"/>
      <c r="F24" s="418" t="s">
        <v>482</v>
      </c>
      <c r="G24" s="418" t="s">
        <v>482</v>
      </c>
      <c r="H24" s="418" t="s">
        <v>482</v>
      </c>
      <c r="I24" s="419" t="s">
        <v>482</v>
      </c>
      <c r="J24" s="420" t="s">
        <v>1</v>
      </c>
    </row>
    <row r="25" spans="1:10" ht="14.4" customHeight="1" x14ac:dyDescent="0.3">
      <c r="A25" s="416" t="s">
        <v>491</v>
      </c>
      <c r="B25" s="417" t="s">
        <v>280</v>
      </c>
      <c r="C25" s="418">
        <v>4.326E-2</v>
      </c>
      <c r="D25" s="418">
        <v>0</v>
      </c>
      <c r="E25" s="418"/>
      <c r="F25" s="418">
        <v>7.886E-2</v>
      </c>
      <c r="G25" s="418">
        <v>0</v>
      </c>
      <c r="H25" s="418">
        <v>7.886E-2</v>
      </c>
      <c r="I25" s="419" t="s">
        <v>482</v>
      </c>
      <c r="J25" s="420" t="s">
        <v>1</v>
      </c>
    </row>
    <row r="26" spans="1:10" ht="14.4" customHeight="1" x14ac:dyDescent="0.3">
      <c r="A26" s="416" t="s">
        <v>491</v>
      </c>
      <c r="B26" s="417" t="s">
        <v>281</v>
      </c>
      <c r="C26" s="418" t="s">
        <v>482</v>
      </c>
      <c r="D26" s="418">
        <v>0</v>
      </c>
      <c r="E26" s="418"/>
      <c r="F26" s="418">
        <v>0</v>
      </c>
      <c r="G26" s="418">
        <v>0.25</v>
      </c>
      <c r="H26" s="418">
        <v>-0.25</v>
      </c>
      <c r="I26" s="419">
        <v>0</v>
      </c>
      <c r="J26" s="420" t="s">
        <v>1</v>
      </c>
    </row>
    <row r="27" spans="1:10" ht="14.4" customHeight="1" x14ac:dyDescent="0.3">
      <c r="A27" s="416" t="s">
        <v>491</v>
      </c>
      <c r="B27" s="417" t="s">
        <v>493</v>
      </c>
      <c r="C27" s="418">
        <v>538.71235000000001</v>
      </c>
      <c r="D27" s="418">
        <v>287.43049000000002</v>
      </c>
      <c r="E27" s="418"/>
      <c r="F27" s="418">
        <v>418.55295000000103</v>
      </c>
      <c r="G27" s="418">
        <v>427.75</v>
      </c>
      <c r="H27" s="418">
        <v>-9.197049999998967</v>
      </c>
      <c r="I27" s="419">
        <v>0.97849900642899135</v>
      </c>
      <c r="J27" s="420" t="s">
        <v>489</v>
      </c>
    </row>
    <row r="28" spans="1:10" ht="14.4" customHeight="1" x14ac:dyDescent="0.3">
      <c r="A28" s="416" t="s">
        <v>482</v>
      </c>
      <c r="B28" s="417" t="s">
        <v>482</v>
      </c>
      <c r="C28" s="418" t="s">
        <v>482</v>
      </c>
      <c r="D28" s="418" t="s">
        <v>482</v>
      </c>
      <c r="E28" s="418"/>
      <c r="F28" s="418" t="s">
        <v>482</v>
      </c>
      <c r="G28" s="418" t="s">
        <v>482</v>
      </c>
      <c r="H28" s="418" t="s">
        <v>482</v>
      </c>
      <c r="I28" s="419" t="s">
        <v>482</v>
      </c>
      <c r="J28" s="420" t="s">
        <v>490</v>
      </c>
    </row>
    <row r="29" spans="1:10" ht="14.4" customHeight="1" x14ac:dyDescent="0.3">
      <c r="A29" s="416" t="s">
        <v>494</v>
      </c>
      <c r="B29" s="417" t="s">
        <v>495</v>
      </c>
      <c r="C29" s="418" t="s">
        <v>482</v>
      </c>
      <c r="D29" s="418" t="s">
        <v>482</v>
      </c>
      <c r="E29" s="418"/>
      <c r="F29" s="418" t="s">
        <v>482</v>
      </c>
      <c r="G29" s="418" t="s">
        <v>482</v>
      </c>
      <c r="H29" s="418" t="s">
        <v>482</v>
      </c>
      <c r="I29" s="419" t="s">
        <v>482</v>
      </c>
      <c r="J29" s="420" t="s">
        <v>0</v>
      </c>
    </row>
    <row r="30" spans="1:10" ht="14.4" customHeight="1" x14ac:dyDescent="0.3">
      <c r="A30" s="416" t="s">
        <v>494</v>
      </c>
      <c r="B30" s="417" t="s">
        <v>279</v>
      </c>
      <c r="C30" s="418">
        <v>73.879810000000006</v>
      </c>
      <c r="D30" s="418" t="s">
        <v>482</v>
      </c>
      <c r="E30" s="418"/>
      <c r="F30" s="418" t="s">
        <v>482</v>
      </c>
      <c r="G30" s="418" t="s">
        <v>482</v>
      </c>
      <c r="H30" s="418" t="s">
        <v>482</v>
      </c>
      <c r="I30" s="419" t="s">
        <v>482</v>
      </c>
      <c r="J30" s="420" t="s">
        <v>1</v>
      </c>
    </row>
    <row r="31" spans="1:10" ht="14.4" customHeight="1" x14ac:dyDescent="0.3">
      <c r="A31" s="416" t="s">
        <v>494</v>
      </c>
      <c r="B31" s="417" t="s">
        <v>496</v>
      </c>
      <c r="C31" s="418">
        <v>73.879810000000006</v>
      </c>
      <c r="D31" s="418" t="s">
        <v>482</v>
      </c>
      <c r="E31" s="418"/>
      <c r="F31" s="418" t="s">
        <v>482</v>
      </c>
      <c r="G31" s="418" t="s">
        <v>482</v>
      </c>
      <c r="H31" s="418" t="s">
        <v>482</v>
      </c>
      <c r="I31" s="419" t="s">
        <v>482</v>
      </c>
      <c r="J31" s="420" t="s">
        <v>489</v>
      </c>
    </row>
    <row r="32" spans="1:10" ht="14.4" customHeight="1" x14ac:dyDescent="0.3">
      <c r="A32" s="416" t="s">
        <v>482</v>
      </c>
      <c r="B32" s="417" t="s">
        <v>482</v>
      </c>
      <c r="C32" s="418" t="s">
        <v>482</v>
      </c>
      <c r="D32" s="418" t="s">
        <v>482</v>
      </c>
      <c r="E32" s="418"/>
      <c r="F32" s="418" t="s">
        <v>482</v>
      </c>
      <c r="G32" s="418" t="s">
        <v>482</v>
      </c>
      <c r="H32" s="418" t="s">
        <v>482</v>
      </c>
      <c r="I32" s="419" t="s">
        <v>482</v>
      </c>
      <c r="J32" s="420" t="s">
        <v>490</v>
      </c>
    </row>
    <row r="33" spans="1:10" ht="14.4" customHeight="1" x14ac:dyDescent="0.3">
      <c r="A33" s="416" t="s">
        <v>480</v>
      </c>
      <c r="B33" s="417" t="s">
        <v>484</v>
      </c>
      <c r="C33" s="418">
        <v>2858.1063799999997</v>
      </c>
      <c r="D33" s="418">
        <v>2779.3369299999999</v>
      </c>
      <c r="E33" s="418"/>
      <c r="F33" s="418">
        <v>3053.0734200000056</v>
      </c>
      <c r="G33" s="418">
        <v>3296.25</v>
      </c>
      <c r="H33" s="418">
        <v>-243.17657999999437</v>
      </c>
      <c r="I33" s="419">
        <v>0.92622629351536012</v>
      </c>
      <c r="J33" s="420" t="s">
        <v>485</v>
      </c>
    </row>
  </sheetData>
  <mergeCells count="3">
    <mergeCell ref="F3:I3"/>
    <mergeCell ref="C4:D4"/>
    <mergeCell ref="A1:I1"/>
  </mergeCells>
  <conditionalFormatting sqref="F12 F34:F65537">
    <cfRule type="cellIs" dxfId="51" priority="18" stopIfTrue="1" operator="greaterThan">
      <formula>1</formula>
    </cfRule>
  </conditionalFormatting>
  <conditionalFormatting sqref="H5:H11">
    <cfRule type="expression" dxfId="50" priority="14">
      <formula>$H5&gt;0</formula>
    </cfRule>
  </conditionalFormatting>
  <conditionalFormatting sqref="I5:I11">
    <cfRule type="expression" dxfId="49" priority="15">
      <formula>$I5&gt;1</formula>
    </cfRule>
  </conditionalFormatting>
  <conditionalFormatting sqref="B5:B11">
    <cfRule type="expression" dxfId="48" priority="11">
      <formula>OR($J5="NS",$J5="SumaNS",$J5="Účet")</formula>
    </cfRule>
  </conditionalFormatting>
  <conditionalFormatting sqref="B5:D11 F5:I11">
    <cfRule type="expression" dxfId="47" priority="17">
      <formula>AND($J5&lt;&gt;"",$J5&lt;&gt;"mezeraKL")</formula>
    </cfRule>
  </conditionalFormatting>
  <conditionalFormatting sqref="B5:D11 F5:I11">
    <cfRule type="expression" dxfId="46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45" priority="13">
      <formula>OR($J5="SumaNS",$J5="NS")</formula>
    </cfRule>
  </conditionalFormatting>
  <conditionalFormatting sqref="A5:A11">
    <cfRule type="expression" dxfId="44" priority="9">
      <formula>AND($J5&lt;&gt;"mezeraKL",$J5&lt;&gt;"")</formula>
    </cfRule>
  </conditionalFormatting>
  <conditionalFormatting sqref="A5:A11">
    <cfRule type="expression" dxfId="43" priority="10">
      <formula>AND($J5&lt;&gt;"",$J5&lt;&gt;"mezeraKL")</formula>
    </cfRule>
  </conditionalFormatting>
  <conditionalFormatting sqref="H13:H33">
    <cfRule type="expression" dxfId="42" priority="5">
      <formula>$H13&gt;0</formula>
    </cfRule>
  </conditionalFormatting>
  <conditionalFormatting sqref="A13:A33">
    <cfRule type="expression" dxfId="41" priority="2">
      <formula>AND($J13&lt;&gt;"mezeraKL",$J13&lt;&gt;"")</formula>
    </cfRule>
  </conditionalFormatting>
  <conditionalFormatting sqref="I13:I33">
    <cfRule type="expression" dxfId="40" priority="6">
      <formula>$I13&gt;1</formula>
    </cfRule>
  </conditionalFormatting>
  <conditionalFormatting sqref="B13:B33">
    <cfRule type="expression" dxfId="39" priority="1">
      <formula>OR($J13="NS",$J13="SumaNS",$J13="Účet")</formula>
    </cfRule>
  </conditionalFormatting>
  <conditionalFormatting sqref="A13:D33 F13:I33">
    <cfRule type="expression" dxfId="38" priority="8">
      <formula>AND($J13&lt;&gt;"",$J13&lt;&gt;"mezeraKL")</formula>
    </cfRule>
  </conditionalFormatting>
  <conditionalFormatting sqref="B13:D33 F13:I33">
    <cfRule type="expression" dxfId="37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33 F13:I33">
    <cfRule type="expression" dxfId="36" priority="4">
      <formula>OR($J13="SumaNS",$J13="NS")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5" style="210" customWidth="1"/>
    <col min="8" max="8" width="12.44140625" style="210" hidden="1" customWidth="1" outlineLevel="1"/>
    <col min="9" max="9" width="8.5546875" style="210" hidden="1" customWidth="1" outlineLevel="1"/>
    <col min="10" max="10" width="25.77734375" style="210" customWidth="1" collapsed="1"/>
    <col min="11" max="11" width="8.77734375" style="210" customWidth="1"/>
    <col min="12" max="13" width="7.77734375" style="208" customWidth="1"/>
    <col min="14" max="14" width="11.109375" style="208" customWidth="1"/>
    <col min="15" max="16384" width="8.88671875" style="130"/>
  </cols>
  <sheetData>
    <row r="1" spans="1:14" ht="18.600000000000001" customHeight="1" thickBot="1" x14ac:dyDescent="0.4">
      <c r="A1" s="341" t="s">
        <v>167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</row>
    <row r="2" spans="1:14" ht="14.4" customHeight="1" thickBot="1" x14ac:dyDescent="0.35">
      <c r="A2" s="235" t="s">
        <v>268</v>
      </c>
      <c r="B2" s="62"/>
      <c r="C2" s="212"/>
      <c r="D2" s="212"/>
      <c r="E2" s="212"/>
      <c r="F2" s="212"/>
      <c r="G2" s="212"/>
      <c r="H2" s="212"/>
      <c r="I2" s="212"/>
      <c r="J2" s="212"/>
      <c r="K2" s="212"/>
      <c r="L2" s="213"/>
      <c r="M2" s="213"/>
      <c r="N2" s="213"/>
    </row>
    <row r="3" spans="1:14" ht="14.4" customHeight="1" thickBot="1" x14ac:dyDescent="0.35">
      <c r="A3" s="62"/>
      <c r="B3" s="62"/>
      <c r="C3" s="337"/>
      <c r="D3" s="338"/>
      <c r="E3" s="338"/>
      <c r="F3" s="338"/>
      <c r="G3" s="338"/>
      <c r="H3" s="338"/>
      <c r="I3" s="338"/>
      <c r="J3" s="339" t="s">
        <v>129</v>
      </c>
      <c r="K3" s="340"/>
      <c r="L3" s="98">
        <f>IF(M3&lt;&gt;0,N3/M3,0)</f>
        <v>1874.9483553014868</v>
      </c>
      <c r="M3" s="98">
        <f>SUBTOTAL(9,M5:M1048576)</f>
        <v>1625</v>
      </c>
      <c r="N3" s="99">
        <f>SUBTOTAL(9,N5:N1048576)</f>
        <v>3046791.077364916</v>
      </c>
    </row>
    <row r="4" spans="1:14" s="209" customFormat="1" ht="14.4" customHeight="1" thickBot="1" x14ac:dyDescent="0.35">
      <c r="A4" s="421" t="s">
        <v>4</v>
      </c>
      <c r="B4" s="422" t="s">
        <v>5</v>
      </c>
      <c r="C4" s="422" t="s">
        <v>0</v>
      </c>
      <c r="D4" s="422" t="s">
        <v>6</v>
      </c>
      <c r="E4" s="422" t="s">
        <v>7</v>
      </c>
      <c r="F4" s="422" t="s">
        <v>1</v>
      </c>
      <c r="G4" s="422" t="s">
        <v>8</v>
      </c>
      <c r="H4" s="422" t="s">
        <v>9</v>
      </c>
      <c r="I4" s="422" t="s">
        <v>10</v>
      </c>
      <c r="J4" s="423" t="s">
        <v>11</v>
      </c>
      <c r="K4" s="423" t="s">
        <v>12</v>
      </c>
      <c r="L4" s="424" t="s">
        <v>144</v>
      </c>
      <c r="M4" s="424" t="s">
        <v>13</v>
      </c>
      <c r="N4" s="425" t="s">
        <v>161</v>
      </c>
    </row>
    <row r="5" spans="1:14" ht="14.4" customHeight="1" x14ac:dyDescent="0.3">
      <c r="A5" s="426" t="s">
        <v>480</v>
      </c>
      <c r="B5" s="427" t="s">
        <v>481</v>
      </c>
      <c r="C5" s="428" t="s">
        <v>486</v>
      </c>
      <c r="D5" s="429" t="s">
        <v>701</v>
      </c>
      <c r="E5" s="428" t="s">
        <v>497</v>
      </c>
      <c r="F5" s="429" t="s">
        <v>703</v>
      </c>
      <c r="G5" s="428" t="s">
        <v>498</v>
      </c>
      <c r="H5" s="428" t="s">
        <v>499</v>
      </c>
      <c r="I5" s="428" t="s">
        <v>499</v>
      </c>
      <c r="J5" s="428" t="s">
        <v>500</v>
      </c>
      <c r="K5" s="428" t="s">
        <v>501</v>
      </c>
      <c r="L5" s="430">
        <v>179.4</v>
      </c>
      <c r="M5" s="430">
        <v>8</v>
      </c>
      <c r="N5" s="431">
        <v>1435.2</v>
      </c>
    </row>
    <row r="6" spans="1:14" ht="14.4" customHeight="1" x14ac:dyDescent="0.3">
      <c r="A6" s="432" t="s">
        <v>480</v>
      </c>
      <c r="B6" s="433" t="s">
        <v>481</v>
      </c>
      <c r="C6" s="434" t="s">
        <v>486</v>
      </c>
      <c r="D6" s="435" t="s">
        <v>701</v>
      </c>
      <c r="E6" s="434" t="s">
        <v>497</v>
      </c>
      <c r="F6" s="435" t="s">
        <v>703</v>
      </c>
      <c r="G6" s="434" t="s">
        <v>498</v>
      </c>
      <c r="H6" s="434" t="s">
        <v>502</v>
      </c>
      <c r="I6" s="434" t="s">
        <v>502</v>
      </c>
      <c r="J6" s="434" t="s">
        <v>500</v>
      </c>
      <c r="K6" s="434" t="s">
        <v>503</v>
      </c>
      <c r="L6" s="436">
        <v>97.180000000000021</v>
      </c>
      <c r="M6" s="436">
        <v>18</v>
      </c>
      <c r="N6" s="437">
        <v>1749.2400000000005</v>
      </c>
    </row>
    <row r="7" spans="1:14" ht="14.4" customHeight="1" x14ac:dyDescent="0.3">
      <c r="A7" s="432" t="s">
        <v>480</v>
      </c>
      <c r="B7" s="433" t="s">
        <v>481</v>
      </c>
      <c r="C7" s="434" t="s">
        <v>486</v>
      </c>
      <c r="D7" s="435" t="s">
        <v>701</v>
      </c>
      <c r="E7" s="434" t="s">
        <v>497</v>
      </c>
      <c r="F7" s="435" t="s">
        <v>703</v>
      </c>
      <c r="G7" s="434" t="s">
        <v>498</v>
      </c>
      <c r="H7" s="434" t="s">
        <v>504</v>
      </c>
      <c r="I7" s="434" t="s">
        <v>504</v>
      </c>
      <c r="J7" s="434" t="s">
        <v>500</v>
      </c>
      <c r="K7" s="434" t="s">
        <v>505</v>
      </c>
      <c r="L7" s="436">
        <v>97.75</v>
      </c>
      <c r="M7" s="436">
        <v>21</v>
      </c>
      <c r="N7" s="437">
        <v>2052.75</v>
      </c>
    </row>
    <row r="8" spans="1:14" ht="14.4" customHeight="1" x14ac:dyDescent="0.3">
      <c r="A8" s="432" t="s">
        <v>480</v>
      </c>
      <c r="B8" s="433" t="s">
        <v>481</v>
      </c>
      <c r="C8" s="434" t="s">
        <v>486</v>
      </c>
      <c r="D8" s="435" t="s">
        <v>701</v>
      </c>
      <c r="E8" s="434" t="s">
        <v>497</v>
      </c>
      <c r="F8" s="435" t="s">
        <v>703</v>
      </c>
      <c r="G8" s="434" t="s">
        <v>498</v>
      </c>
      <c r="H8" s="434" t="s">
        <v>506</v>
      </c>
      <c r="I8" s="434" t="s">
        <v>507</v>
      </c>
      <c r="J8" s="434" t="s">
        <v>508</v>
      </c>
      <c r="K8" s="434" t="s">
        <v>509</v>
      </c>
      <c r="L8" s="436">
        <v>84.57</v>
      </c>
      <c r="M8" s="436">
        <v>9</v>
      </c>
      <c r="N8" s="437">
        <v>761.12999999999988</v>
      </c>
    </row>
    <row r="9" spans="1:14" ht="14.4" customHeight="1" x14ac:dyDescent="0.3">
      <c r="A9" s="432" t="s">
        <v>480</v>
      </c>
      <c r="B9" s="433" t="s">
        <v>481</v>
      </c>
      <c r="C9" s="434" t="s">
        <v>486</v>
      </c>
      <c r="D9" s="435" t="s">
        <v>701</v>
      </c>
      <c r="E9" s="434" t="s">
        <v>497</v>
      </c>
      <c r="F9" s="435" t="s">
        <v>703</v>
      </c>
      <c r="G9" s="434" t="s">
        <v>498</v>
      </c>
      <c r="H9" s="434" t="s">
        <v>510</v>
      </c>
      <c r="I9" s="434" t="s">
        <v>511</v>
      </c>
      <c r="J9" s="434" t="s">
        <v>512</v>
      </c>
      <c r="K9" s="434" t="s">
        <v>513</v>
      </c>
      <c r="L9" s="436">
        <v>170.28525068401993</v>
      </c>
      <c r="M9" s="436">
        <v>8</v>
      </c>
      <c r="N9" s="437">
        <v>1362.2820054721594</v>
      </c>
    </row>
    <row r="10" spans="1:14" ht="14.4" customHeight="1" x14ac:dyDescent="0.3">
      <c r="A10" s="432" t="s">
        <v>480</v>
      </c>
      <c r="B10" s="433" t="s">
        <v>481</v>
      </c>
      <c r="C10" s="434" t="s">
        <v>486</v>
      </c>
      <c r="D10" s="435" t="s">
        <v>701</v>
      </c>
      <c r="E10" s="434" t="s">
        <v>497</v>
      </c>
      <c r="F10" s="435" t="s">
        <v>703</v>
      </c>
      <c r="G10" s="434" t="s">
        <v>498</v>
      </c>
      <c r="H10" s="434" t="s">
        <v>514</v>
      </c>
      <c r="I10" s="434" t="s">
        <v>515</v>
      </c>
      <c r="J10" s="434" t="s">
        <v>516</v>
      </c>
      <c r="K10" s="434" t="s">
        <v>517</v>
      </c>
      <c r="L10" s="436">
        <v>58.969999999999985</v>
      </c>
      <c r="M10" s="436">
        <v>1</v>
      </c>
      <c r="N10" s="437">
        <v>58.969999999999985</v>
      </c>
    </row>
    <row r="11" spans="1:14" ht="14.4" customHeight="1" x14ac:dyDescent="0.3">
      <c r="A11" s="432" t="s">
        <v>480</v>
      </c>
      <c r="B11" s="433" t="s">
        <v>481</v>
      </c>
      <c r="C11" s="434" t="s">
        <v>486</v>
      </c>
      <c r="D11" s="435" t="s">
        <v>701</v>
      </c>
      <c r="E11" s="434" t="s">
        <v>497</v>
      </c>
      <c r="F11" s="435" t="s">
        <v>703</v>
      </c>
      <c r="G11" s="434" t="s">
        <v>498</v>
      </c>
      <c r="H11" s="434" t="s">
        <v>518</v>
      </c>
      <c r="I11" s="434" t="s">
        <v>519</v>
      </c>
      <c r="J11" s="434" t="s">
        <v>516</v>
      </c>
      <c r="K11" s="434" t="s">
        <v>520</v>
      </c>
      <c r="L11" s="436">
        <v>65.03</v>
      </c>
      <c r="M11" s="436">
        <v>2</v>
      </c>
      <c r="N11" s="437">
        <v>130.06</v>
      </c>
    </row>
    <row r="12" spans="1:14" ht="14.4" customHeight="1" x14ac:dyDescent="0.3">
      <c r="A12" s="432" t="s">
        <v>480</v>
      </c>
      <c r="B12" s="433" t="s">
        <v>481</v>
      </c>
      <c r="C12" s="434" t="s">
        <v>486</v>
      </c>
      <c r="D12" s="435" t="s">
        <v>701</v>
      </c>
      <c r="E12" s="434" t="s">
        <v>497</v>
      </c>
      <c r="F12" s="435" t="s">
        <v>703</v>
      </c>
      <c r="G12" s="434" t="s">
        <v>498</v>
      </c>
      <c r="H12" s="434" t="s">
        <v>521</v>
      </c>
      <c r="I12" s="434" t="s">
        <v>522</v>
      </c>
      <c r="J12" s="434" t="s">
        <v>523</v>
      </c>
      <c r="K12" s="434" t="s">
        <v>524</v>
      </c>
      <c r="L12" s="436">
        <v>161.82</v>
      </c>
      <c r="M12" s="436">
        <v>4</v>
      </c>
      <c r="N12" s="437">
        <v>647.28</v>
      </c>
    </row>
    <row r="13" spans="1:14" ht="14.4" customHeight="1" x14ac:dyDescent="0.3">
      <c r="A13" s="432" t="s">
        <v>480</v>
      </c>
      <c r="B13" s="433" t="s">
        <v>481</v>
      </c>
      <c r="C13" s="434" t="s">
        <v>486</v>
      </c>
      <c r="D13" s="435" t="s">
        <v>701</v>
      </c>
      <c r="E13" s="434" t="s">
        <v>497</v>
      </c>
      <c r="F13" s="435" t="s">
        <v>703</v>
      </c>
      <c r="G13" s="434" t="s">
        <v>498</v>
      </c>
      <c r="H13" s="434" t="s">
        <v>525</v>
      </c>
      <c r="I13" s="434" t="s">
        <v>526</v>
      </c>
      <c r="J13" s="434" t="s">
        <v>527</v>
      </c>
      <c r="K13" s="434" t="s">
        <v>528</v>
      </c>
      <c r="L13" s="436">
        <v>87.739902884588147</v>
      </c>
      <c r="M13" s="436">
        <v>6</v>
      </c>
      <c r="N13" s="437">
        <v>526.43941730752886</v>
      </c>
    </row>
    <row r="14" spans="1:14" ht="14.4" customHeight="1" x14ac:dyDescent="0.3">
      <c r="A14" s="432" t="s">
        <v>480</v>
      </c>
      <c r="B14" s="433" t="s">
        <v>481</v>
      </c>
      <c r="C14" s="434" t="s">
        <v>486</v>
      </c>
      <c r="D14" s="435" t="s">
        <v>701</v>
      </c>
      <c r="E14" s="434" t="s">
        <v>497</v>
      </c>
      <c r="F14" s="435" t="s">
        <v>703</v>
      </c>
      <c r="G14" s="434" t="s">
        <v>498</v>
      </c>
      <c r="H14" s="434" t="s">
        <v>529</v>
      </c>
      <c r="I14" s="434" t="s">
        <v>192</v>
      </c>
      <c r="J14" s="434" t="s">
        <v>530</v>
      </c>
      <c r="K14" s="434"/>
      <c r="L14" s="436">
        <v>97.320294117646995</v>
      </c>
      <c r="M14" s="436">
        <v>2</v>
      </c>
      <c r="N14" s="437">
        <v>194.64058823529399</v>
      </c>
    </row>
    <row r="15" spans="1:14" ht="14.4" customHeight="1" x14ac:dyDescent="0.3">
      <c r="A15" s="432" t="s">
        <v>480</v>
      </c>
      <c r="B15" s="433" t="s">
        <v>481</v>
      </c>
      <c r="C15" s="434" t="s">
        <v>486</v>
      </c>
      <c r="D15" s="435" t="s">
        <v>701</v>
      </c>
      <c r="E15" s="434" t="s">
        <v>497</v>
      </c>
      <c r="F15" s="435" t="s">
        <v>703</v>
      </c>
      <c r="G15" s="434" t="s">
        <v>498</v>
      </c>
      <c r="H15" s="434" t="s">
        <v>531</v>
      </c>
      <c r="I15" s="434" t="s">
        <v>192</v>
      </c>
      <c r="J15" s="434" t="s">
        <v>532</v>
      </c>
      <c r="K15" s="434"/>
      <c r="L15" s="436">
        <v>97.319978814006703</v>
      </c>
      <c r="M15" s="436">
        <v>1</v>
      </c>
      <c r="N15" s="437">
        <v>97.319978814006703</v>
      </c>
    </row>
    <row r="16" spans="1:14" ht="14.4" customHeight="1" x14ac:dyDescent="0.3">
      <c r="A16" s="432" t="s">
        <v>480</v>
      </c>
      <c r="B16" s="433" t="s">
        <v>481</v>
      </c>
      <c r="C16" s="434" t="s">
        <v>486</v>
      </c>
      <c r="D16" s="435" t="s">
        <v>701</v>
      </c>
      <c r="E16" s="434" t="s">
        <v>497</v>
      </c>
      <c r="F16" s="435" t="s">
        <v>703</v>
      </c>
      <c r="G16" s="434" t="s">
        <v>498</v>
      </c>
      <c r="H16" s="434" t="s">
        <v>533</v>
      </c>
      <c r="I16" s="434" t="s">
        <v>534</v>
      </c>
      <c r="J16" s="434" t="s">
        <v>535</v>
      </c>
      <c r="K16" s="434" t="s">
        <v>536</v>
      </c>
      <c r="L16" s="436">
        <v>29.52</v>
      </c>
      <c r="M16" s="436">
        <v>1</v>
      </c>
      <c r="N16" s="437">
        <v>29.52</v>
      </c>
    </row>
    <row r="17" spans="1:14" ht="14.4" customHeight="1" x14ac:dyDescent="0.3">
      <c r="A17" s="432" t="s">
        <v>480</v>
      </c>
      <c r="B17" s="433" t="s">
        <v>481</v>
      </c>
      <c r="C17" s="434" t="s">
        <v>486</v>
      </c>
      <c r="D17" s="435" t="s">
        <v>701</v>
      </c>
      <c r="E17" s="434" t="s">
        <v>497</v>
      </c>
      <c r="F17" s="435" t="s">
        <v>703</v>
      </c>
      <c r="G17" s="434" t="s">
        <v>498</v>
      </c>
      <c r="H17" s="434" t="s">
        <v>537</v>
      </c>
      <c r="I17" s="434" t="s">
        <v>538</v>
      </c>
      <c r="J17" s="434" t="s">
        <v>539</v>
      </c>
      <c r="K17" s="434" t="s">
        <v>540</v>
      </c>
      <c r="L17" s="436">
        <v>28.22</v>
      </c>
      <c r="M17" s="436">
        <v>5</v>
      </c>
      <c r="N17" s="437">
        <v>141.1</v>
      </c>
    </row>
    <row r="18" spans="1:14" ht="14.4" customHeight="1" x14ac:dyDescent="0.3">
      <c r="A18" s="432" t="s">
        <v>480</v>
      </c>
      <c r="B18" s="433" t="s">
        <v>481</v>
      </c>
      <c r="C18" s="434" t="s">
        <v>486</v>
      </c>
      <c r="D18" s="435" t="s">
        <v>701</v>
      </c>
      <c r="E18" s="434" t="s">
        <v>497</v>
      </c>
      <c r="F18" s="435" t="s">
        <v>703</v>
      </c>
      <c r="G18" s="434" t="s">
        <v>498</v>
      </c>
      <c r="H18" s="434" t="s">
        <v>541</v>
      </c>
      <c r="I18" s="434" t="s">
        <v>542</v>
      </c>
      <c r="J18" s="434" t="s">
        <v>543</v>
      </c>
      <c r="K18" s="434" t="s">
        <v>544</v>
      </c>
      <c r="L18" s="436">
        <v>218.178</v>
      </c>
      <c r="M18" s="436">
        <v>2</v>
      </c>
      <c r="N18" s="437">
        <v>436.35599999999999</v>
      </c>
    </row>
    <row r="19" spans="1:14" ht="14.4" customHeight="1" x14ac:dyDescent="0.3">
      <c r="A19" s="432" t="s">
        <v>480</v>
      </c>
      <c r="B19" s="433" t="s">
        <v>481</v>
      </c>
      <c r="C19" s="434" t="s">
        <v>486</v>
      </c>
      <c r="D19" s="435" t="s">
        <v>701</v>
      </c>
      <c r="E19" s="434" t="s">
        <v>497</v>
      </c>
      <c r="F19" s="435" t="s">
        <v>703</v>
      </c>
      <c r="G19" s="434" t="s">
        <v>498</v>
      </c>
      <c r="H19" s="434" t="s">
        <v>545</v>
      </c>
      <c r="I19" s="434" t="s">
        <v>546</v>
      </c>
      <c r="J19" s="434" t="s">
        <v>512</v>
      </c>
      <c r="K19" s="434" t="s">
        <v>547</v>
      </c>
      <c r="L19" s="436">
        <v>49.540990683864401</v>
      </c>
      <c r="M19" s="436">
        <v>19</v>
      </c>
      <c r="N19" s="437">
        <v>941.27882299342355</v>
      </c>
    </row>
    <row r="20" spans="1:14" ht="14.4" customHeight="1" x14ac:dyDescent="0.3">
      <c r="A20" s="432" t="s">
        <v>480</v>
      </c>
      <c r="B20" s="433" t="s">
        <v>481</v>
      </c>
      <c r="C20" s="434" t="s">
        <v>486</v>
      </c>
      <c r="D20" s="435" t="s">
        <v>701</v>
      </c>
      <c r="E20" s="434" t="s">
        <v>497</v>
      </c>
      <c r="F20" s="435" t="s">
        <v>703</v>
      </c>
      <c r="G20" s="434" t="s">
        <v>498</v>
      </c>
      <c r="H20" s="434" t="s">
        <v>548</v>
      </c>
      <c r="I20" s="434" t="s">
        <v>549</v>
      </c>
      <c r="J20" s="434" t="s">
        <v>550</v>
      </c>
      <c r="K20" s="434" t="s">
        <v>551</v>
      </c>
      <c r="L20" s="436">
        <v>177.79904955949439</v>
      </c>
      <c r="M20" s="436">
        <v>1</v>
      </c>
      <c r="N20" s="437">
        <v>177.79904955949439</v>
      </c>
    </row>
    <row r="21" spans="1:14" ht="14.4" customHeight="1" x14ac:dyDescent="0.3">
      <c r="A21" s="432" t="s">
        <v>480</v>
      </c>
      <c r="B21" s="433" t="s">
        <v>481</v>
      </c>
      <c r="C21" s="434" t="s">
        <v>486</v>
      </c>
      <c r="D21" s="435" t="s">
        <v>701</v>
      </c>
      <c r="E21" s="434" t="s">
        <v>497</v>
      </c>
      <c r="F21" s="435" t="s">
        <v>703</v>
      </c>
      <c r="G21" s="434" t="s">
        <v>498</v>
      </c>
      <c r="H21" s="434" t="s">
        <v>552</v>
      </c>
      <c r="I21" s="434" t="s">
        <v>553</v>
      </c>
      <c r="J21" s="434" t="s">
        <v>554</v>
      </c>
      <c r="K21" s="434" t="s">
        <v>555</v>
      </c>
      <c r="L21" s="436">
        <v>52.432038888683799</v>
      </c>
      <c r="M21" s="436">
        <v>9</v>
      </c>
      <c r="N21" s="437">
        <v>471.88834999815418</v>
      </c>
    </row>
    <row r="22" spans="1:14" ht="14.4" customHeight="1" x14ac:dyDescent="0.3">
      <c r="A22" s="432" t="s">
        <v>480</v>
      </c>
      <c r="B22" s="433" t="s">
        <v>481</v>
      </c>
      <c r="C22" s="434" t="s">
        <v>486</v>
      </c>
      <c r="D22" s="435" t="s">
        <v>701</v>
      </c>
      <c r="E22" s="434" t="s">
        <v>497</v>
      </c>
      <c r="F22" s="435" t="s">
        <v>703</v>
      </c>
      <c r="G22" s="434" t="s">
        <v>498</v>
      </c>
      <c r="H22" s="434" t="s">
        <v>556</v>
      </c>
      <c r="I22" s="434" t="s">
        <v>557</v>
      </c>
      <c r="J22" s="434" t="s">
        <v>558</v>
      </c>
      <c r="K22" s="434" t="s">
        <v>559</v>
      </c>
      <c r="L22" s="436">
        <v>428.33000000000004</v>
      </c>
      <c r="M22" s="436">
        <v>1</v>
      </c>
      <c r="N22" s="437">
        <v>428.33000000000004</v>
      </c>
    </row>
    <row r="23" spans="1:14" ht="14.4" customHeight="1" x14ac:dyDescent="0.3">
      <c r="A23" s="432" t="s">
        <v>480</v>
      </c>
      <c r="B23" s="433" t="s">
        <v>481</v>
      </c>
      <c r="C23" s="434" t="s">
        <v>486</v>
      </c>
      <c r="D23" s="435" t="s">
        <v>701</v>
      </c>
      <c r="E23" s="434" t="s">
        <v>497</v>
      </c>
      <c r="F23" s="435" t="s">
        <v>703</v>
      </c>
      <c r="G23" s="434" t="s">
        <v>498</v>
      </c>
      <c r="H23" s="434" t="s">
        <v>560</v>
      </c>
      <c r="I23" s="434" t="s">
        <v>192</v>
      </c>
      <c r="J23" s="434" t="s">
        <v>561</v>
      </c>
      <c r="K23" s="434"/>
      <c r="L23" s="436">
        <v>47.33</v>
      </c>
      <c r="M23" s="436">
        <v>1</v>
      </c>
      <c r="N23" s="437">
        <v>47.33</v>
      </c>
    </row>
    <row r="24" spans="1:14" ht="14.4" customHeight="1" x14ac:dyDescent="0.3">
      <c r="A24" s="432" t="s">
        <v>480</v>
      </c>
      <c r="B24" s="433" t="s">
        <v>481</v>
      </c>
      <c r="C24" s="434" t="s">
        <v>486</v>
      </c>
      <c r="D24" s="435" t="s">
        <v>701</v>
      </c>
      <c r="E24" s="434" t="s">
        <v>497</v>
      </c>
      <c r="F24" s="435" t="s">
        <v>703</v>
      </c>
      <c r="G24" s="434" t="s">
        <v>498</v>
      </c>
      <c r="H24" s="434" t="s">
        <v>562</v>
      </c>
      <c r="I24" s="434" t="s">
        <v>192</v>
      </c>
      <c r="J24" s="434" t="s">
        <v>563</v>
      </c>
      <c r="K24" s="434"/>
      <c r="L24" s="436">
        <v>148.67638041497381</v>
      </c>
      <c r="M24" s="436">
        <v>6</v>
      </c>
      <c r="N24" s="437">
        <v>892.05828248984278</v>
      </c>
    </row>
    <row r="25" spans="1:14" ht="14.4" customHeight="1" x14ac:dyDescent="0.3">
      <c r="A25" s="432" t="s">
        <v>480</v>
      </c>
      <c r="B25" s="433" t="s">
        <v>481</v>
      </c>
      <c r="C25" s="434" t="s">
        <v>486</v>
      </c>
      <c r="D25" s="435" t="s">
        <v>701</v>
      </c>
      <c r="E25" s="434" t="s">
        <v>497</v>
      </c>
      <c r="F25" s="435" t="s">
        <v>703</v>
      </c>
      <c r="G25" s="434" t="s">
        <v>498</v>
      </c>
      <c r="H25" s="434" t="s">
        <v>564</v>
      </c>
      <c r="I25" s="434" t="s">
        <v>564</v>
      </c>
      <c r="J25" s="434" t="s">
        <v>565</v>
      </c>
      <c r="K25" s="434" t="s">
        <v>566</v>
      </c>
      <c r="L25" s="436">
        <v>142.59998187557792</v>
      </c>
      <c r="M25" s="436">
        <v>3</v>
      </c>
      <c r="N25" s="437">
        <v>427.7999456267338</v>
      </c>
    </row>
    <row r="26" spans="1:14" ht="14.4" customHeight="1" x14ac:dyDescent="0.3">
      <c r="A26" s="432" t="s">
        <v>480</v>
      </c>
      <c r="B26" s="433" t="s">
        <v>481</v>
      </c>
      <c r="C26" s="434" t="s">
        <v>486</v>
      </c>
      <c r="D26" s="435" t="s">
        <v>701</v>
      </c>
      <c r="E26" s="434" t="s">
        <v>497</v>
      </c>
      <c r="F26" s="435" t="s">
        <v>703</v>
      </c>
      <c r="G26" s="434" t="s">
        <v>498</v>
      </c>
      <c r="H26" s="434" t="s">
        <v>567</v>
      </c>
      <c r="I26" s="434" t="s">
        <v>568</v>
      </c>
      <c r="J26" s="434" t="s">
        <v>569</v>
      </c>
      <c r="K26" s="434" t="s">
        <v>570</v>
      </c>
      <c r="L26" s="436">
        <v>86.480000000000018</v>
      </c>
      <c r="M26" s="436">
        <v>4</v>
      </c>
      <c r="N26" s="437">
        <v>345.92000000000007</v>
      </c>
    </row>
    <row r="27" spans="1:14" ht="14.4" customHeight="1" x14ac:dyDescent="0.3">
      <c r="A27" s="432" t="s">
        <v>480</v>
      </c>
      <c r="B27" s="433" t="s">
        <v>481</v>
      </c>
      <c r="C27" s="434" t="s">
        <v>486</v>
      </c>
      <c r="D27" s="435" t="s">
        <v>701</v>
      </c>
      <c r="E27" s="434" t="s">
        <v>497</v>
      </c>
      <c r="F27" s="435" t="s">
        <v>703</v>
      </c>
      <c r="G27" s="434" t="s">
        <v>498</v>
      </c>
      <c r="H27" s="434" t="s">
        <v>571</v>
      </c>
      <c r="I27" s="434" t="s">
        <v>572</v>
      </c>
      <c r="J27" s="434" t="s">
        <v>573</v>
      </c>
      <c r="K27" s="434" t="s">
        <v>574</v>
      </c>
      <c r="L27" s="436">
        <v>92.902616099102175</v>
      </c>
      <c r="M27" s="436">
        <v>32</v>
      </c>
      <c r="N27" s="437">
        <v>2972.8837151712696</v>
      </c>
    </row>
    <row r="28" spans="1:14" ht="14.4" customHeight="1" x14ac:dyDescent="0.3">
      <c r="A28" s="432" t="s">
        <v>480</v>
      </c>
      <c r="B28" s="433" t="s">
        <v>481</v>
      </c>
      <c r="C28" s="434" t="s">
        <v>486</v>
      </c>
      <c r="D28" s="435" t="s">
        <v>701</v>
      </c>
      <c r="E28" s="434" t="s">
        <v>497</v>
      </c>
      <c r="F28" s="435" t="s">
        <v>703</v>
      </c>
      <c r="G28" s="434" t="s">
        <v>498</v>
      </c>
      <c r="H28" s="434" t="s">
        <v>575</v>
      </c>
      <c r="I28" s="434" t="s">
        <v>192</v>
      </c>
      <c r="J28" s="434" t="s">
        <v>576</v>
      </c>
      <c r="K28" s="434"/>
      <c r="L28" s="436">
        <v>300.5104</v>
      </c>
      <c r="M28" s="436">
        <v>2</v>
      </c>
      <c r="N28" s="437">
        <v>601.02080000000001</v>
      </c>
    </row>
    <row r="29" spans="1:14" ht="14.4" customHeight="1" x14ac:dyDescent="0.3">
      <c r="A29" s="432" t="s">
        <v>480</v>
      </c>
      <c r="B29" s="433" t="s">
        <v>481</v>
      </c>
      <c r="C29" s="434" t="s">
        <v>486</v>
      </c>
      <c r="D29" s="435" t="s">
        <v>701</v>
      </c>
      <c r="E29" s="434" t="s">
        <v>497</v>
      </c>
      <c r="F29" s="435" t="s">
        <v>703</v>
      </c>
      <c r="G29" s="434" t="s">
        <v>498</v>
      </c>
      <c r="H29" s="434" t="s">
        <v>577</v>
      </c>
      <c r="I29" s="434" t="s">
        <v>192</v>
      </c>
      <c r="J29" s="434" t="s">
        <v>578</v>
      </c>
      <c r="K29" s="434"/>
      <c r="L29" s="436">
        <v>263.40019999999998</v>
      </c>
      <c r="M29" s="436">
        <v>1</v>
      </c>
      <c r="N29" s="437">
        <v>263.40019999999998</v>
      </c>
    </row>
    <row r="30" spans="1:14" ht="14.4" customHeight="1" x14ac:dyDescent="0.3">
      <c r="A30" s="432" t="s">
        <v>480</v>
      </c>
      <c r="B30" s="433" t="s">
        <v>481</v>
      </c>
      <c r="C30" s="434" t="s">
        <v>486</v>
      </c>
      <c r="D30" s="435" t="s">
        <v>701</v>
      </c>
      <c r="E30" s="434" t="s">
        <v>497</v>
      </c>
      <c r="F30" s="435" t="s">
        <v>703</v>
      </c>
      <c r="G30" s="434" t="s">
        <v>498</v>
      </c>
      <c r="H30" s="434" t="s">
        <v>579</v>
      </c>
      <c r="I30" s="434" t="s">
        <v>580</v>
      </c>
      <c r="J30" s="434" t="s">
        <v>581</v>
      </c>
      <c r="K30" s="434" t="s">
        <v>582</v>
      </c>
      <c r="L30" s="436">
        <v>292.08</v>
      </c>
      <c r="M30" s="436">
        <v>4</v>
      </c>
      <c r="N30" s="437">
        <v>1168.32</v>
      </c>
    </row>
    <row r="31" spans="1:14" ht="14.4" customHeight="1" x14ac:dyDescent="0.3">
      <c r="A31" s="432" t="s">
        <v>480</v>
      </c>
      <c r="B31" s="433" t="s">
        <v>481</v>
      </c>
      <c r="C31" s="434" t="s">
        <v>486</v>
      </c>
      <c r="D31" s="435" t="s">
        <v>701</v>
      </c>
      <c r="E31" s="434" t="s">
        <v>497</v>
      </c>
      <c r="F31" s="435" t="s">
        <v>703</v>
      </c>
      <c r="G31" s="434" t="s">
        <v>498</v>
      </c>
      <c r="H31" s="434" t="s">
        <v>583</v>
      </c>
      <c r="I31" s="434" t="s">
        <v>192</v>
      </c>
      <c r="J31" s="434" t="s">
        <v>584</v>
      </c>
      <c r="K31" s="434"/>
      <c r="L31" s="436">
        <v>274.46433615510858</v>
      </c>
      <c r="M31" s="436">
        <v>3</v>
      </c>
      <c r="N31" s="437">
        <v>823.39300846532581</v>
      </c>
    </row>
    <row r="32" spans="1:14" ht="14.4" customHeight="1" x14ac:dyDescent="0.3">
      <c r="A32" s="432" t="s">
        <v>480</v>
      </c>
      <c r="B32" s="433" t="s">
        <v>481</v>
      </c>
      <c r="C32" s="434" t="s">
        <v>486</v>
      </c>
      <c r="D32" s="435" t="s">
        <v>701</v>
      </c>
      <c r="E32" s="434" t="s">
        <v>497</v>
      </c>
      <c r="F32" s="435" t="s">
        <v>703</v>
      </c>
      <c r="G32" s="434" t="s">
        <v>498</v>
      </c>
      <c r="H32" s="434" t="s">
        <v>585</v>
      </c>
      <c r="I32" s="434" t="s">
        <v>586</v>
      </c>
      <c r="J32" s="434" t="s">
        <v>587</v>
      </c>
      <c r="K32" s="434" t="s">
        <v>588</v>
      </c>
      <c r="L32" s="436">
        <v>724.5</v>
      </c>
      <c r="M32" s="436">
        <v>1</v>
      </c>
      <c r="N32" s="437">
        <v>724.5</v>
      </c>
    </row>
    <row r="33" spans="1:14" ht="14.4" customHeight="1" x14ac:dyDescent="0.3">
      <c r="A33" s="432" t="s">
        <v>480</v>
      </c>
      <c r="B33" s="433" t="s">
        <v>481</v>
      </c>
      <c r="C33" s="434" t="s">
        <v>486</v>
      </c>
      <c r="D33" s="435" t="s">
        <v>701</v>
      </c>
      <c r="E33" s="434" t="s">
        <v>497</v>
      </c>
      <c r="F33" s="435" t="s">
        <v>703</v>
      </c>
      <c r="G33" s="434" t="s">
        <v>498</v>
      </c>
      <c r="H33" s="434" t="s">
        <v>589</v>
      </c>
      <c r="I33" s="434" t="s">
        <v>590</v>
      </c>
      <c r="J33" s="434" t="s">
        <v>591</v>
      </c>
      <c r="K33" s="434" t="s">
        <v>559</v>
      </c>
      <c r="L33" s="436">
        <v>387.6</v>
      </c>
      <c r="M33" s="436">
        <v>1</v>
      </c>
      <c r="N33" s="437">
        <v>387.6</v>
      </c>
    </row>
    <row r="34" spans="1:14" ht="14.4" customHeight="1" x14ac:dyDescent="0.3">
      <c r="A34" s="432" t="s">
        <v>480</v>
      </c>
      <c r="B34" s="433" t="s">
        <v>481</v>
      </c>
      <c r="C34" s="434" t="s">
        <v>486</v>
      </c>
      <c r="D34" s="435" t="s">
        <v>701</v>
      </c>
      <c r="E34" s="434" t="s">
        <v>497</v>
      </c>
      <c r="F34" s="435" t="s">
        <v>703</v>
      </c>
      <c r="G34" s="434" t="s">
        <v>498</v>
      </c>
      <c r="H34" s="434" t="s">
        <v>592</v>
      </c>
      <c r="I34" s="434" t="s">
        <v>192</v>
      </c>
      <c r="J34" s="434" t="s">
        <v>593</v>
      </c>
      <c r="K34" s="434" t="s">
        <v>594</v>
      </c>
      <c r="L34" s="436">
        <v>104.03166749219879</v>
      </c>
      <c r="M34" s="436">
        <v>9</v>
      </c>
      <c r="N34" s="437">
        <v>936.28500742978918</v>
      </c>
    </row>
    <row r="35" spans="1:14" ht="14.4" customHeight="1" x14ac:dyDescent="0.3">
      <c r="A35" s="432" t="s">
        <v>480</v>
      </c>
      <c r="B35" s="433" t="s">
        <v>481</v>
      </c>
      <c r="C35" s="434" t="s">
        <v>486</v>
      </c>
      <c r="D35" s="435" t="s">
        <v>701</v>
      </c>
      <c r="E35" s="434" t="s">
        <v>497</v>
      </c>
      <c r="F35" s="435" t="s">
        <v>703</v>
      </c>
      <c r="G35" s="434" t="s">
        <v>498</v>
      </c>
      <c r="H35" s="434" t="s">
        <v>595</v>
      </c>
      <c r="I35" s="434" t="s">
        <v>192</v>
      </c>
      <c r="J35" s="434" t="s">
        <v>596</v>
      </c>
      <c r="K35" s="434"/>
      <c r="L35" s="436">
        <v>41.336118669763863</v>
      </c>
      <c r="M35" s="436">
        <v>130</v>
      </c>
      <c r="N35" s="437">
        <v>5373.6954270693022</v>
      </c>
    </row>
    <row r="36" spans="1:14" ht="14.4" customHeight="1" x14ac:dyDescent="0.3">
      <c r="A36" s="432" t="s">
        <v>480</v>
      </c>
      <c r="B36" s="433" t="s">
        <v>481</v>
      </c>
      <c r="C36" s="434" t="s">
        <v>486</v>
      </c>
      <c r="D36" s="435" t="s">
        <v>701</v>
      </c>
      <c r="E36" s="434" t="s">
        <v>497</v>
      </c>
      <c r="F36" s="435" t="s">
        <v>703</v>
      </c>
      <c r="G36" s="434" t="s">
        <v>498</v>
      </c>
      <c r="H36" s="434" t="s">
        <v>597</v>
      </c>
      <c r="I36" s="434" t="s">
        <v>192</v>
      </c>
      <c r="J36" s="434" t="s">
        <v>598</v>
      </c>
      <c r="K36" s="434"/>
      <c r="L36" s="436">
        <v>185.1920512123354</v>
      </c>
      <c r="M36" s="436">
        <v>1</v>
      </c>
      <c r="N36" s="437">
        <v>185.1920512123354</v>
      </c>
    </row>
    <row r="37" spans="1:14" ht="14.4" customHeight="1" x14ac:dyDescent="0.3">
      <c r="A37" s="432" t="s">
        <v>480</v>
      </c>
      <c r="B37" s="433" t="s">
        <v>481</v>
      </c>
      <c r="C37" s="434" t="s">
        <v>486</v>
      </c>
      <c r="D37" s="435" t="s">
        <v>701</v>
      </c>
      <c r="E37" s="434" t="s">
        <v>497</v>
      </c>
      <c r="F37" s="435" t="s">
        <v>703</v>
      </c>
      <c r="G37" s="434" t="s">
        <v>498</v>
      </c>
      <c r="H37" s="434" t="s">
        <v>599</v>
      </c>
      <c r="I37" s="434" t="s">
        <v>599</v>
      </c>
      <c r="J37" s="434" t="s">
        <v>516</v>
      </c>
      <c r="K37" s="434" t="s">
        <v>600</v>
      </c>
      <c r="L37" s="436">
        <v>60.214821266703417</v>
      </c>
      <c r="M37" s="436">
        <v>4</v>
      </c>
      <c r="N37" s="437">
        <v>240.85928506681367</v>
      </c>
    </row>
    <row r="38" spans="1:14" ht="14.4" customHeight="1" x14ac:dyDescent="0.3">
      <c r="A38" s="432" t="s">
        <v>480</v>
      </c>
      <c r="B38" s="433" t="s">
        <v>481</v>
      </c>
      <c r="C38" s="434" t="s">
        <v>486</v>
      </c>
      <c r="D38" s="435" t="s">
        <v>701</v>
      </c>
      <c r="E38" s="434" t="s">
        <v>497</v>
      </c>
      <c r="F38" s="435" t="s">
        <v>703</v>
      </c>
      <c r="G38" s="434" t="s">
        <v>601</v>
      </c>
      <c r="H38" s="434" t="s">
        <v>602</v>
      </c>
      <c r="I38" s="434" t="s">
        <v>603</v>
      </c>
      <c r="J38" s="434" t="s">
        <v>604</v>
      </c>
      <c r="K38" s="434" t="s">
        <v>605</v>
      </c>
      <c r="L38" s="436">
        <v>36.33</v>
      </c>
      <c r="M38" s="436">
        <v>15</v>
      </c>
      <c r="N38" s="437">
        <v>544.94999999999993</v>
      </c>
    </row>
    <row r="39" spans="1:14" ht="14.4" customHeight="1" x14ac:dyDescent="0.3">
      <c r="A39" s="432" t="s">
        <v>480</v>
      </c>
      <c r="B39" s="433" t="s">
        <v>481</v>
      </c>
      <c r="C39" s="434" t="s">
        <v>486</v>
      </c>
      <c r="D39" s="435" t="s">
        <v>701</v>
      </c>
      <c r="E39" s="434" t="s">
        <v>606</v>
      </c>
      <c r="F39" s="435" t="s">
        <v>704</v>
      </c>
      <c r="G39" s="434" t="s">
        <v>498</v>
      </c>
      <c r="H39" s="434" t="s">
        <v>607</v>
      </c>
      <c r="I39" s="434" t="s">
        <v>608</v>
      </c>
      <c r="J39" s="434" t="s">
        <v>609</v>
      </c>
      <c r="K39" s="434" t="s">
        <v>610</v>
      </c>
      <c r="L39" s="436">
        <v>758.1401429947507</v>
      </c>
      <c r="M39" s="436">
        <v>42</v>
      </c>
      <c r="N39" s="437">
        <v>31841.886005779532</v>
      </c>
    </row>
    <row r="40" spans="1:14" ht="14.4" customHeight="1" x14ac:dyDescent="0.3">
      <c r="A40" s="432" t="s">
        <v>480</v>
      </c>
      <c r="B40" s="433" t="s">
        <v>481</v>
      </c>
      <c r="C40" s="434" t="s">
        <v>486</v>
      </c>
      <c r="D40" s="435" t="s">
        <v>701</v>
      </c>
      <c r="E40" s="434" t="s">
        <v>606</v>
      </c>
      <c r="F40" s="435" t="s">
        <v>704</v>
      </c>
      <c r="G40" s="434" t="s">
        <v>498</v>
      </c>
      <c r="H40" s="434" t="s">
        <v>611</v>
      </c>
      <c r="I40" s="434" t="s">
        <v>612</v>
      </c>
      <c r="J40" s="434" t="s">
        <v>613</v>
      </c>
      <c r="K40" s="434" t="s">
        <v>614</v>
      </c>
      <c r="L40" s="436">
        <v>1737.8685027134252</v>
      </c>
      <c r="M40" s="436">
        <v>85</v>
      </c>
      <c r="N40" s="437">
        <v>147718.82273064114</v>
      </c>
    </row>
    <row r="41" spans="1:14" ht="14.4" customHeight="1" x14ac:dyDescent="0.3">
      <c r="A41" s="432" t="s">
        <v>480</v>
      </c>
      <c r="B41" s="433" t="s">
        <v>481</v>
      </c>
      <c r="C41" s="434" t="s">
        <v>486</v>
      </c>
      <c r="D41" s="435" t="s">
        <v>701</v>
      </c>
      <c r="E41" s="434" t="s">
        <v>606</v>
      </c>
      <c r="F41" s="435" t="s">
        <v>704</v>
      </c>
      <c r="G41" s="434" t="s">
        <v>498</v>
      </c>
      <c r="H41" s="434" t="s">
        <v>615</v>
      </c>
      <c r="I41" s="434" t="s">
        <v>616</v>
      </c>
      <c r="J41" s="434" t="s">
        <v>617</v>
      </c>
      <c r="K41" s="434" t="s">
        <v>618</v>
      </c>
      <c r="L41" s="436">
        <v>2671.4598952696874</v>
      </c>
      <c r="M41" s="436">
        <v>136</v>
      </c>
      <c r="N41" s="437">
        <v>363318.54575667751</v>
      </c>
    </row>
    <row r="42" spans="1:14" ht="14.4" customHeight="1" x14ac:dyDescent="0.3">
      <c r="A42" s="432" t="s">
        <v>480</v>
      </c>
      <c r="B42" s="433" t="s">
        <v>481</v>
      </c>
      <c r="C42" s="434" t="s">
        <v>486</v>
      </c>
      <c r="D42" s="435" t="s">
        <v>701</v>
      </c>
      <c r="E42" s="434" t="s">
        <v>606</v>
      </c>
      <c r="F42" s="435" t="s">
        <v>704</v>
      </c>
      <c r="G42" s="434" t="s">
        <v>498</v>
      </c>
      <c r="H42" s="434" t="s">
        <v>619</v>
      </c>
      <c r="I42" s="434" t="s">
        <v>620</v>
      </c>
      <c r="J42" s="434" t="s">
        <v>617</v>
      </c>
      <c r="K42" s="434" t="s">
        <v>621</v>
      </c>
      <c r="L42" s="436">
        <v>6678.6396124435914</v>
      </c>
      <c r="M42" s="436">
        <v>26</v>
      </c>
      <c r="N42" s="437">
        <v>173644.62992353339</v>
      </c>
    </row>
    <row r="43" spans="1:14" ht="14.4" customHeight="1" x14ac:dyDescent="0.3">
      <c r="A43" s="432" t="s">
        <v>480</v>
      </c>
      <c r="B43" s="433" t="s">
        <v>481</v>
      </c>
      <c r="C43" s="434" t="s">
        <v>486</v>
      </c>
      <c r="D43" s="435" t="s">
        <v>701</v>
      </c>
      <c r="E43" s="434" t="s">
        <v>606</v>
      </c>
      <c r="F43" s="435" t="s">
        <v>704</v>
      </c>
      <c r="G43" s="434" t="s">
        <v>498</v>
      </c>
      <c r="H43" s="434" t="s">
        <v>622</v>
      </c>
      <c r="I43" s="434" t="s">
        <v>623</v>
      </c>
      <c r="J43" s="434" t="s">
        <v>624</v>
      </c>
      <c r="K43" s="434" t="s">
        <v>625</v>
      </c>
      <c r="L43" s="436">
        <v>989.03450574166322</v>
      </c>
      <c r="M43" s="436">
        <v>205</v>
      </c>
      <c r="N43" s="437">
        <v>202752.07367704096</v>
      </c>
    </row>
    <row r="44" spans="1:14" ht="14.4" customHeight="1" x14ac:dyDescent="0.3">
      <c r="A44" s="432" t="s">
        <v>480</v>
      </c>
      <c r="B44" s="433" t="s">
        <v>481</v>
      </c>
      <c r="C44" s="434" t="s">
        <v>486</v>
      </c>
      <c r="D44" s="435" t="s">
        <v>701</v>
      </c>
      <c r="E44" s="434" t="s">
        <v>606</v>
      </c>
      <c r="F44" s="435" t="s">
        <v>704</v>
      </c>
      <c r="G44" s="434" t="s">
        <v>498</v>
      </c>
      <c r="H44" s="434" t="s">
        <v>626</v>
      </c>
      <c r="I44" s="434" t="s">
        <v>627</v>
      </c>
      <c r="J44" s="434" t="s">
        <v>628</v>
      </c>
      <c r="K44" s="434" t="s">
        <v>629</v>
      </c>
      <c r="L44" s="436">
        <v>972.89787910524001</v>
      </c>
      <c r="M44" s="436">
        <v>389</v>
      </c>
      <c r="N44" s="437">
        <v>378457.27497193834</v>
      </c>
    </row>
    <row r="45" spans="1:14" ht="14.4" customHeight="1" x14ac:dyDescent="0.3">
      <c r="A45" s="432" t="s">
        <v>480</v>
      </c>
      <c r="B45" s="433" t="s">
        <v>481</v>
      </c>
      <c r="C45" s="434" t="s">
        <v>486</v>
      </c>
      <c r="D45" s="435" t="s">
        <v>701</v>
      </c>
      <c r="E45" s="434" t="s">
        <v>606</v>
      </c>
      <c r="F45" s="435" t="s">
        <v>704</v>
      </c>
      <c r="G45" s="434" t="s">
        <v>498</v>
      </c>
      <c r="H45" s="434" t="s">
        <v>630</v>
      </c>
      <c r="I45" s="434" t="s">
        <v>631</v>
      </c>
      <c r="J45" s="434" t="s">
        <v>632</v>
      </c>
      <c r="K45" s="434" t="s">
        <v>633</v>
      </c>
      <c r="L45" s="436">
        <v>417.58000000000004</v>
      </c>
      <c r="M45" s="436">
        <v>16</v>
      </c>
      <c r="N45" s="437">
        <v>6681.2800000000007</v>
      </c>
    </row>
    <row r="46" spans="1:14" ht="14.4" customHeight="1" x14ac:dyDescent="0.3">
      <c r="A46" s="432" t="s">
        <v>480</v>
      </c>
      <c r="B46" s="433" t="s">
        <v>481</v>
      </c>
      <c r="C46" s="434" t="s">
        <v>486</v>
      </c>
      <c r="D46" s="435" t="s">
        <v>701</v>
      </c>
      <c r="E46" s="434" t="s">
        <v>606</v>
      </c>
      <c r="F46" s="435" t="s">
        <v>704</v>
      </c>
      <c r="G46" s="434" t="s">
        <v>601</v>
      </c>
      <c r="H46" s="434" t="s">
        <v>634</v>
      </c>
      <c r="I46" s="434" t="s">
        <v>635</v>
      </c>
      <c r="J46" s="434" t="s">
        <v>636</v>
      </c>
      <c r="K46" s="434" t="s">
        <v>637</v>
      </c>
      <c r="L46" s="436">
        <v>5460.796379052128</v>
      </c>
      <c r="M46" s="436">
        <v>6</v>
      </c>
      <c r="N46" s="437">
        <v>32764.778274312768</v>
      </c>
    </row>
    <row r="47" spans="1:14" ht="14.4" customHeight="1" x14ac:dyDescent="0.3">
      <c r="A47" s="432" t="s">
        <v>480</v>
      </c>
      <c r="B47" s="433" t="s">
        <v>481</v>
      </c>
      <c r="C47" s="434" t="s">
        <v>486</v>
      </c>
      <c r="D47" s="435" t="s">
        <v>701</v>
      </c>
      <c r="E47" s="434" t="s">
        <v>606</v>
      </c>
      <c r="F47" s="435" t="s">
        <v>704</v>
      </c>
      <c r="G47" s="434" t="s">
        <v>601</v>
      </c>
      <c r="H47" s="434" t="s">
        <v>638</v>
      </c>
      <c r="I47" s="434" t="s">
        <v>639</v>
      </c>
      <c r="J47" s="434" t="s">
        <v>636</v>
      </c>
      <c r="K47" s="434" t="s">
        <v>640</v>
      </c>
      <c r="L47" s="436">
        <v>10921.595623252591</v>
      </c>
      <c r="M47" s="436">
        <v>113</v>
      </c>
      <c r="N47" s="437">
        <v>1234140.3054275429</v>
      </c>
    </row>
    <row r="48" spans="1:14" ht="14.4" customHeight="1" x14ac:dyDescent="0.3">
      <c r="A48" s="432" t="s">
        <v>480</v>
      </c>
      <c r="B48" s="433" t="s">
        <v>481</v>
      </c>
      <c r="C48" s="434" t="s">
        <v>486</v>
      </c>
      <c r="D48" s="435" t="s">
        <v>701</v>
      </c>
      <c r="E48" s="434" t="s">
        <v>606</v>
      </c>
      <c r="F48" s="435" t="s">
        <v>704</v>
      </c>
      <c r="G48" s="434" t="s">
        <v>601</v>
      </c>
      <c r="H48" s="434" t="s">
        <v>641</v>
      </c>
      <c r="I48" s="434" t="s">
        <v>642</v>
      </c>
      <c r="J48" s="434" t="s">
        <v>643</v>
      </c>
      <c r="K48" s="434" t="s">
        <v>644</v>
      </c>
      <c r="L48" s="436">
        <v>1956.1158520962272</v>
      </c>
      <c r="M48" s="436">
        <v>15</v>
      </c>
      <c r="N48" s="437">
        <v>29341.737781443408</v>
      </c>
    </row>
    <row r="49" spans="1:14" ht="14.4" customHeight="1" x14ac:dyDescent="0.3">
      <c r="A49" s="432" t="s">
        <v>480</v>
      </c>
      <c r="B49" s="433" t="s">
        <v>481</v>
      </c>
      <c r="C49" s="434" t="s">
        <v>491</v>
      </c>
      <c r="D49" s="435" t="s">
        <v>702</v>
      </c>
      <c r="E49" s="434" t="s">
        <v>497</v>
      </c>
      <c r="F49" s="435" t="s">
        <v>703</v>
      </c>
      <c r="G49" s="434" t="s">
        <v>498</v>
      </c>
      <c r="H49" s="434" t="s">
        <v>502</v>
      </c>
      <c r="I49" s="434" t="s">
        <v>502</v>
      </c>
      <c r="J49" s="434" t="s">
        <v>500</v>
      </c>
      <c r="K49" s="434" t="s">
        <v>503</v>
      </c>
      <c r="L49" s="436">
        <v>97.18</v>
      </c>
      <c r="M49" s="436">
        <v>2</v>
      </c>
      <c r="N49" s="437">
        <v>194.36</v>
      </c>
    </row>
    <row r="50" spans="1:14" ht="14.4" customHeight="1" x14ac:dyDescent="0.3">
      <c r="A50" s="432" t="s">
        <v>480</v>
      </c>
      <c r="B50" s="433" t="s">
        <v>481</v>
      </c>
      <c r="C50" s="434" t="s">
        <v>491</v>
      </c>
      <c r="D50" s="435" t="s">
        <v>702</v>
      </c>
      <c r="E50" s="434" t="s">
        <v>497</v>
      </c>
      <c r="F50" s="435" t="s">
        <v>703</v>
      </c>
      <c r="G50" s="434" t="s">
        <v>498</v>
      </c>
      <c r="H50" s="434" t="s">
        <v>504</v>
      </c>
      <c r="I50" s="434" t="s">
        <v>504</v>
      </c>
      <c r="J50" s="434" t="s">
        <v>500</v>
      </c>
      <c r="K50" s="434" t="s">
        <v>505</v>
      </c>
      <c r="L50" s="436">
        <v>97.75</v>
      </c>
      <c r="M50" s="436">
        <v>14</v>
      </c>
      <c r="N50" s="437">
        <v>1368.5</v>
      </c>
    </row>
    <row r="51" spans="1:14" ht="14.4" customHeight="1" x14ac:dyDescent="0.3">
      <c r="A51" s="432" t="s">
        <v>480</v>
      </c>
      <c r="B51" s="433" t="s">
        <v>481</v>
      </c>
      <c r="C51" s="434" t="s">
        <v>491</v>
      </c>
      <c r="D51" s="435" t="s">
        <v>702</v>
      </c>
      <c r="E51" s="434" t="s">
        <v>497</v>
      </c>
      <c r="F51" s="435" t="s">
        <v>703</v>
      </c>
      <c r="G51" s="434" t="s">
        <v>498</v>
      </c>
      <c r="H51" s="434" t="s">
        <v>506</v>
      </c>
      <c r="I51" s="434" t="s">
        <v>507</v>
      </c>
      <c r="J51" s="434" t="s">
        <v>508</v>
      </c>
      <c r="K51" s="434" t="s">
        <v>509</v>
      </c>
      <c r="L51" s="436">
        <v>84.569999999999979</v>
      </c>
      <c r="M51" s="436">
        <v>2</v>
      </c>
      <c r="N51" s="437">
        <v>169.13999999999996</v>
      </c>
    </row>
    <row r="52" spans="1:14" ht="14.4" customHeight="1" x14ac:dyDescent="0.3">
      <c r="A52" s="432" t="s">
        <v>480</v>
      </c>
      <c r="B52" s="433" t="s">
        <v>481</v>
      </c>
      <c r="C52" s="434" t="s">
        <v>491</v>
      </c>
      <c r="D52" s="435" t="s">
        <v>702</v>
      </c>
      <c r="E52" s="434" t="s">
        <v>497</v>
      </c>
      <c r="F52" s="435" t="s">
        <v>703</v>
      </c>
      <c r="G52" s="434" t="s">
        <v>498</v>
      </c>
      <c r="H52" s="434" t="s">
        <v>510</v>
      </c>
      <c r="I52" s="434" t="s">
        <v>511</v>
      </c>
      <c r="J52" s="434" t="s">
        <v>512</v>
      </c>
      <c r="K52" s="434" t="s">
        <v>513</v>
      </c>
      <c r="L52" s="436">
        <v>170.1635038540702</v>
      </c>
      <c r="M52" s="436">
        <v>30</v>
      </c>
      <c r="N52" s="437">
        <v>5104.9051156221058</v>
      </c>
    </row>
    <row r="53" spans="1:14" ht="14.4" customHeight="1" x14ac:dyDescent="0.3">
      <c r="A53" s="432" t="s">
        <v>480</v>
      </c>
      <c r="B53" s="433" t="s">
        <v>481</v>
      </c>
      <c r="C53" s="434" t="s">
        <v>491</v>
      </c>
      <c r="D53" s="435" t="s">
        <v>702</v>
      </c>
      <c r="E53" s="434" t="s">
        <v>497</v>
      </c>
      <c r="F53" s="435" t="s">
        <v>703</v>
      </c>
      <c r="G53" s="434" t="s">
        <v>498</v>
      </c>
      <c r="H53" s="434" t="s">
        <v>514</v>
      </c>
      <c r="I53" s="434" t="s">
        <v>515</v>
      </c>
      <c r="J53" s="434" t="s">
        <v>516</v>
      </c>
      <c r="K53" s="434" t="s">
        <v>517</v>
      </c>
      <c r="L53" s="436">
        <v>60.26</v>
      </c>
      <c r="M53" s="436">
        <v>1</v>
      </c>
      <c r="N53" s="437">
        <v>60.26</v>
      </c>
    </row>
    <row r="54" spans="1:14" ht="14.4" customHeight="1" x14ac:dyDescent="0.3">
      <c r="A54" s="432" t="s">
        <v>480</v>
      </c>
      <c r="B54" s="433" t="s">
        <v>481</v>
      </c>
      <c r="C54" s="434" t="s">
        <v>491</v>
      </c>
      <c r="D54" s="435" t="s">
        <v>702</v>
      </c>
      <c r="E54" s="434" t="s">
        <v>497</v>
      </c>
      <c r="F54" s="435" t="s">
        <v>703</v>
      </c>
      <c r="G54" s="434" t="s">
        <v>498</v>
      </c>
      <c r="H54" s="434" t="s">
        <v>645</v>
      </c>
      <c r="I54" s="434" t="s">
        <v>646</v>
      </c>
      <c r="J54" s="434" t="s">
        <v>647</v>
      </c>
      <c r="K54" s="434" t="s">
        <v>648</v>
      </c>
      <c r="L54" s="436">
        <v>60.35</v>
      </c>
      <c r="M54" s="436">
        <v>1</v>
      </c>
      <c r="N54" s="437">
        <v>60.35</v>
      </c>
    </row>
    <row r="55" spans="1:14" ht="14.4" customHeight="1" x14ac:dyDescent="0.3">
      <c r="A55" s="432" t="s">
        <v>480</v>
      </c>
      <c r="B55" s="433" t="s">
        <v>481</v>
      </c>
      <c r="C55" s="434" t="s">
        <v>491</v>
      </c>
      <c r="D55" s="435" t="s">
        <v>702</v>
      </c>
      <c r="E55" s="434" t="s">
        <v>497</v>
      </c>
      <c r="F55" s="435" t="s">
        <v>703</v>
      </c>
      <c r="G55" s="434" t="s">
        <v>498</v>
      </c>
      <c r="H55" s="434" t="s">
        <v>525</v>
      </c>
      <c r="I55" s="434" t="s">
        <v>526</v>
      </c>
      <c r="J55" s="434" t="s">
        <v>527</v>
      </c>
      <c r="K55" s="434" t="s">
        <v>528</v>
      </c>
      <c r="L55" s="436">
        <v>87.740000000000009</v>
      </c>
      <c r="M55" s="436">
        <v>2</v>
      </c>
      <c r="N55" s="437">
        <v>175.48000000000002</v>
      </c>
    </row>
    <row r="56" spans="1:14" ht="14.4" customHeight="1" x14ac:dyDescent="0.3">
      <c r="A56" s="432" t="s">
        <v>480</v>
      </c>
      <c r="B56" s="433" t="s">
        <v>481</v>
      </c>
      <c r="C56" s="434" t="s">
        <v>491</v>
      </c>
      <c r="D56" s="435" t="s">
        <v>702</v>
      </c>
      <c r="E56" s="434" t="s">
        <v>497</v>
      </c>
      <c r="F56" s="435" t="s">
        <v>703</v>
      </c>
      <c r="G56" s="434" t="s">
        <v>498</v>
      </c>
      <c r="H56" s="434" t="s">
        <v>649</v>
      </c>
      <c r="I56" s="434" t="s">
        <v>650</v>
      </c>
      <c r="J56" s="434" t="s">
        <v>651</v>
      </c>
      <c r="K56" s="434" t="s">
        <v>652</v>
      </c>
      <c r="L56" s="436">
        <v>393.1032571995986</v>
      </c>
      <c r="M56" s="436">
        <v>18</v>
      </c>
      <c r="N56" s="437">
        <v>7075.8586295927744</v>
      </c>
    </row>
    <row r="57" spans="1:14" ht="14.4" customHeight="1" x14ac:dyDescent="0.3">
      <c r="A57" s="432" t="s">
        <v>480</v>
      </c>
      <c r="B57" s="433" t="s">
        <v>481</v>
      </c>
      <c r="C57" s="434" t="s">
        <v>491</v>
      </c>
      <c r="D57" s="435" t="s">
        <v>702</v>
      </c>
      <c r="E57" s="434" t="s">
        <v>497</v>
      </c>
      <c r="F57" s="435" t="s">
        <v>703</v>
      </c>
      <c r="G57" s="434" t="s">
        <v>498</v>
      </c>
      <c r="H57" s="434" t="s">
        <v>529</v>
      </c>
      <c r="I57" s="434" t="s">
        <v>192</v>
      </c>
      <c r="J57" s="434" t="s">
        <v>530</v>
      </c>
      <c r="K57" s="434"/>
      <c r="L57" s="436">
        <v>97.320298837320195</v>
      </c>
      <c r="M57" s="436">
        <v>2</v>
      </c>
      <c r="N57" s="437">
        <v>194.64059767464039</v>
      </c>
    </row>
    <row r="58" spans="1:14" ht="14.4" customHeight="1" x14ac:dyDescent="0.3">
      <c r="A58" s="432" t="s">
        <v>480</v>
      </c>
      <c r="B58" s="433" t="s">
        <v>481</v>
      </c>
      <c r="C58" s="434" t="s">
        <v>491</v>
      </c>
      <c r="D58" s="435" t="s">
        <v>702</v>
      </c>
      <c r="E58" s="434" t="s">
        <v>497</v>
      </c>
      <c r="F58" s="435" t="s">
        <v>703</v>
      </c>
      <c r="G58" s="434" t="s">
        <v>498</v>
      </c>
      <c r="H58" s="434" t="s">
        <v>653</v>
      </c>
      <c r="I58" s="434" t="s">
        <v>654</v>
      </c>
      <c r="J58" s="434" t="s">
        <v>655</v>
      </c>
      <c r="K58" s="434" t="s">
        <v>656</v>
      </c>
      <c r="L58" s="436">
        <v>42.5</v>
      </c>
      <c r="M58" s="436">
        <v>1</v>
      </c>
      <c r="N58" s="437">
        <v>42.5</v>
      </c>
    </row>
    <row r="59" spans="1:14" ht="14.4" customHeight="1" x14ac:dyDescent="0.3">
      <c r="A59" s="432" t="s">
        <v>480</v>
      </c>
      <c r="B59" s="433" t="s">
        <v>481</v>
      </c>
      <c r="C59" s="434" t="s">
        <v>491</v>
      </c>
      <c r="D59" s="435" t="s">
        <v>702</v>
      </c>
      <c r="E59" s="434" t="s">
        <v>497</v>
      </c>
      <c r="F59" s="435" t="s">
        <v>703</v>
      </c>
      <c r="G59" s="434" t="s">
        <v>498</v>
      </c>
      <c r="H59" s="434" t="s">
        <v>545</v>
      </c>
      <c r="I59" s="434" t="s">
        <v>546</v>
      </c>
      <c r="J59" s="434" t="s">
        <v>512</v>
      </c>
      <c r="K59" s="434" t="s">
        <v>547</v>
      </c>
      <c r="L59" s="436">
        <v>49.519897952612212</v>
      </c>
      <c r="M59" s="436">
        <v>6</v>
      </c>
      <c r="N59" s="437">
        <v>297.11938771567327</v>
      </c>
    </row>
    <row r="60" spans="1:14" ht="14.4" customHeight="1" x14ac:dyDescent="0.3">
      <c r="A60" s="432" t="s">
        <v>480</v>
      </c>
      <c r="B60" s="433" t="s">
        <v>481</v>
      </c>
      <c r="C60" s="434" t="s">
        <v>491</v>
      </c>
      <c r="D60" s="435" t="s">
        <v>702</v>
      </c>
      <c r="E60" s="434" t="s">
        <v>497</v>
      </c>
      <c r="F60" s="435" t="s">
        <v>703</v>
      </c>
      <c r="G60" s="434" t="s">
        <v>498</v>
      </c>
      <c r="H60" s="434" t="s">
        <v>552</v>
      </c>
      <c r="I60" s="434" t="s">
        <v>553</v>
      </c>
      <c r="J60" s="434" t="s">
        <v>554</v>
      </c>
      <c r="K60" s="434" t="s">
        <v>555</v>
      </c>
      <c r="L60" s="436">
        <v>52.409837995650413</v>
      </c>
      <c r="M60" s="436">
        <v>1</v>
      </c>
      <c r="N60" s="437">
        <v>52.409837995650413</v>
      </c>
    </row>
    <row r="61" spans="1:14" ht="14.4" customHeight="1" x14ac:dyDescent="0.3">
      <c r="A61" s="432" t="s">
        <v>480</v>
      </c>
      <c r="B61" s="433" t="s">
        <v>481</v>
      </c>
      <c r="C61" s="434" t="s">
        <v>491</v>
      </c>
      <c r="D61" s="435" t="s">
        <v>702</v>
      </c>
      <c r="E61" s="434" t="s">
        <v>497</v>
      </c>
      <c r="F61" s="435" t="s">
        <v>703</v>
      </c>
      <c r="G61" s="434" t="s">
        <v>498</v>
      </c>
      <c r="H61" s="434" t="s">
        <v>657</v>
      </c>
      <c r="I61" s="434" t="s">
        <v>658</v>
      </c>
      <c r="J61" s="434" t="s">
        <v>659</v>
      </c>
      <c r="K61" s="434" t="s">
        <v>660</v>
      </c>
      <c r="L61" s="436">
        <v>327.06000000000006</v>
      </c>
      <c r="M61" s="436">
        <v>10</v>
      </c>
      <c r="N61" s="437">
        <v>3270.6000000000004</v>
      </c>
    </row>
    <row r="62" spans="1:14" ht="14.4" customHeight="1" x14ac:dyDescent="0.3">
      <c r="A62" s="432" t="s">
        <v>480</v>
      </c>
      <c r="B62" s="433" t="s">
        <v>481</v>
      </c>
      <c r="C62" s="434" t="s">
        <v>491</v>
      </c>
      <c r="D62" s="435" t="s">
        <v>702</v>
      </c>
      <c r="E62" s="434" t="s">
        <v>497</v>
      </c>
      <c r="F62" s="435" t="s">
        <v>703</v>
      </c>
      <c r="G62" s="434" t="s">
        <v>498</v>
      </c>
      <c r="H62" s="434" t="s">
        <v>661</v>
      </c>
      <c r="I62" s="434" t="s">
        <v>662</v>
      </c>
      <c r="J62" s="434" t="s">
        <v>659</v>
      </c>
      <c r="K62" s="434" t="s">
        <v>663</v>
      </c>
      <c r="L62" s="436">
        <v>246.32999999999998</v>
      </c>
      <c r="M62" s="436">
        <v>7</v>
      </c>
      <c r="N62" s="437">
        <v>1724.31</v>
      </c>
    </row>
    <row r="63" spans="1:14" ht="14.4" customHeight="1" x14ac:dyDescent="0.3">
      <c r="A63" s="432" t="s">
        <v>480</v>
      </c>
      <c r="B63" s="433" t="s">
        <v>481</v>
      </c>
      <c r="C63" s="434" t="s">
        <v>491</v>
      </c>
      <c r="D63" s="435" t="s">
        <v>702</v>
      </c>
      <c r="E63" s="434" t="s">
        <v>497</v>
      </c>
      <c r="F63" s="435" t="s">
        <v>703</v>
      </c>
      <c r="G63" s="434" t="s">
        <v>498</v>
      </c>
      <c r="H63" s="434" t="s">
        <v>664</v>
      </c>
      <c r="I63" s="434" t="s">
        <v>665</v>
      </c>
      <c r="J63" s="434" t="s">
        <v>666</v>
      </c>
      <c r="K63" s="434" t="s">
        <v>667</v>
      </c>
      <c r="L63" s="436">
        <v>410.9</v>
      </c>
      <c r="M63" s="436">
        <v>1</v>
      </c>
      <c r="N63" s="437">
        <v>410.9</v>
      </c>
    </row>
    <row r="64" spans="1:14" ht="14.4" customHeight="1" x14ac:dyDescent="0.3">
      <c r="A64" s="432" t="s">
        <v>480</v>
      </c>
      <c r="B64" s="433" t="s">
        <v>481</v>
      </c>
      <c r="C64" s="434" t="s">
        <v>491</v>
      </c>
      <c r="D64" s="435" t="s">
        <v>702</v>
      </c>
      <c r="E64" s="434" t="s">
        <v>497</v>
      </c>
      <c r="F64" s="435" t="s">
        <v>703</v>
      </c>
      <c r="G64" s="434" t="s">
        <v>498</v>
      </c>
      <c r="H64" s="434" t="s">
        <v>668</v>
      </c>
      <c r="I64" s="434" t="s">
        <v>192</v>
      </c>
      <c r="J64" s="434" t="s">
        <v>669</v>
      </c>
      <c r="K64" s="434"/>
      <c r="L64" s="436">
        <v>264.47697696610902</v>
      </c>
      <c r="M64" s="436">
        <v>2</v>
      </c>
      <c r="N64" s="437">
        <v>528.95395393221804</v>
      </c>
    </row>
    <row r="65" spans="1:14" ht="14.4" customHeight="1" x14ac:dyDescent="0.3">
      <c r="A65" s="432" t="s">
        <v>480</v>
      </c>
      <c r="B65" s="433" t="s">
        <v>481</v>
      </c>
      <c r="C65" s="434" t="s">
        <v>491</v>
      </c>
      <c r="D65" s="435" t="s">
        <v>702</v>
      </c>
      <c r="E65" s="434" t="s">
        <v>497</v>
      </c>
      <c r="F65" s="435" t="s">
        <v>703</v>
      </c>
      <c r="G65" s="434" t="s">
        <v>498</v>
      </c>
      <c r="H65" s="434" t="s">
        <v>579</v>
      </c>
      <c r="I65" s="434" t="s">
        <v>580</v>
      </c>
      <c r="J65" s="434" t="s">
        <v>581</v>
      </c>
      <c r="K65" s="434" t="s">
        <v>582</v>
      </c>
      <c r="L65" s="436">
        <v>291.75777777777773</v>
      </c>
      <c r="M65" s="436">
        <v>27</v>
      </c>
      <c r="N65" s="437">
        <v>7877.4599999999991</v>
      </c>
    </row>
    <row r="66" spans="1:14" ht="14.4" customHeight="1" x14ac:dyDescent="0.3">
      <c r="A66" s="432" t="s">
        <v>480</v>
      </c>
      <c r="B66" s="433" t="s">
        <v>481</v>
      </c>
      <c r="C66" s="434" t="s">
        <v>491</v>
      </c>
      <c r="D66" s="435" t="s">
        <v>702</v>
      </c>
      <c r="E66" s="434" t="s">
        <v>497</v>
      </c>
      <c r="F66" s="435" t="s">
        <v>703</v>
      </c>
      <c r="G66" s="434" t="s">
        <v>498</v>
      </c>
      <c r="H66" s="434" t="s">
        <v>670</v>
      </c>
      <c r="I66" s="434" t="s">
        <v>192</v>
      </c>
      <c r="J66" s="434" t="s">
        <v>671</v>
      </c>
      <c r="K66" s="434"/>
      <c r="L66" s="436">
        <v>59.710237805561462</v>
      </c>
      <c r="M66" s="436">
        <v>48</v>
      </c>
      <c r="N66" s="437">
        <v>2866.0914146669502</v>
      </c>
    </row>
    <row r="67" spans="1:14" ht="14.4" customHeight="1" x14ac:dyDescent="0.3">
      <c r="A67" s="432" t="s">
        <v>480</v>
      </c>
      <c r="B67" s="433" t="s">
        <v>481</v>
      </c>
      <c r="C67" s="434" t="s">
        <v>491</v>
      </c>
      <c r="D67" s="435" t="s">
        <v>702</v>
      </c>
      <c r="E67" s="434" t="s">
        <v>497</v>
      </c>
      <c r="F67" s="435" t="s">
        <v>703</v>
      </c>
      <c r="G67" s="434" t="s">
        <v>498</v>
      </c>
      <c r="H67" s="434" t="s">
        <v>672</v>
      </c>
      <c r="I67" s="434" t="s">
        <v>673</v>
      </c>
      <c r="J67" s="434" t="s">
        <v>674</v>
      </c>
      <c r="K67" s="434" t="s">
        <v>675</v>
      </c>
      <c r="L67" s="436">
        <v>402.49999999999994</v>
      </c>
      <c r="M67" s="436">
        <v>3</v>
      </c>
      <c r="N67" s="437">
        <v>1207.4999999999998</v>
      </c>
    </row>
    <row r="68" spans="1:14" ht="14.4" customHeight="1" x14ac:dyDescent="0.3">
      <c r="A68" s="432" t="s">
        <v>480</v>
      </c>
      <c r="B68" s="433" t="s">
        <v>481</v>
      </c>
      <c r="C68" s="434" t="s">
        <v>491</v>
      </c>
      <c r="D68" s="435" t="s">
        <v>702</v>
      </c>
      <c r="E68" s="434" t="s">
        <v>497</v>
      </c>
      <c r="F68" s="435" t="s">
        <v>703</v>
      </c>
      <c r="G68" s="434" t="s">
        <v>498</v>
      </c>
      <c r="H68" s="434" t="s">
        <v>676</v>
      </c>
      <c r="I68" s="434" t="s">
        <v>192</v>
      </c>
      <c r="J68" s="434" t="s">
        <v>677</v>
      </c>
      <c r="K68" s="434" t="s">
        <v>678</v>
      </c>
      <c r="L68" s="436">
        <v>77.188783890014847</v>
      </c>
      <c r="M68" s="436">
        <v>20</v>
      </c>
      <c r="N68" s="437">
        <v>1543.775677800297</v>
      </c>
    </row>
    <row r="69" spans="1:14" ht="14.4" customHeight="1" x14ac:dyDescent="0.3">
      <c r="A69" s="432" t="s">
        <v>480</v>
      </c>
      <c r="B69" s="433" t="s">
        <v>481</v>
      </c>
      <c r="C69" s="434" t="s">
        <v>491</v>
      </c>
      <c r="D69" s="435" t="s">
        <v>702</v>
      </c>
      <c r="E69" s="434" t="s">
        <v>497</v>
      </c>
      <c r="F69" s="435" t="s">
        <v>703</v>
      </c>
      <c r="G69" s="434" t="s">
        <v>498</v>
      </c>
      <c r="H69" s="434" t="s">
        <v>599</v>
      </c>
      <c r="I69" s="434" t="s">
        <v>599</v>
      </c>
      <c r="J69" s="434" t="s">
        <v>516</v>
      </c>
      <c r="K69" s="434" t="s">
        <v>600</v>
      </c>
      <c r="L69" s="436">
        <v>60.26</v>
      </c>
      <c r="M69" s="436">
        <v>2</v>
      </c>
      <c r="N69" s="437">
        <v>120.52</v>
      </c>
    </row>
    <row r="70" spans="1:14" ht="14.4" customHeight="1" x14ac:dyDescent="0.3">
      <c r="A70" s="432" t="s">
        <v>480</v>
      </c>
      <c r="B70" s="433" t="s">
        <v>481</v>
      </c>
      <c r="C70" s="434" t="s">
        <v>491</v>
      </c>
      <c r="D70" s="435" t="s">
        <v>702</v>
      </c>
      <c r="E70" s="434" t="s">
        <v>497</v>
      </c>
      <c r="F70" s="435" t="s">
        <v>703</v>
      </c>
      <c r="G70" s="434" t="s">
        <v>601</v>
      </c>
      <c r="H70" s="434" t="s">
        <v>602</v>
      </c>
      <c r="I70" s="434" t="s">
        <v>603</v>
      </c>
      <c r="J70" s="434" t="s">
        <v>604</v>
      </c>
      <c r="K70" s="434" t="s">
        <v>605</v>
      </c>
      <c r="L70" s="436">
        <v>36.329937059520603</v>
      </c>
      <c r="M70" s="436">
        <v>10</v>
      </c>
      <c r="N70" s="437">
        <v>363.29937059520603</v>
      </c>
    </row>
    <row r="71" spans="1:14" ht="14.4" customHeight="1" x14ac:dyDescent="0.3">
      <c r="A71" s="432" t="s">
        <v>480</v>
      </c>
      <c r="B71" s="433" t="s">
        <v>481</v>
      </c>
      <c r="C71" s="434" t="s">
        <v>491</v>
      </c>
      <c r="D71" s="435" t="s">
        <v>702</v>
      </c>
      <c r="E71" s="434" t="s">
        <v>497</v>
      </c>
      <c r="F71" s="435" t="s">
        <v>703</v>
      </c>
      <c r="G71" s="434" t="s">
        <v>601</v>
      </c>
      <c r="H71" s="434" t="s">
        <v>679</v>
      </c>
      <c r="I71" s="434" t="s">
        <v>680</v>
      </c>
      <c r="J71" s="434" t="s">
        <v>681</v>
      </c>
      <c r="K71" s="434" t="s">
        <v>682</v>
      </c>
      <c r="L71" s="436">
        <v>58.824999999999982</v>
      </c>
      <c r="M71" s="436">
        <v>2</v>
      </c>
      <c r="N71" s="437">
        <v>117.64999999999996</v>
      </c>
    </row>
    <row r="72" spans="1:14" ht="14.4" customHeight="1" x14ac:dyDescent="0.3">
      <c r="A72" s="432" t="s">
        <v>480</v>
      </c>
      <c r="B72" s="433" t="s">
        <v>481</v>
      </c>
      <c r="C72" s="434" t="s">
        <v>491</v>
      </c>
      <c r="D72" s="435" t="s">
        <v>702</v>
      </c>
      <c r="E72" s="434" t="s">
        <v>497</v>
      </c>
      <c r="F72" s="435" t="s">
        <v>703</v>
      </c>
      <c r="G72" s="434" t="s">
        <v>601</v>
      </c>
      <c r="H72" s="434" t="s">
        <v>683</v>
      </c>
      <c r="I72" s="434" t="s">
        <v>684</v>
      </c>
      <c r="J72" s="434" t="s">
        <v>685</v>
      </c>
      <c r="K72" s="434" t="s">
        <v>686</v>
      </c>
      <c r="L72" s="436">
        <v>509.14965061963119</v>
      </c>
      <c r="M72" s="436">
        <v>1</v>
      </c>
      <c r="N72" s="437">
        <v>509.14965061963119</v>
      </c>
    </row>
    <row r="73" spans="1:14" ht="14.4" customHeight="1" x14ac:dyDescent="0.3">
      <c r="A73" s="432" t="s">
        <v>480</v>
      </c>
      <c r="B73" s="433" t="s">
        <v>481</v>
      </c>
      <c r="C73" s="434" t="s">
        <v>491</v>
      </c>
      <c r="D73" s="435" t="s">
        <v>702</v>
      </c>
      <c r="E73" s="434" t="s">
        <v>606</v>
      </c>
      <c r="F73" s="435" t="s">
        <v>704</v>
      </c>
      <c r="G73" s="434" t="s">
        <v>498</v>
      </c>
      <c r="H73" s="434" t="s">
        <v>687</v>
      </c>
      <c r="I73" s="434" t="s">
        <v>688</v>
      </c>
      <c r="J73" s="434" t="s">
        <v>689</v>
      </c>
      <c r="K73" s="434" t="s">
        <v>690</v>
      </c>
      <c r="L73" s="436">
        <v>6159.8912434563108</v>
      </c>
      <c r="M73" s="436">
        <v>3</v>
      </c>
      <c r="N73" s="437">
        <v>18479.673730368933</v>
      </c>
    </row>
    <row r="74" spans="1:14" ht="14.4" customHeight="1" x14ac:dyDescent="0.3">
      <c r="A74" s="432" t="s">
        <v>480</v>
      </c>
      <c r="B74" s="433" t="s">
        <v>481</v>
      </c>
      <c r="C74" s="434" t="s">
        <v>491</v>
      </c>
      <c r="D74" s="435" t="s">
        <v>702</v>
      </c>
      <c r="E74" s="434" t="s">
        <v>606</v>
      </c>
      <c r="F74" s="435" t="s">
        <v>704</v>
      </c>
      <c r="G74" s="434" t="s">
        <v>498</v>
      </c>
      <c r="H74" s="434" t="s">
        <v>691</v>
      </c>
      <c r="I74" s="434" t="s">
        <v>692</v>
      </c>
      <c r="J74" s="434" t="s">
        <v>693</v>
      </c>
      <c r="K74" s="434" t="s">
        <v>694</v>
      </c>
      <c r="L74" s="436">
        <v>9483.1009659713054</v>
      </c>
      <c r="M74" s="436">
        <v>37</v>
      </c>
      <c r="N74" s="437">
        <v>350874.73574093828</v>
      </c>
    </row>
    <row r="75" spans="1:14" ht="14.4" customHeight="1" x14ac:dyDescent="0.3">
      <c r="A75" s="432" t="s">
        <v>480</v>
      </c>
      <c r="B75" s="433" t="s">
        <v>481</v>
      </c>
      <c r="C75" s="434" t="s">
        <v>491</v>
      </c>
      <c r="D75" s="435" t="s">
        <v>702</v>
      </c>
      <c r="E75" s="434" t="s">
        <v>606</v>
      </c>
      <c r="F75" s="435" t="s">
        <v>704</v>
      </c>
      <c r="G75" s="434" t="s">
        <v>498</v>
      </c>
      <c r="H75" s="434" t="s">
        <v>695</v>
      </c>
      <c r="I75" s="434" t="s">
        <v>695</v>
      </c>
      <c r="J75" s="434" t="s">
        <v>693</v>
      </c>
      <c r="K75" s="434" t="s">
        <v>690</v>
      </c>
      <c r="L75" s="436">
        <v>6891.9738867864698</v>
      </c>
      <c r="M75" s="436">
        <v>2</v>
      </c>
      <c r="N75" s="437">
        <v>13783.94777357294</v>
      </c>
    </row>
    <row r="76" spans="1:14" ht="14.4" customHeight="1" thickBot="1" x14ac:dyDescent="0.35">
      <c r="A76" s="438" t="s">
        <v>480</v>
      </c>
      <c r="B76" s="439" t="s">
        <v>481</v>
      </c>
      <c r="C76" s="440" t="s">
        <v>491</v>
      </c>
      <c r="D76" s="441" t="s">
        <v>702</v>
      </c>
      <c r="E76" s="440" t="s">
        <v>696</v>
      </c>
      <c r="F76" s="441" t="s">
        <v>705</v>
      </c>
      <c r="G76" s="440" t="s">
        <v>498</v>
      </c>
      <c r="H76" s="440" t="s">
        <v>697</v>
      </c>
      <c r="I76" s="440" t="s">
        <v>698</v>
      </c>
      <c r="J76" s="440" t="s">
        <v>699</v>
      </c>
      <c r="K76" s="440" t="s">
        <v>700</v>
      </c>
      <c r="L76" s="442">
        <v>39.43</v>
      </c>
      <c r="M76" s="442">
        <v>2</v>
      </c>
      <c r="N76" s="443">
        <v>78.86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8" customWidth="1"/>
    <col min="3" max="3" width="5.5546875" style="211" customWidth="1"/>
    <col min="4" max="4" width="10" style="208" customWidth="1"/>
    <col min="5" max="5" width="5.5546875" style="211" customWidth="1"/>
    <col min="6" max="6" width="10" style="208" customWidth="1"/>
    <col min="7" max="16384" width="8.88671875" style="130"/>
  </cols>
  <sheetData>
    <row r="1" spans="1:6" ht="37.200000000000003" customHeight="1" thickBot="1" x14ac:dyDescent="0.4">
      <c r="A1" s="342" t="s">
        <v>168</v>
      </c>
      <c r="B1" s="343"/>
      <c r="C1" s="343"/>
      <c r="D1" s="343"/>
      <c r="E1" s="343"/>
      <c r="F1" s="343"/>
    </row>
    <row r="2" spans="1:6" ht="14.4" customHeight="1" thickBot="1" x14ac:dyDescent="0.35">
      <c r="A2" s="235" t="s">
        <v>268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44" t="s">
        <v>131</v>
      </c>
      <c r="C3" s="345"/>
      <c r="D3" s="346" t="s">
        <v>130</v>
      </c>
      <c r="E3" s="345"/>
      <c r="F3" s="80" t="s">
        <v>3</v>
      </c>
    </row>
    <row r="4" spans="1:6" ht="14.4" customHeight="1" thickBot="1" x14ac:dyDescent="0.35">
      <c r="A4" s="444" t="s">
        <v>145</v>
      </c>
      <c r="B4" s="445" t="s">
        <v>14</v>
      </c>
      <c r="C4" s="446" t="s">
        <v>2</v>
      </c>
      <c r="D4" s="445" t="s">
        <v>14</v>
      </c>
      <c r="E4" s="446" t="s">
        <v>2</v>
      </c>
      <c r="F4" s="447" t="s">
        <v>14</v>
      </c>
    </row>
    <row r="5" spans="1:6" ht="14.4" customHeight="1" x14ac:dyDescent="0.3">
      <c r="A5" s="458" t="s">
        <v>706</v>
      </c>
      <c r="B5" s="430"/>
      <c r="C5" s="448">
        <v>0</v>
      </c>
      <c r="D5" s="430">
        <v>990.09902121483719</v>
      </c>
      <c r="E5" s="448">
        <v>1</v>
      </c>
      <c r="F5" s="431">
        <v>990.09902121483719</v>
      </c>
    </row>
    <row r="6" spans="1:6" ht="14.4" customHeight="1" thickBot="1" x14ac:dyDescent="0.35">
      <c r="A6" s="459" t="s">
        <v>707</v>
      </c>
      <c r="B6" s="451"/>
      <c r="C6" s="452">
        <v>0</v>
      </c>
      <c r="D6" s="451">
        <v>1296791.7714832989</v>
      </c>
      <c r="E6" s="452">
        <v>1</v>
      </c>
      <c r="F6" s="453">
        <v>1296791.7714832989</v>
      </c>
    </row>
    <row r="7" spans="1:6" ht="14.4" customHeight="1" thickBot="1" x14ac:dyDescent="0.35">
      <c r="A7" s="454" t="s">
        <v>3</v>
      </c>
      <c r="B7" s="455"/>
      <c r="C7" s="456">
        <v>0</v>
      </c>
      <c r="D7" s="455">
        <v>1297781.8705045136</v>
      </c>
      <c r="E7" s="456">
        <v>1</v>
      </c>
      <c r="F7" s="457">
        <v>1297781.8705045136</v>
      </c>
    </row>
    <row r="8" spans="1:6" ht="14.4" customHeight="1" thickBot="1" x14ac:dyDescent="0.35"/>
    <row r="9" spans="1:6" ht="14.4" customHeight="1" x14ac:dyDescent="0.3">
      <c r="A9" s="458" t="s">
        <v>708</v>
      </c>
      <c r="B9" s="430"/>
      <c r="C9" s="448">
        <v>0</v>
      </c>
      <c r="D9" s="430">
        <v>1296246.8214832989</v>
      </c>
      <c r="E9" s="448">
        <v>1</v>
      </c>
      <c r="F9" s="431">
        <v>1296246.8214832989</v>
      </c>
    </row>
    <row r="10" spans="1:6" ht="14.4" customHeight="1" x14ac:dyDescent="0.3">
      <c r="A10" s="461" t="s">
        <v>709</v>
      </c>
      <c r="B10" s="436"/>
      <c r="C10" s="449">
        <v>0</v>
      </c>
      <c r="D10" s="436">
        <v>117.64999999999996</v>
      </c>
      <c r="E10" s="449">
        <v>1</v>
      </c>
      <c r="F10" s="437">
        <v>117.64999999999996</v>
      </c>
    </row>
    <row r="11" spans="1:6" ht="14.4" customHeight="1" x14ac:dyDescent="0.3">
      <c r="A11" s="461" t="s">
        <v>710</v>
      </c>
      <c r="B11" s="436"/>
      <c r="C11" s="449">
        <v>0</v>
      </c>
      <c r="D11" s="436">
        <v>509.14965061963119</v>
      </c>
      <c r="E11" s="449">
        <v>1</v>
      </c>
      <c r="F11" s="437">
        <v>509.14965061963119</v>
      </c>
    </row>
    <row r="12" spans="1:6" ht="14.4" customHeight="1" thickBot="1" x14ac:dyDescent="0.35">
      <c r="A12" s="459" t="s">
        <v>711</v>
      </c>
      <c r="B12" s="451"/>
      <c r="C12" s="452">
        <v>0</v>
      </c>
      <c r="D12" s="451">
        <v>908.24937059520596</v>
      </c>
      <c r="E12" s="452">
        <v>1</v>
      </c>
      <c r="F12" s="453">
        <v>908.24937059520596</v>
      </c>
    </row>
    <row r="13" spans="1:6" ht="14.4" customHeight="1" thickBot="1" x14ac:dyDescent="0.35">
      <c r="A13" s="454" t="s">
        <v>3</v>
      </c>
      <c r="B13" s="455"/>
      <c r="C13" s="456">
        <v>0</v>
      </c>
      <c r="D13" s="455">
        <v>1297781.8705045138</v>
      </c>
      <c r="E13" s="456">
        <v>1</v>
      </c>
      <c r="F13" s="457">
        <v>1297781.8705045138</v>
      </c>
    </row>
  </sheetData>
  <mergeCells count="3">
    <mergeCell ref="A1:F1"/>
    <mergeCell ref="B3:C3"/>
    <mergeCell ref="D3:E3"/>
  </mergeCells>
  <conditionalFormatting sqref="C5:C1048576">
    <cfRule type="cellIs" dxfId="35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30" bestFit="1" customWidth="1"/>
    <col min="2" max="2" width="8.88671875" style="130" bestFit="1" customWidth="1"/>
    <col min="3" max="3" width="7" style="130" bestFit="1" customWidth="1"/>
    <col min="4" max="4" width="53.44140625" style="130" bestFit="1" customWidth="1"/>
    <col min="5" max="5" width="28.44140625" style="130" bestFit="1" customWidth="1"/>
    <col min="6" max="6" width="6.6640625" style="208" customWidth="1"/>
    <col min="7" max="7" width="10" style="208" customWidth="1"/>
    <col min="8" max="8" width="6.77734375" style="211" bestFit="1" customWidth="1"/>
    <col min="9" max="9" width="6.6640625" style="208" customWidth="1"/>
    <col min="10" max="10" width="10" style="208" customWidth="1"/>
    <col min="11" max="11" width="6.77734375" style="211" bestFit="1" customWidth="1"/>
    <col min="12" max="12" width="6.6640625" style="208" customWidth="1"/>
    <col min="13" max="13" width="10" style="208" customWidth="1"/>
    <col min="14" max="16384" width="8.88671875" style="130"/>
  </cols>
  <sheetData>
    <row r="1" spans="1:13" ht="18.600000000000001" customHeight="1" thickBot="1" x14ac:dyDescent="0.4">
      <c r="A1" s="343" t="s">
        <v>724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05"/>
      <c r="M1" s="305"/>
    </row>
    <row r="2" spans="1:13" ht="14.4" customHeight="1" thickBot="1" x14ac:dyDescent="0.35">
      <c r="A2" s="235" t="s">
        <v>268</v>
      </c>
      <c r="B2" s="207"/>
      <c r="C2" s="207"/>
      <c r="D2" s="207"/>
      <c r="E2" s="207"/>
      <c r="F2" s="215"/>
      <c r="G2" s="215"/>
      <c r="H2" s="216"/>
      <c r="I2" s="215"/>
      <c r="J2" s="215"/>
      <c r="K2" s="216"/>
      <c r="L2" s="215"/>
    </row>
    <row r="3" spans="1:13" ht="14.4" customHeight="1" thickBot="1" x14ac:dyDescent="0.35">
      <c r="E3" s="79" t="s">
        <v>129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162</v>
      </c>
      <c r="J3" s="43">
        <f>SUBTOTAL(9,J6:J1048576)</f>
        <v>1297781.8705045141</v>
      </c>
      <c r="K3" s="44">
        <f>IF(M3=0,0,J3/M3)</f>
        <v>1</v>
      </c>
      <c r="L3" s="43">
        <f>SUBTOTAL(9,L6:L1048576)</f>
        <v>162</v>
      </c>
      <c r="M3" s="45">
        <f>SUBTOTAL(9,M6:M1048576)</f>
        <v>1297781.8705045141</v>
      </c>
    </row>
    <row r="4" spans="1:13" ht="14.4" customHeight="1" thickBot="1" x14ac:dyDescent="0.35">
      <c r="A4" s="41"/>
      <c r="B4" s="41"/>
      <c r="C4" s="41"/>
      <c r="D4" s="41"/>
      <c r="E4" s="42"/>
      <c r="F4" s="347" t="s">
        <v>131</v>
      </c>
      <c r="G4" s="348"/>
      <c r="H4" s="349"/>
      <c r="I4" s="350" t="s">
        <v>130</v>
      </c>
      <c r="J4" s="348"/>
      <c r="K4" s="349"/>
      <c r="L4" s="351" t="s">
        <v>3</v>
      </c>
      <c r="M4" s="352"/>
    </row>
    <row r="5" spans="1:13" ht="14.4" customHeight="1" thickBot="1" x14ac:dyDescent="0.35">
      <c r="A5" s="444" t="s">
        <v>132</v>
      </c>
      <c r="B5" s="462" t="s">
        <v>133</v>
      </c>
      <c r="C5" s="462" t="s">
        <v>71</v>
      </c>
      <c r="D5" s="462" t="s">
        <v>134</v>
      </c>
      <c r="E5" s="462" t="s">
        <v>135</v>
      </c>
      <c r="F5" s="463" t="s">
        <v>28</v>
      </c>
      <c r="G5" s="463" t="s">
        <v>14</v>
      </c>
      <c r="H5" s="446" t="s">
        <v>136</v>
      </c>
      <c r="I5" s="445" t="s">
        <v>28</v>
      </c>
      <c r="J5" s="463" t="s">
        <v>14</v>
      </c>
      <c r="K5" s="446" t="s">
        <v>136</v>
      </c>
      <c r="L5" s="445" t="s">
        <v>28</v>
      </c>
      <c r="M5" s="464" t="s">
        <v>14</v>
      </c>
    </row>
    <row r="6" spans="1:13" ht="14.4" customHeight="1" x14ac:dyDescent="0.3">
      <c r="A6" s="426" t="s">
        <v>486</v>
      </c>
      <c r="B6" s="427" t="s">
        <v>712</v>
      </c>
      <c r="C6" s="427" t="s">
        <v>603</v>
      </c>
      <c r="D6" s="427" t="s">
        <v>713</v>
      </c>
      <c r="E6" s="427" t="s">
        <v>714</v>
      </c>
      <c r="F6" s="430"/>
      <c r="G6" s="430"/>
      <c r="H6" s="448">
        <v>0</v>
      </c>
      <c r="I6" s="430">
        <v>15</v>
      </c>
      <c r="J6" s="430">
        <v>544.94999999999993</v>
      </c>
      <c r="K6" s="448">
        <v>1</v>
      </c>
      <c r="L6" s="430">
        <v>15</v>
      </c>
      <c r="M6" s="431">
        <v>544.94999999999993</v>
      </c>
    </row>
    <row r="7" spans="1:13" ht="14.4" customHeight="1" x14ac:dyDescent="0.3">
      <c r="A7" s="432" t="s">
        <v>486</v>
      </c>
      <c r="B7" s="433" t="s">
        <v>715</v>
      </c>
      <c r="C7" s="433" t="s">
        <v>635</v>
      </c>
      <c r="D7" s="433" t="s">
        <v>716</v>
      </c>
      <c r="E7" s="433" t="s">
        <v>717</v>
      </c>
      <c r="F7" s="436"/>
      <c r="G7" s="436"/>
      <c r="H7" s="449">
        <v>0</v>
      </c>
      <c r="I7" s="436">
        <v>6</v>
      </c>
      <c r="J7" s="436">
        <v>32764.778274312768</v>
      </c>
      <c r="K7" s="449">
        <v>1</v>
      </c>
      <c r="L7" s="436">
        <v>6</v>
      </c>
      <c r="M7" s="437">
        <v>32764.778274312768</v>
      </c>
    </row>
    <row r="8" spans="1:13" ht="14.4" customHeight="1" x14ac:dyDescent="0.3">
      <c r="A8" s="432" t="s">
        <v>486</v>
      </c>
      <c r="B8" s="433" t="s">
        <v>715</v>
      </c>
      <c r="C8" s="433" t="s">
        <v>639</v>
      </c>
      <c r="D8" s="433" t="s">
        <v>716</v>
      </c>
      <c r="E8" s="433" t="s">
        <v>718</v>
      </c>
      <c r="F8" s="436"/>
      <c r="G8" s="436"/>
      <c r="H8" s="449">
        <v>0</v>
      </c>
      <c r="I8" s="436">
        <v>113</v>
      </c>
      <c r="J8" s="436">
        <v>1234140.3054275431</v>
      </c>
      <c r="K8" s="449">
        <v>1</v>
      </c>
      <c r="L8" s="436">
        <v>113</v>
      </c>
      <c r="M8" s="437">
        <v>1234140.3054275431</v>
      </c>
    </row>
    <row r="9" spans="1:13" ht="14.4" customHeight="1" x14ac:dyDescent="0.3">
      <c r="A9" s="432" t="s">
        <v>486</v>
      </c>
      <c r="B9" s="433" t="s">
        <v>715</v>
      </c>
      <c r="C9" s="433" t="s">
        <v>642</v>
      </c>
      <c r="D9" s="433" t="s">
        <v>719</v>
      </c>
      <c r="E9" s="433" t="s">
        <v>720</v>
      </c>
      <c r="F9" s="436"/>
      <c r="G9" s="436"/>
      <c r="H9" s="449">
        <v>0</v>
      </c>
      <c r="I9" s="436">
        <v>15</v>
      </c>
      <c r="J9" s="436">
        <v>29341.737781443408</v>
      </c>
      <c r="K9" s="449">
        <v>1</v>
      </c>
      <c r="L9" s="436">
        <v>15</v>
      </c>
      <c r="M9" s="437">
        <v>29341.737781443408</v>
      </c>
    </row>
    <row r="10" spans="1:13" ht="14.4" customHeight="1" x14ac:dyDescent="0.3">
      <c r="A10" s="432" t="s">
        <v>491</v>
      </c>
      <c r="B10" s="433" t="s">
        <v>721</v>
      </c>
      <c r="C10" s="433" t="s">
        <v>684</v>
      </c>
      <c r="D10" s="433" t="s">
        <v>722</v>
      </c>
      <c r="E10" s="433" t="s">
        <v>686</v>
      </c>
      <c r="F10" s="436"/>
      <c r="G10" s="436"/>
      <c r="H10" s="449">
        <v>0</v>
      </c>
      <c r="I10" s="436">
        <v>1</v>
      </c>
      <c r="J10" s="436">
        <v>509.14965061963119</v>
      </c>
      <c r="K10" s="449">
        <v>1</v>
      </c>
      <c r="L10" s="436">
        <v>1</v>
      </c>
      <c r="M10" s="437">
        <v>509.14965061963119</v>
      </c>
    </row>
    <row r="11" spans="1:13" ht="14.4" customHeight="1" x14ac:dyDescent="0.3">
      <c r="A11" s="432" t="s">
        <v>491</v>
      </c>
      <c r="B11" s="433" t="s">
        <v>712</v>
      </c>
      <c r="C11" s="433" t="s">
        <v>603</v>
      </c>
      <c r="D11" s="433" t="s">
        <v>713</v>
      </c>
      <c r="E11" s="433" t="s">
        <v>714</v>
      </c>
      <c r="F11" s="436"/>
      <c r="G11" s="436"/>
      <c r="H11" s="449">
        <v>0</v>
      </c>
      <c r="I11" s="436">
        <v>10</v>
      </c>
      <c r="J11" s="436">
        <v>363.29937059520603</v>
      </c>
      <c r="K11" s="449">
        <v>1</v>
      </c>
      <c r="L11" s="436">
        <v>10</v>
      </c>
      <c r="M11" s="437">
        <v>363.29937059520603</v>
      </c>
    </row>
    <row r="12" spans="1:13" ht="14.4" customHeight="1" thickBot="1" x14ac:dyDescent="0.35">
      <c r="A12" s="438" t="s">
        <v>491</v>
      </c>
      <c r="B12" s="439" t="s">
        <v>723</v>
      </c>
      <c r="C12" s="439" t="s">
        <v>680</v>
      </c>
      <c r="D12" s="439" t="s">
        <v>681</v>
      </c>
      <c r="E12" s="439" t="s">
        <v>682</v>
      </c>
      <c r="F12" s="442"/>
      <c r="G12" s="442"/>
      <c r="H12" s="450">
        <v>0</v>
      </c>
      <c r="I12" s="442">
        <v>2</v>
      </c>
      <c r="J12" s="442">
        <v>117.64999999999996</v>
      </c>
      <c r="K12" s="450">
        <v>1</v>
      </c>
      <c r="L12" s="442">
        <v>2</v>
      </c>
      <c r="M12" s="443">
        <v>117.64999999999996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4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43" t="s">
        <v>140</v>
      </c>
      <c r="B1" s="343"/>
      <c r="C1" s="343"/>
      <c r="D1" s="343"/>
      <c r="E1" s="343"/>
      <c r="F1" s="343"/>
      <c r="G1" s="343"/>
      <c r="H1" s="343"/>
      <c r="I1" s="306"/>
      <c r="J1" s="306"/>
      <c r="K1" s="306"/>
      <c r="L1" s="306"/>
    </row>
    <row r="2" spans="1:14" ht="14.4" customHeight="1" thickBot="1" x14ac:dyDescent="0.35">
      <c r="A2" s="235" t="s">
        <v>268</v>
      </c>
      <c r="B2" s="207"/>
      <c r="C2" s="207"/>
      <c r="D2" s="207"/>
      <c r="E2" s="207"/>
      <c r="F2" s="207"/>
      <c r="G2" s="207"/>
      <c r="H2" s="207"/>
    </row>
    <row r="3" spans="1:14" ht="14.4" customHeight="1" thickBot="1" x14ac:dyDescent="0.35">
      <c r="A3" s="144"/>
      <c r="B3" s="144"/>
      <c r="C3" s="354" t="s">
        <v>15</v>
      </c>
      <c r="D3" s="353"/>
      <c r="E3" s="353" t="s">
        <v>16</v>
      </c>
      <c r="F3" s="353"/>
      <c r="G3" s="353"/>
      <c r="H3" s="353"/>
      <c r="I3" s="353" t="s">
        <v>150</v>
      </c>
      <c r="J3" s="353"/>
      <c r="K3" s="353"/>
      <c r="L3" s="355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16">
        <v>34</v>
      </c>
      <c r="B5" s="417" t="s">
        <v>481</v>
      </c>
      <c r="C5" s="420">
        <v>6132.18</v>
      </c>
      <c r="D5" s="420">
        <v>26</v>
      </c>
      <c r="E5" s="420">
        <v>2870.54</v>
      </c>
      <c r="F5" s="465">
        <v>0.46811085127964275</v>
      </c>
      <c r="G5" s="420">
        <v>16</v>
      </c>
      <c r="H5" s="465">
        <v>0.61538461538461542</v>
      </c>
      <c r="I5" s="420">
        <v>3261.64</v>
      </c>
      <c r="J5" s="465">
        <v>0.5318891487203572</v>
      </c>
      <c r="K5" s="420">
        <v>10</v>
      </c>
      <c r="L5" s="465">
        <v>0.38461538461538464</v>
      </c>
      <c r="M5" s="420" t="s">
        <v>69</v>
      </c>
      <c r="N5" s="151"/>
    </row>
    <row r="6" spans="1:14" ht="14.4" customHeight="1" x14ac:dyDescent="0.3">
      <c r="A6" s="416">
        <v>34</v>
      </c>
      <c r="B6" s="417" t="s">
        <v>725</v>
      </c>
      <c r="C6" s="420">
        <v>6132.18</v>
      </c>
      <c r="D6" s="420">
        <v>26</v>
      </c>
      <c r="E6" s="420">
        <v>2870.54</v>
      </c>
      <c r="F6" s="465">
        <v>0.46811085127964275</v>
      </c>
      <c r="G6" s="420">
        <v>16</v>
      </c>
      <c r="H6" s="465">
        <v>0.61538461538461542</v>
      </c>
      <c r="I6" s="420">
        <v>3261.64</v>
      </c>
      <c r="J6" s="465">
        <v>0.5318891487203572</v>
      </c>
      <c r="K6" s="420">
        <v>10</v>
      </c>
      <c r="L6" s="465">
        <v>0.38461538461538464</v>
      </c>
      <c r="M6" s="420" t="s">
        <v>1</v>
      </c>
      <c r="N6" s="151"/>
    </row>
    <row r="7" spans="1:14" ht="14.4" customHeight="1" x14ac:dyDescent="0.3">
      <c r="A7" s="416" t="s">
        <v>480</v>
      </c>
      <c r="B7" s="417" t="s">
        <v>3</v>
      </c>
      <c r="C7" s="420">
        <v>6132.18</v>
      </c>
      <c r="D7" s="420">
        <v>26</v>
      </c>
      <c r="E7" s="420">
        <v>2870.54</v>
      </c>
      <c r="F7" s="465">
        <v>0.46811085127964275</v>
      </c>
      <c r="G7" s="420">
        <v>16</v>
      </c>
      <c r="H7" s="465">
        <v>0.61538461538461542</v>
      </c>
      <c r="I7" s="420">
        <v>3261.64</v>
      </c>
      <c r="J7" s="465">
        <v>0.5318891487203572</v>
      </c>
      <c r="K7" s="420">
        <v>10</v>
      </c>
      <c r="L7" s="465">
        <v>0.38461538461538464</v>
      </c>
      <c r="M7" s="420" t="s">
        <v>485</v>
      </c>
      <c r="N7" s="151"/>
    </row>
    <row r="9" spans="1:14" ht="14.4" customHeight="1" x14ac:dyDescent="0.3">
      <c r="A9" s="416">
        <v>34</v>
      </c>
      <c r="B9" s="417" t="s">
        <v>481</v>
      </c>
      <c r="C9" s="420" t="s">
        <v>482</v>
      </c>
      <c r="D9" s="420" t="s">
        <v>482</v>
      </c>
      <c r="E9" s="420" t="s">
        <v>482</v>
      </c>
      <c r="F9" s="465" t="s">
        <v>482</v>
      </c>
      <c r="G9" s="420" t="s">
        <v>482</v>
      </c>
      <c r="H9" s="465" t="s">
        <v>482</v>
      </c>
      <c r="I9" s="420" t="s">
        <v>482</v>
      </c>
      <c r="J9" s="465" t="s">
        <v>482</v>
      </c>
      <c r="K9" s="420" t="s">
        <v>482</v>
      </c>
      <c r="L9" s="465" t="s">
        <v>482</v>
      </c>
      <c r="M9" s="420" t="s">
        <v>69</v>
      </c>
      <c r="N9" s="151"/>
    </row>
    <row r="10" spans="1:14" ht="14.4" customHeight="1" x14ac:dyDescent="0.3">
      <c r="A10" s="416">
        <v>3452</v>
      </c>
      <c r="B10" s="417" t="s">
        <v>725</v>
      </c>
      <c r="C10" s="420">
        <v>1017</v>
      </c>
      <c r="D10" s="420">
        <v>3</v>
      </c>
      <c r="E10" s="420">
        <v>1017</v>
      </c>
      <c r="F10" s="465">
        <v>1</v>
      </c>
      <c r="G10" s="420">
        <v>3</v>
      </c>
      <c r="H10" s="465">
        <v>1</v>
      </c>
      <c r="I10" s="420" t="s">
        <v>482</v>
      </c>
      <c r="J10" s="465">
        <v>0</v>
      </c>
      <c r="K10" s="420" t="s">
        <v>482</v>
      </c>
      <c r="L10" s="465">
        <v>0</v>
      </c>
      <c r="M10" s="420" t="s">
        <v>1</v>
      </c>
      <c r="N10" s="151"/>
    </row>
    <row r="11" spans="1:14" ht="14.4" customHeight="1" x14ac:dyDescent="0.3">
      <c r="A11" s="416" t="s">
        <v>726</v>
      </c>
      <c r="B11" s="417" t="s">
        <v>727</v>
      </c>
      <c r="C11" s="420">
        <v>1017</v>
      </c>
      <c r="D11" s="420">
        <v>3</v>
      </c>
      <c r="E11" s="420">
        <v>1017</v>
      </c>
      <c r="F11" s="465">
        <v>1</v>
      </c>
      <c r="G11" s="420">
        <v>3</v>
      </c>
      <c r="H11" s="465">
        <v>1</v>
      </c>
      <c r="I11" s="420" t="s">
        <v>482</v>
      </c>
      <c r="J11" s="465">
        <v>0</v>
      </c>
      <c r="K11" s="420" t="s">
        <v>482</v>
      </c>
      <c r="L11" s="465">
        <v>0</v>
      </c>
      <c r="M11" s="420" t="s">
        <v>489</v>
      </c>
      <c r="N11" s="151"/>
    </row>
    <row r="12" spans="1:14" ht="14.4" customHeight="1" x14ac:dyDescent="0.3">
      <c r="A12" s="416" t="s">
        <v>482</v>
      </c>
      <c r="B12" s="417" t="s">
        <v>482</v>
      </c>
      <c r="C12" s="420" t="s">
        <v>482</v>
      </c>
      <c r="D12" s="420" t="s">
        <v>482</v>
      </c>
      <c r="E12" s="420" t="s">
        <v>482</v>
      </c>
      <c r="F12" s="465" t="s">
        <v>482</v>
      </c>
      <c r="G12" s="420" t="s">
        <v>482</v>
      </c>
      <c r="H12" s="465" t="s">
        <v>482</v>
      </c>
      <c r="I12" s="420" t="s">
        <v>482</v>
      </c>
      <c r="J12" s="465" t="s">
        <v>482</v>
      </c>
      <c r="K12" s="420" t="s">
        <v>482</v>
      </c>
      <c r="L12" s="465" t="s">
        <v>482</v>
      </c>
      <c r="M12" s="420" t="s">
        <v>490</v>
      </c>
      <c r="N12" s="151"/>
    </row>
    <row r="13" spans="1:14" ht="14.4" customHeight="1" x14ac:dyDescent="0.3">
      <c r="A13" s="416">
        <v>89301345</v>
      </c>
      <c r="B13" s="417" t="s">
        <v>725</v>
      </c>
      <c r="C13" s="420">
        <v>5115.18</v>
      </c>
      <c r="D13" s="420">
        <v>23</v>
      </c>
      <c r="E13" s="420">
        <v>1853.54</v>
      </c>
      <c r="F13" s="465">
        <v>0.36236065983992738</v>
      </c>
      <c r="G13" s="420">
        <v>13</v>
      </c>
      <c r="H13" s="465">
        <v>0.56521739130434778</v>
      </c>
      <c r="I13" s="420">
        <v>3261.64</v>
      </c>
      <c r="J13" s="465">
        <v>0.63763934016007251</v>
      </c>
      <c r="K13" s="420">
        <v>10</v>
      </c>
      <c r="L13" s="465">
        <v>0.43478260869565216</v>
      </c>
      <c r="M13" s="420" t="s">
        <v>1</v>
      </c>
      <c r="N13" s="151"/>
    </row>
    <row r="14" spans="1:14" ht="14.4" customHeight="1" x14ac:dyDescent="0.3">
      <c r="A14" s="416" t="s">
        <v>728</v>
      </c>
      <c r="B14" s="417" t="s">
        <v>729</v>
      </c>
      <c r="C14" s="420">
        <v>5115.18</v>
      </c>
      <c r="D14" s="420">
        <v>23</v>
      </c>
      <c r="E14" s="420">
        <v>1853.54</v>
      </c>
      <c r="F14" s="465">
        <v>0.36236065983992738</v>
      </c>
      <c r="G14" s="420">
        <v>13</v>
      </c>
      <c r="H14" s="465">
        <v>0.56521739130434778</v>
      </c>
      <c r="I14" s="420">
        <v>3261.64</v>
      </c>
      <c r="J14" s="465">
        <v>0.63763934016007251</v>
      </c>
      <c r="K14" s="420">
        <v>10</v>
      </c>
      <c r="L14" s="465">
        <v>0.43478260869565216</v>
      </c>
      <c r="M14" s="420" t="s">
        <v>489</v>
      </c>
      <c r="N14" s="151"/>
    </row>
    <row r="15" spans="1:14" ht="14.4" customHeight="1" x14ac:dyDescent="0.3">
      <c r="A15" s="416" t="s">
        <v>482</v>
      </c>
      <c r="B15" s="417" t="s">
        <v>482</v>
      </c>
      <c r="C15" s="420" t="s">
        <v>482</v>
      </c>
      <c r="D15" s="420" t="s">
        <v>482</v>
      </c>
      <c r="E15" s="420" t="s">
        <v>482</v>
      </c>
      <c r="F15" s="465" t="s">
        <v>482</v>
      </c>
      <c r="G15" s="420" t="s">
        <v>482</v>
      </c>
      <c r="H15" s="465" t="s">
        <v>482</v>
      </c>
      <c r="I15" s="420" t="s">
        <v>482</v>
      </c>
      <c r="J15" s="465" t="s">
        <v>482</v>
      </c>
      <c r="K15" s="420" t="s">
        <v>482</v>
      </c>
      <c r="L15" s="465" t="s">
        <v>482</v>
      </c>
      <c r="M15" s="420" t="s">
        <v>490</v>
      </c>
      <c r="N15" s="151"/>
    </row>
    <row r="16" spans="1:14" ht="14.4" customHeight="1" x14ac:dyDescent="0.3">
      <c r="A16" s="416" t="s">
        <v>480</v>
      </c>
      <c r="B16" s="417" t="s">
        <v>484</v>
      </c>
      <c r="C16" s="420">
        <v>6132.18</v>
      </c>
      <c r="D16" s="420">
        <v>26</v>
      </c>
      <c r="E16" s="420">
        <v>2870.54</v>
      </c>
      <c r="F16" s="465">
        <v>0.46811085127964275</v>
      </c>
      <c r="G16" s="420">
        <v>16</v>
      </c>
      <c r="H16" s="465">
        <v>0.61538461538461542</v>
      </c>
      <c r="I16" s="420">
        <v>3261.64</v>
      </c>
      <c r="J16" s="465">
        <v>0.5318891487203572</v>
      </c>
      <c r="K16" s="420">
        <v>10</v>
      </c>
      <c r="L16" s="465">
        <v>0.38461538461538464</v>
      </c>
      <c r="M16" s="420" t="s">
        <v>485</v>
      </c>
      <c r="N16" s="151"/>
    </row>
  </sheetData>
  <autoFilter ref="A4:M4"/>
  <mergeCells count="4">
    <mergeCell ref="E3:H3"/>
    <mergeCell ref="C3:D3"/>
    <mergeCell ref="I3:L3"/>
    <mergeCell ref="A1:L1"/>
  </mergeCells>
  <conditionalFormatting sqref="F4 F8 F17:F1048576">
    <cfRule type="cellIs" dxfId="33" priority="15" stopIfTrue="1" operator="lessThan">
      <formula>0.6</formula>
    </cfRule>
  </conditionalFormatting>
  <conditionalFormatting sqref="B5:B7">
    <cfRule type="expression" dxfId="32" priority="10">
      <formula>AND(LEFT(M5,6)&lt;&gt;"mezera",M5&lt;&gt;"")</formula>
    </cfRule>
  </conditionalFormatting>
  <conditionalFormatting sqref="A5:A7">
    <cfRule type="expression" dxfId="31" priority="8">
      <formula>AND(M5&lt;&gt;"",M5&lt;&gt;"mezeraKL")</formula>
    </cfRule>
  </conditionalFormatting>
  <conditionalFormatting sqref="F5:F7">
    <cfRule type="cellIs" dxfId="30" priority="7" operator="lessThan">
      <formula>0.6</formula>
    </cfRule>
  </conditionalFormatting>
  <conditionalFormatting sqref="B5:L7">
    <cfRule type="expression" dxfId="29" priority="9">
      <formula>OR($M5="KL",$M5="SumaKL")</formula>
    </cfRule>
    <cfRule type="expression" dxfId="28" priority="11">
      <formula>$M5="SumaNS"</formula>
    </cfRule>
  </conditionalFormatting>
  <conditionalFormatting sqref="A5:L7">
    <cfRule type="expression" dxfId="27" priority="12">
      <formula>$M5&lt;&gt;""</formula>
    </cfRule>
  </conditionalFormatting>
  <conditionalFormatting sqref="B9:B16">
    <cfRule type="expression" dxfId="26" priority="4">
      <formula>AND(LEFT(M9,6)&lt;&gt;"mezera",M9&lt;&gt;"")</formula>
    </cfRule>
  </conditionalFormatting>
  <conditionalFormatting sqref="A9:A16">
    <cfRule type="expression" dxfId="25" priority="2">
      <formula>AND(M9&lt;&gt;"",M9&lt;&gt;"mezeraKL")</formula>
    </cfRule>
  </conditionalFormatting>
  <conditionalFormatting sqref="F9:F16">
    <cfRule type="cellIs" dxfId="24" priority="1" operator="lessThan">
      <formula>0.6</formula>
    </cfRule>
  </conditionalFormatting>
  <conditionalFormatting sqref="B9:L16">
    <cfRule type="expression" dxfId="23" priority="3">
      <formula>OR($M9="KL",$M9="SumaKL")</formula>
    </cfRule>
    <cfRule type="expression" dxfId="22" priority="5">
      <formula>$M9="SumaNS"</formula>
    </cfRule>
  </conditionalFormatting>
  <conditionalFormatting sqref="A9:L16">
    <cfRule type="expression" dxfId="21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8" bestFit="1" customWidth="1"/>
    <col min="3" max="3" width="11.109375" style="130" hidden="1" customWidth="1"/>
    <col min="4" max="4" width="7.33203125" style="208" bestFit="1" customWidth="1"/>
    <col min="5" max="5" width="7.33203125" style="130" hidden="1" customWidth="1"/>
    <col min="6" max="6" width="11.109375" style="208" bestFit="1" customWidth="1"/>
    <col min="7" max="7" width="5.33203125" style="211" customWidth="1"/>
    <col min="8" max="8" width="7.33203125" style="208" bestFit="1" customWidth="1"/>
    <col min="9" max="9" width="5.33203125" style="211" customWidth="1"/>
    <col min="10" max="10" width="11.109375" style="208" customWidth="1"/>
    <col min="11" max="11" width="5.33203125" style="211" customWidth="1"/>
    <col min="12" max="12" width="7.33203125" style="208" customWidth="1"/>
    <col min="13" max="13" width="5.33203125" style="211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43" t="s">
        <v>151</v>
      </c>
      <c r="B1" s="343"/>
      <c r="C1" s="343"/>
      <c r="D1" s="343"/>
      <c r="E1" s="343"/>
      <c r="F1" s="343"/>
      <c r="G1" s="343"/>
      <c r="H1" s="343"/>
      <c r="I1" s="343"/>
      <c r="J1" s="306"/>
      <c r="K1" s="306"/>
      <c r="L1" s="306"/>
      <c r="M1" s="306"/>
    </row>
    <row r="2" spans="1:13" ht="14.4" customHeight="1" thickBot="1" x14ac:dyDescent="0.35">
      <c r="A2" s="235" t="s">
        <v>268</v>
      </c>
      <c r="B2" s="215"/>
      <c r="C2" s="207"/>
      <c r="D2" s="215"/>
      <c r="E2" s="207"/>
      <c r="F2" s="215"/>
      <c r="G2" s="216"/>
      <c r="H2" s="215"/>
      <c r="I2" s="216"/>
    </row>
    <row r="3" spans="1:13" ht="14.4" customHeight="1" thickBot="1" x14ac:dyDescent="0.35">
      <c r="A3" s="144"/>
      <c r="B3" s="354" t="s">
        <v>15</v>
      </c>
      <c r="C3" s="356"/>
      <c r="D3" s="353"/>
      <c r="E3" s="143"/>
      <c r="F3" s="353" t="s">
        <v>16</v>
      </c>
      <c r="G3" s="353"/>
      <c r="H3" s="353"/>
      <c r="I3" s="353"/>
      <c r="J3" s="353" t="s">
        <v>150</v>
      </c>
      <c r="K3" s="353"/>
      <c r="L3" s="353"/>
      <c r="M3" s="355"/>
    </row>
    <row r="4" spans="1:13" ht="14.4" customHeight="1" thickBot="1" x14ac:dyDescent="0.35">
      <c r="A4" s="466" t="s">
        <v>137</v>
      </c>
      <c r="B4" s="470" t="s">
        <v>19</v>
      </c>
      <c r="C4" s="471"/>
      <c r="D4" s="470" t="s">
        <v>20</v>
      </c>
      <c r="E4" s="471"/>
      <c r="F4" s="470" t="s">
        <v>19</v>
      </c>
      <c r="G4" s="478" t="s">
        <v>2</v>
      </c>
      <c r="H4" s="470" t="s">
        <v>20</v>
      </c>
      <c r="I4" s="478" t="s">
        <v>2</v>
      </c>
      <c r="J4" s="470" t="s">
        <v>19</v>
      </c>
      <c r="K4" s="478" t="s">
        <v>2</v>
      </c>
      <c r="L4" s="470" t="s">
        <v>20</v>
      </c>
      <c r="M4" s="479" t="s">
        <v>2</v>
      </c>
    </row>
    <row r="5" spans="1:13" ht="14.4" customHeight="1" x14ac:dyDescent="0.3">
      <c r="A5" s="467" t="s">
        <v>730</v>
      </c>
      <c r="B5" s="472">
        <v>2051.31</v>
      </c>
      <c r="C5" s="427">
        <v>1</v>
      </c>
      <c r="D5" s="475">
        <v>2</v>
      </c>
      <c r="E5" s="483" t="s">
        <v>730</v>
      </c>
      <c r="F5" s="472"/>
      <c r="G5" s="448">
        <v>0</v>
      </c>
      <c r="H5" s="430"/>
      <c r="I5" s="480">
        <v>0</v>
      </c>
      <c r="J5" s="486">
        <v>2051.31</v>
      </c>
      <c r="K5" s="448">
        <v>1</v>
      </c>
      <c r="L5" s="430">
        <v>2</v>
      </c>
      <c r="M5" s="480">
        <v>1</v>
      </c>
    </row>
    <row r="6" spans="1:13" ht="14.4" customHeight="1" x14ac:dyDescent="0.3">
      <c r="A6" s="468" t="s">
        <v>731</v>
      </c>
      <c r="B6" s="473">
        <v>265.64</v>
      </c>
      <c r="C6" s="433">
        <v>1</v>
      </c>
      <c r="D6" s="476">
        <v>4</v>
      </c>
      <c r="E6" s="484" t="s">
        <v>731</v>
      </c>
      <c r="F6" s="473">
        <v>265.64</v>
      </c>
      <c r="G6" s="449">
        <v>1</v>
      </c>
      <c r="H6" s="436">
        <v>2</v>
      </c>
      <c r="I6" s="481">
        <v>0.5</v>
      </c>
      <c r="J6" s="487">
        <v>0</v>
      </c>
      <c r="K6" s="449">
        <v>0</v>
      </c>
      <c r="L6" s="436">
        <v>2</v>
      </c>
      <c r="M6" s="481">
        <v>0.5</v>
      </c>
    </row>
    <row r="7" spans="1:13" ht="14.4" customHeight="1" x14ac:dyDescent="0.3">
      <c r="A7" s="468" t="s">
        <v>732</v>
      </c>
      <c r="B7" s="473">
        <v>146.41999999999999</v>
      </c>
      <c r="C7" s="433">
        <v>1</v>
      </c>
      <c r="D7" s="476">
        <v>2</v>
      </c>
      <c r="E7" s="484" t="s">
        <v>732</v>
      </c>
      <c r="F7" s="473">
        <v>146.41999999999999</v>
      </c>
      <c r="G7" s="449">
        <v>1</v>
      </c>
      <c r="H7" s="436">
        <v>2</v>
      </c>
      <c r="I7" s="481">
        <v>1</v>
      </c>
      <c r="J7" s="487"/>
      <c r="K7" s="449">
        <v>0</v>
      </c>
      <c r="L7" s="436"/>
      <c r="M7" s="481">
        <v>0</v>
      </c>
    </row>
    <row r="8" spans="1:13" ht="14.4" customHeight="1" x14ac:dyDescent="0.3">
      <c r="A8" s="468" t="s">
        <v>733</v>
      </c>
      <c r="B8" s="473">
        <v>113.2</v>
      </c>
      <c r="C8" s="433">
        <v>1</v>
      </c>
      <c r="D8" s="476">
        <v>1</v>
      </c>
      <c r="E8" s="484" t="s">
        <v>733</v>
      </c>
      <c r="F8" s="473">
        <v>113.2</v>
      </c>
      <c r="G8" s="449">
        <v>1</v>
      </c>
      <c r="H8" s="436">
        <v>1</v>
      </c>
      <c r="I8" s="481">
        <v>1</v>
      </c>
      <c r="J8" s="487"/>
      <c r="K8" s="449">
        <v>0</v>
      </c>
      <c r="L8" s="436"/>
      <c r="M8" s="481">
        <v>0</v>
      </c>
    </row>
    <row r="9" spans="1:13" ht="14.4" customHeight="1" x14ac:dyDescent="0.3">
      <c r="A9" s="468" t="s">
        <v>734</v>
      </c>
      <c r="B9" s="473">
        <v>0</v>
      </c>
      <c r="C9" s="433"/>
      <c r="D9" s="476">
        <v>1</v>
      </c>
      <c r="E9" s="484" t="s">
        <v>734</v>
      </c>
      <c r="F9" s="473"/>
      <c r="G9" s="449"/>
      <c r="H9" s="436"/>
      <c r="I9" s="481">
        <v>0</v>
      </c>
      <c r="J9" s="487">
        <v>0</v>
      </c>
      <c r="K9" s="449"/>
      <c r="L9" s="436">
        <v>1</v>
      </c>
      <c r="M9" s="481">
        <v>1</v>
      </c>
    </row>
    <row r="10" spans="1:13" ht="14.4" customHeight="1" x14ac:dyDescent="0.3">
      <c r="A10" s="468" t="s">
        <v>735</v>
      </c>
      <c r="B10" s="473">
        <v>480.68</v>
      </c>
      <c r="C10" s="433">
        <v>1</v>
      </c>
      <c r="D10" s="476">
        <v>3</v>
      </c>
      <c r="E10" s="484" t="s">
        <v>735</v>
      </c>
      <c r="F10" s="473">
        <v>147.37</v>
      </c>
      <c r="G10" s="449">
        <v>0.30658650245485564</v>
      </c>
      <c r="H10" s="436">
        <v>2</v>
      </c>
      <c r="I10" s="481">
        <v>0.66666666666666663</v>
      </c>
      <c r="J10" s="487">
        <v>333.31</v>
      </c>
      <c r="K10" s="449">
        <v>0.69341349754514436</v>
      </c>
      <c r="L10" s="436">
        <v>1</v>
      </c>
      <c r="M10" s="481">
        <v>0.33333333333333331</v>
      </c>
    </row>
    <row r="11" spans="1:13" ht="14.4" customHeight="1" x14ac:dyDescent="0.3">
      <c r="A11" s="468" t="s">
        <v>736</v>
      </c>
      <c r="B11" s="473">
        <v>1353.29</v>
      </c>
      <c r="C11" s="433">
        <v>1</v>
      </c>
      <c r="D11" s="476">
        <v>5</v>
      </c>
      <c r="E11" s="484" t="s">
        <v>736</v>
      </c>
      <c r="F11" s="473">
        <v>506.6</v>
      </c>
      <c r="G11" s="449">
        <v>0.37434696184853211</v>
      </c>
      <c r="H11" s="436">
        <v>2</v>
      </c>
      <c r="I11" s="481">
        <v>0.4</v>
      </c>
      <c r="J11" s="487">
        <v>846.68999999999994</v>
      </c>
      <c r="K11" s="449">
        <v>0.62565303815146789</v>
      </c>
      <c r="L11" s="436">
        <v>3</v>
      </c>
      <c r="M11" s="481">
        <v>0.6</v>
      </c>
    </row>
    <row r="12" spans="1:13" ht="14.4" customHeight="1" x14ac:dyDescent="0.3">
      <c r="A12" s="468" t="s">
        <v>737</v>
      </c>
      <c r="B12" s="473">
        <v>305.56</v>
      </c>
      <c r="C12" s="433">
        <v>1</v>
      </c>
      <c r="D12" s="476">
        <v>3</v>
      </c>
      <c r="E12" s="484" t="s">
        <v>737</v>
      </c>
      <c r="F12" s="473">
        <v>275.23</v>
      </c>
      <c r="G12" s="449">
        <v>0.90073962560544574</v>
      </c>
      <c r="H12" s="436">
        <v>2</v>
      </c>
      <c r="I12" s="481">
        <v>0.66666666666666663</v>
      </c>
      <c r="J12" s="487">
        <v>30.33</v>
      </c>
      <c r="K12" s="449">
        <v>9.9260374394554249E-2</v>
      </c>
      <c r="L12" s="436">
        <v>1</v>
      </c>
      <c r="M12" s="481">
        <v>0.33333333333333331</v>
      </c>
    </row>
    <row r="13" spans="1:13" ht="14.4" customHeight="1" x14ac:dyDescent="0.3">
      <c r="A13" s="468" t="s">
        <v>738</v>
      </c>
      <c r="B13" s="473">
        <v>261.34000000000003</v>
      </c>
      <c r="C13" s="433">
        <v>1</v>
      </c>
      <c r="D13" s="476">
        <v>1</v>
      </c>
      <c r="E13" s="484" t="s">
        <v>738</v>
      </c>
      <c r="F13" s="473">
        <v>261.34000000000003</v>
      </c>
      <c r="G13" s="449">
        <v>1</v>
      </c>
      <c r="H13" s="436">
        <v>1</v>
      </c>
      <c r="I13" s="481">
        <v>1</v>
      </c>
      <c r="J13" s="487"/>
      <c r="K13" s="449">
        <v>0</v>
      </c>
      <c r="L13" s="436"/>
      <c r="M13" s="481">
        <v>0</v>
      </c>
    </row>
    <row r="14" spans="1:13" ht="14.4" customHeight="1" x14ac:dyDescent="0.3">
      <c r="A14" s="468" t="s">
        <v>739</v>
      </c>
      <c r="B14" s="473">
        <v>1017</v>
      </c>
      <c r="C14" s="433">
        <v>1</v>
      </c>
      <c r="D14" s="476">
        <v>3</v>
      </c>
      <c r="E14" s="484" t="s">
        <v>739</v>
      </c>
      <c r="F14" s="473">
        <v>1017</v>
      </c>
      <c r="G14" s="449">
        <v>1</v>
      </c>
      <c r="H14" s="436">
        <v>3</v>
      </c>
      <c r="I14" s="481">
        <v>1</v>
      </c>
      <c r="J14" s="487"/>
      <c r="K14" s="449">
        <v>0</v>
      </c>
      <c r="L14" s="436"/>
      <c r="M14" s="481">
        <v>0</v>
      </c>
    </row>
    <row r="15" spans="1:13" ht="14.4" customHeight="1" thickBot="1" x14ac:dyDescent="0.35">
      <c r="A15" s="469" t="s">
        <v>740</v>
      </c>
      <c r="B15" s="474">
        <v>137.74</v>
      </c>
      <c r="C15" s="439">
        <v>1</v>
      </c>
      <c r="D15" s="477">
        <v>1</v>
      </c>
      <c r="E15" s="485" t="s">
        <v>740</v>
      </c>
      <c r="F15" s="474">
        <v>137.74</v>
      </c>
      <c r="G15" s="450">
        <v>1</v>
      </c>
      <c r="H15" s="442">
        <v>1</v>
      </c>
      <c r="I15" s="482">
        <v>1</v>
      </c>
      <c r="J15" s="488"/>
      <c r="K15" s="450">
        <v>0</v>
      </c>
      <c r="L15" s="442"/>
      <c r="M15" s="482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6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9" customWidth="1"/>
    <col min="5" max="5" width="13.5546875" style="209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10" customWidth="1"/>
    <col min="13" max="13" width="11.109375" style="210" customWidth="1"/>
    <col min="14" max="14" width="7.77734375" style="130" customWidth="1"/>
    <col min="15" max="15" width="7.77734375" style="220" customWidth="1"/>
    <col min="16" max="16" width="11.109375" style="210" customWidth="1"/>
    <col min="17" max="17" width="5.44140625" style="211" bestFit="1" customWidth="1"/>
    <col min="18" max="18" width="7.77734375" style="130" customWidth="1"/>
    <col min="19" max="19" width="5.44140625" style="211" bestFit="1" customWidth="1"/>
    <col min="20" max="20" width="7.77734375" style="220" customWidth="1"/>
    <col min="21" max="21" width="5.44140625" style="211" bestFit="1" customWidth="1"/>
    <col min="22" max="16384" width="8.88671875" style="130"/>
  </cols>
  <sheetData>
    <row r="1" spans="1:21" ht="18.600000000000001" customHeight="1" thickBot="1" x14ac:dyDescent="0.4">
      <c r="A1" s="334" t="s">
        <v>847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</row>
    <row r="2" spans="1:21" ht="14.4" customHeight="1" thickBot="1" x14ac:dyDescent="0.35">
      <c r="A2" s="235" t="s">
        <v>268</v>
      </c>
      <c r="B2" s="217"/>
      <c r="C2" s="207"/>
      <c r="D2" s="207"/>
      <c r="E2" s="218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21" ht="14.4" customHeight="1" thickBot="1" x14ac:dyDescent="0.35">
      <c r="A3" s="360"/>
      <c r="B3" s="361"/>
      <c r="C3" s="361"/>
      <c r="D3" s="361"/>
      <c r="E3" s="361"/>
      <c r="F3" s="361"/>
      <c r="G3" s="361"/>
      <c r="H3" s="361"/>
      <c r="I3" s="361"/>
      <c r="J3" s="361"/>
      <c r="K3" s="362" t="s">
        <v>129</v>
      </c>
      <c r="L3" s="363"/>
      <c r="M3" s="66">
        <f>SUBTOTAL(9,M7:M1048576)</f>
        <v>6132.1799999999985</v>
      </c>
      <c r="N3" s="66">
        <f>SUBTOTAL(9,N7:N1048576)</f>
        <v>41</v>
      </c>
      <c r="O3" s="66">
        <f>SUBTOTAL(9,O7:O1048576)</f>
        <v>26</v>
      </c>
      <c r="P3" s="66">
        <f>SUBTOTAL(9,P7:P1048576)</f>
        <v>2870.54</v>
      </c>
      <c r="Q3" s="67">
        <f>IF(M3=0,0,P3/M3)</f>
        <v>0.46811085127964291</v>
      </c>
      <c r="R3" s="66">
        <f>SUBTOTAL(9,R7:R1048576)</f>
        <v>23</v>
      </c>
      <c r="S3" s="67">
        <f>IF(N3=0,0,R3/N3)</f>
        <v>0.56097560975609762</v>
      </c>
      <c r="T3" s="66">
        <f>SUBTOTAL(9,T7:T1048576)</f>
        <v>16</v>
      </c>
      <c r="U3" s="68">
        <f>IF(O3=0,0,T3/O3)</f>
        <v>0.61538461538461542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64" t="s">
        <v>15</v>
      </c>
      <c r="N4" s="365"/>
      <c r="O4" s="365"/>
      <c r="P4" s="366" t="s">
        <v>21</v>
      </c>
      <c r="Q4" s="365"/>
      <c r="R4" s="365"/>
      <c r="S4" s="365"/>
      <c r="T4" s="365"/>
      <c r="U4" s="367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57" t="s">
        <v>22</v>
      </c>
      <c r="Q5" s="358"/>
      <c r="R5" s="357" t="s">
        <v>13</v>
      </c>
      <c r="S5" s="358"/>
      <c r="T5" s="357" t="s">
        <v>20</v>
      </c>
      <c r="U5" s="359"/>
    </row>
    <row r="6" spans="1:21" s="209" customFormat="1" ht="14.4" customHeight="1" thickBot="1" x14ac:dyDescent="0.35">
      <c r="A6" s="489" t="s">
        <v>23</v>
      </c>
      <c r="B6" s="490" t="s">
        <v>5</v>
      </c>
      <c r="C6" s="489" t="s">
        <v>24</v>
      </c>
      <c r="D6" s="490" t="s">
        <v>6</v>
      </c>
      <c r="E6" s="490" t="s">
        <v>153</v>
      </c>
      <c r="F6" s="490" t="s">
        <v>25</v>
      </c>
      <c r="G6" s="490" t="s">
        <v>26</v>
      </c>
      <c r="H6" s="490" t="s">
        <v>8</v>
      </c>
      <c r="I6" s="490" t="s">
        <v>10</v>
      </c>
      <c r="J6" s="490" t="s">
        <v>11</v>
      </c>
      <c r="K6" s="490" t="s">
        <v>12</v>
      </c>
      <c r="L6" s="490" t="s">
        <v>27</v>
      </c>
      <c r="M6" s="491" t="s">
        <v>14</v>
      </c>
      <c r="N6" s="492" t="s">
        <v>28</v>
      </c>
      <c r="O6" s="492" t="s">
        <v>28</v>
      </c>
      <c r="P6" s="492" t="s">
        <v>14</v>
      </c>
      <c r="Q6" s="492" t="s">
        <v>2</v>
      </c>
      <c r="R6" s="492" t="s">
        <v>28</v>
      </c>
      <c r="S6" s="492" t="s">
        <v>2</v>
      </c>
      <c r="T6" s="492" t="s">
        <v>28</v>
      </c>
      <c r="U6" s="493" t="s">
        <v>2</v>
      </c>
    </row>
    <row r="7" spans="1:21" ht="14.4" customHeight="1" x14ac:dyDescent="0.3">
      <c r="A7" s="426">
        <v>34</v>
      </c>
      <c r="B7" s="427" t="s">
        <v>481</v>
      </c>
      <c r="C7" s="427">
        <v>3452</v>
      </c>
      <c r="D7" s="494" t="s">
        <v>846</v>
      </c>
      <c r="E7" s="495" t="s">
        <v>739</v>
      </c>
      <c r="F7" s="427" t="s">
        <v>725</v>
      </c>
      <c r="G7" s="427" t="s">
        <v>741</v>
      </c>
      <c r="H7" s="427" t="s">
        <v>601</v>
      </c>
      <c r="I7" s="427" t="s">
        <v>742</v>
      </c>
      <c r="J7" s="427" t="s">
        <v>743</v>
      </c>
      <c r="K7" s="427" t="s">
        <v>744</v>
      </c>
      <c r="L7" s="428">
        <v>333.31</v>
      </c>
      <c r="M7" s="428">
        <v>666.62</v>
      </c>
      <c r="N7" s="427">
        <v>2</v>
      </c>
      <c r="O7" s="496">
        <v>1</v>
      </c>
      <c r="P7" s="428">
        <v>666.62</v>
      </c>
      <c r="Q7" s="448">
        <v>1</v>
      </c>
      <c r="R7" s="427">
        <v>2</v>
      </c>
      <c r="S7" s="448">
        <v>1</v>
      </c>
      <c r="T7" s="496">
        <v>1</v>
      </c>
      <c r="U7" s="480">
        <v>1</v>
      </c>
    </row>
    <row r="8" spans="1:21" ht="14.4" customHeight="1" x14ac:dyDescent="0.3">
      <c r="A8" s="497">
        <v>34</v>
      </c>
      <c r="B8" s="498" t="s">
        <v>481</v>
      </c>
      <c r="C8" s="498">
        <v>3452</v>
      </c>
      <c r="D8" s="499" t="s">
        <v>846</v>
      </c>
      <c r="E8" s="500" t="s">
        <v>739</v>
      </c>
      <c r="F8" s="498" t="s">
        <v>725</v>
      </c>
      <c r="G8" s="498" t="s">
        <v>745</v>
      </c>
      <c r="H8" s="498" t="s">
        <v>482</v>
      </c>
      <c r="I8" s="498" t="s">
        <v>746</v>
      </c>
      <c r="J8" s="498" t="s">
        <v>747</v>
      </c>
      <c r="K8" s="498" t="s">
        <v>748</v>
      </c>
      <c r="L8" s="501">
        <v>0</v>
      </c>
      <c r="M8" s="501">
        <v>0</v>
      </c>
      <c r="N8" s="498">
        <v>1</v>
      </c>
      <c r="O8" s="502">
        <v>1</v>
      </c>
      <c r="P8" s="501">
        <v>0</v>
      </c>
      <c r="Q8" s="503"/>
      <c r="R8" s="498">
        <v>1</v>
      </c>
      <c r="S8" s="503">
        <v>1</v>
      </c>
      <c r="T8" s="502">
        <v>1</v>
      </c>
      <c r="U8" s="504">
        <v>1</v>
      </c>
    </row>
    <row r="9" spans="1:21" ht="14.4" customHeight="1" x14ac:dyDescent="0.3">
      <c r="A9" s="497">
        <v>34</v>
      </c>
      <c r="B9" s="498" t="s">
        <v>481</v>
      </c>
      <c r="C9" s="498">
        <v>3452</v>
      </c>
      <c r="D9" s="499" t="s">
        <v>846</v>
      </c>
      <c r="E9" s="500" t="s">
        <v>739</v>
      </c>
      <c r="F9" s="498" t="s">
        <v>725</v>
      </c>
      <c r="G9" s="498" t="s">
        <v>749</v>
      </c>
      <c r="H9" s="498" t="s">
        <v>601</v>
      </c>
      <c r="I9" s="498" t="s">
        <v>750</v>
      </c>
      <c r="J9" s="498" t="s">
        <v>751</v>
      </c>
      <c r="K9" s="498" t="s">
        <v>752</v>
      </c>
      <c r="L9" s="501">
        <v>175.19</v>
      </c>
      <c r="M9" s="501">
        <v>350.38</v>
      </c>
      <c r="N9" s="498">
        <v>2</v>
      </c>
      <c r="O9" s="502">
        <v>1</v>
      </c>
      <c r="P9" s="501">
        <v>350.38</v>
      </c>
      <c r="Q9" s="503">
        <v>1</v>
      </c>
      <c r="R9" s="498">
        <v>2</v>
      </c>
      <c r="S9" s="503">
        <v>1</v>
      </c>
      <c r="T9" s="502">
        <v>1</v>
      </c>
      <c r="U9" s="504">
        <v>1</v>
      </c>
    </row>
    <row r="10" spans="1:21" ht="14.4" customHeight="1" x14ac:dyDescent="0.3">
      <c r="A10" s="497">
        <v>34</v>
      </c>
      <c r="B10" s="498" t="s">
        <v>481</v>
      </c>
      <c r="C10" s="498">
        <v>89301345</v>
      </c>
      <c r="D10" s="499" t="s">
        <v>846</v>
      </c>
      <c r="E10" s="500" t="s">
        <v>730</v>
      </c>
      <c r="F10" s="498" t="s">
        <v>725</v>
      </c>
      <c r="G10" s="498" t="s">
        <v>753</v>
      </c>
      <c r="H10" s="498" t="s">
        <v>601</v>
      </c>
      <c r="I10" s="498" t="s">
        <v>754</v>
      </c>
      <c r="J10" s="498" t="s">
        <v>755</v>
      </c>
      <c r="K10" s="498" t="s">
        <v>756</v>
      </c>
      <c r="L10" s="501">
        <v>691.43</v>
      </c>
      <c r="M10" s="501">
        <v>1382.86</v>
      </c>
      <c r="N10" s="498">
        <v>2</v>
      </c>
      <c r="O10" s="502">
        <v>1.5</v>
      </c>
      <c r="P10" s="501"/>
      <c r="Q10" s="503">
        <v>0</v>
      </c>
      <c r="R10" s="498"/>
      <c r="S10" s="503">
        <v>0</v>
      </c>
      <c r="T10" s="502"/>
      <c r="U10" s="504">
        <v>0</v>
      </c>
    </row>
    <row r="11" spans="1:21" ht="14.4" customHeight="1" x14ac:dyDescent="0.3">
      <c r="A11" s="497">
        <v>34</v>
      </c>
      <c r="B11" s="498" t="s">
        <v>481</v>
      </c>
      <c r="C11" s="498">
        <v>89301345</v>
      </c>
      <c r="D11" s="499" t="s">
        <v>846</v>
      </c>
      <c r="E11" s="500" t="s">
        <v>730</v>
      </c>
      <c r="F11" s="498" t="s">
        <v>725</v>
      </c>
      <c r="G11" s="498" t="s">
        <v>757</v>
      </c>
      <c r="H11" s="498" t="s">
        <v>482</v>
      </c>
      <c r="I11" s="498" t="s">
        <v>758</v>
      </c>
      <c r="J11" s="498" t="s">
        <v>759</v>
      </c>
      <c r="K11" s="498" t="s">
        <v>760</v>
      </c>
      <c r="L11" s="501">
        <v>668.45</v>
      </c>
      <c r="M11" s="501">
        <v>668.45</v>
      </c>
      <c r="N11" s="498">
        <v>1</v>
      </c>
      <c r="O11" s="502">
        <v>0.5</v>
      </c>
      <c r="P11" s="501"/>
      <c r="Q11" s="503">
        <v>0</v>
      </c>
      <c r="R11" s="498"/>
      <c r="S11" s="503">
        <v>0</v>
      </c>
      <c r="T11" s="502"/>
      <c r="U11" s="504">
        <v>0</v>
      </c>
    </row>
    <row r="12" spans="1:21" ht="14.4" customHeight="1" x14ac:dyDescent="0.3">
      <c r="A12" s="497">
        <v>34</v>
      </c>
      <c r="B12" s="498" t="s">
        <v>481</v>
      </c>
      <c r="C12" s="498">
        <v>89301345</v>
      </c>
      <c r="D12" s="499" t="s">
        <v>846</v>
      </c>
      <c r="E12" s="500" t="s">
        <v>731</v>
      </c>
      <c r="F12" s="498" t="s">
        <v>725</v>
      </c>
      <c r="G12" s="498" t="s">
        <v>761</v>
      </c>
      <c r="H12" s="498" t="s">
        <v>601</v>
      </c>
      <c r="I12" s="498" t="s">
        <v>762</v>
      </c>
      <c r="J12" s="498" t="s">
        <v>763</v>
      </c>
      <c r="K12" s="498" t="s">
        <v>764</v>
      </c>
      <c r="L12" s="501">
        <v>203.07</v>
      </c>
      <c r="M12" s="501">
        <v>203.07</v>
      </c>
      <c r="N12" s="498">
        <v>1</v>
      </c>
      <c r="O12" s="502">
        <v>0.5</v>
      </c>
      <c r="P12" s="501">
        <v>203.07</v>
      </c>
      <c r="Q12" s="503">
        <v>1</v>
      </c>
      <c r="R12" s="498">
        <v>1</v>
      </c>
      <c r="S12" s="503">
        <v>1</v>
      </c>
      <c r="T12" s="502">
        <v>0.5</v>
      </c>
      <c r="U12" s="504">
        <v>1</v>
      </c>
    </row>
    <row r="13" spans="1:21" ht="14.4" customHeight="1" x14ac:dyDescent="0.3">
      <c r="A13" s="497">
        <v>34</v>
      </c>
      <c r="B13" s="498" t="s">
        <v>481</v>
      </c>
      <c r="C13" s="498">
        <v>89301345</v>
      </c>
      <c r="D13" s="499" t="s">
        <v>846</v>
      </c>
      <c r="E13" s="500" t="s">
        <v>731</v>
      </c>
      <c r="F13" s="498" t="s">
        <v>725</v>
      </c>
      <c r="G13" s="498" t="s">
        <v>765</v>
      </c>
      <c r="H13" s="498" t="s">
        <v>482</v>
      </c>
      <c r="I13" s="498" t="s">
        <v>766</v>
      </c>
      <c r="J13" s="498" t="s">
        <v>767</v>
      </c>
      <c r="K13" s="498" t="s">
        <v>768</v>
      </c>
      <c r="L13" s="501">
        <v>0</v>
      </c>
      <c r="M13" s="501">
        <v>0</v>
      </c>
      <c r="N13" s="498">
        <v>1</v>
      </c>
      <c r="O13" s="502">
        <v>1</v>
      </c>
      <c r="P13" s="501"/>
      <c r="Q13" s="503"/>
      <c r="R13" s="498"/>
      <c r="S13" s="503">
        <v>0</v>
      </c>
      <c r="T13" s="502"/>
      <c r="U13" s="504">
        <v>0</v>
      </c>
    </row>
    <row r="14" spans="1:21" ht="14.4" customHeight="1" x14ac:dyDescent="0.3">
      <c r="A14" s="497">
        <v>34</v>
      </c>
      <c r="B14" s="498" t="s">
        <v>481</v>
      </c>
      <c r="C14" s="498">
        <v>89301345</v>
      </c>
      <c r="D14" s="499" t="s">
        <v>846</v>
      </c>
      <c r="E14" s="500" t="s">
        <v>731</v>
      </c>
      <c r="F14" s="498" t="s">
        <v>725</v>
      </c>
      <c r="G14" s="498" t="s">
        <v>769</v>
      </c>
      <c r="H14" s="498" t="s">
        <v>482</v>
      </c>
      <c r="I14" s="498" t="s">
        <v>770</v>
      </c>
      <c r="J14" s="498" t="s">
        <v>771</v>
      </c>
      <c r="K14" s="498" t="s">
        <v>772</v>
      </c>
      <c r="L14" s="501">
        <v>0</v>
      </c>
      <c r="M14" s="501">
        <v>0</v>
      </c>
      <c r="N14" s="498">
        <v>2</v>
      </c>
      <c r="O14" s="502">
        <v>1</v>
      </c>
      <c r="P14" s="501"/>
      <c r="Q14" s="503"/>
      <c r="R14" s="498"/>
      <c r="S14" s="503">
        <v>0</v>
      </c>
      <c r="T14" s="502"/>
      <c r="U14" s="504">
        <v>0</v>
      </c>
    </row>
    <row r="15" spans="1:21" ht="14.4" customHeight="1" x14ac:dyDescent="0.3">
      <c r="A15" s="497">
        <v>34</v>
      </c>
      <c r="B15" s="498" t="s">
        <v>481</v>
      </c>
      <c r="C15" s="498">
        <v>89301345</v>
      </c>
      <c r="D15" s="499" t="s">
        <v>846</v>
      </c>
      <c r="E15" s="500" t="s">
        <v>731</v>
      </c>
      <c r="F15" s="498" t="s">
        <v>725</v>
      </c>
      <c r="G15" s="498" t="s">
        <v>749</v>
      </c>
      <c r="H15" s="498" t="s">
        <v>601</v>
      </c>
      <c r="I15" s="498" t="s">
        <v>773</v>
      </c>
      <c r="J15" s="498" t="s">
        <v>774</v>
      </c>
      <c r="K15" s="498" t="s">
        <v>775</v>
      </c>
      <c r="L15" s="501">
        <v>62.57</v>
      </c>
      <c r="M15" s="501">
        <v>62.57</v>
      </c>
      <c r="N15" s="498">
        <v>1</v>
      </c>
      <c r="O15" s="502">
        <v>0.5</v>
      </c>
      <c r="P15" s="501">
        <v>62.57</v>
      </c>
      <c r="Q15" s="503">
        <v>1</v>
      </c>
      <c r="R15" s="498">
        <v>1</v>
      </c>
      <c r="S15" s="503">
        <v>1</v>
      </c>
      <c r="T15" s="502">
        <v>0.5</v>
      </c>
      <c r="U15" s="504">
        <v>1</v>
      </c>
    </row>
    <row r="16" spans="1:21" ht="14.4" customHeight="1" x14ac:dyDescent="0.3">
      <c r="A16" s="497">
        <v>34</v>
      </c>
      <c r="B16" s="498" t="s">
        <v>481</v>
      </c>
      <c r="C16" s="498">
        <v>89301345</v>
      </c>
      <c r="D16" s="499" t="s">
        <v>846</v>
      </c>
      <c r="E16" s="500" t="s">
        <v>731</v>
      </c>
      <c r="F16" s="498" t="s">
        <v>725</v>
      </c>
      <c r="G16" s="498" t="s">
        <v>776</v>
      </c>
      <c r="H16" s="498" t="s">
        <v>482</v>
      </c>
      <c r="I16" s="498" t="s">
        <v>777</v>
      </c>
      <c r="J16" s="498" t="s">
        <v>778</v>
      </c>
      <c r="K16" s="498" t="s">
        <v>779</v>
      </c>
      <c r="L16" s="501">
        <v>0</v>
      </c>
      <c r="M16" s="501">
        <v>0</v>
      </c>
      <c r="N16" s="498">
        <v>2</v>
      </c>
      <c r="O16" s="502">
        <v>0.5</v>
      </c>
      <c r="P16" s="501">
        <v>0</v>
      </c>
      <c r="Q16" s="503"/>
      <c r="R16" s="498">
        <v>2</v>
      </c>
      <c r="S16" s="503">
        <v>1</v>
      </c>
      <c r="T16" s="502">
        <v>0.5</v>
      </c>
      <c r="U16" s="504">
        <v>1</v>
      </c>
    </row>
    <row r="17" spans="1:21" ht="14.4" customHeight="1" x14ac:dyDescent="0.3">
      <c r="A17" s="497">
        <v>34</v>
      </c>
      <c r="B17" s="498" t="s">
        <v>481</v>
      </c>
      <c r="C17" s="498">
        <v>89301345</v>
      </c>
      <c r="D17" s="499" t="s">
        <v>846</v>
      </c>
      <c r="E17" s="500" t="s">
        <v>731</v>
      </c>
      <c r="F17" s="498" t="s">
        <v>725</v>
      </c>
      <c r="G17" s="498" t="s">
        <v>780</v>
      </c>
      <c r="H17" s="498" t="s">
        <v>482</v>
      </c>
      <c r="I17" s="498" t="s">
        <v>781</v>
      </c>
      <c r="J17" s="498" t="s">
        <v>782</v>
      </c>
      <c r="K17" s="498" t="s">
        <v>783</v>
      </c>
      <c r="L17" s="501">
        <v>0</v>
      </c>
      <c r="M17" s="501">
        <v>0</v>
      </c>
      <c r="N17" s="498">
        <v>1</v>
      </c>
      <c r="O17" s="502">
        <v>0.5</v>
      </c>
      <c r="P17" s="501">
        <v>0</v>
      </c>
      <c r="Q17" s="503"/>
      <c r="R17" s="498">
        <v>1</v>
      </c>
      <c r="S17" s="503">
        <v>1</v>
      </c>
      <c r="T17" s="502">
        <v>0.5</v>
      </c>
      <c r="U17" s="504">
        <v>1</v>
      </c>
    </row>
    <row r="18" spans="1:21" ht="14.4" customHeight="1" x14ac:dyDescent="0.3">
      <c r="A18" s="497">
        <v>34</v>
      </c>
      <c r="B18" s="498" t="s">
        <v>481</v>
      </c>
      <c r="C18" s="498">
        <v>89301345</v>
      </c>
      <c r="D18" s="499" t="s">
        <v>846</v>
      </c>
      <c r="E18" s="500" t="s">
        <v>732</v>
      </c>
      <c r="F18" s="498" t="s">
        <v>725</v>
      </c>
      <c r="G18" s="498" t="s">
        <v>784</v>
      </c>
      <c r="H18" s="498" t="s">
        <v>482</v>
      </c>
      <c r="I18" s="498" t="s">
        <v>785</v>
      </c>
      <c r="J18" s="498" t="s">
        <v>786</v>
      </c>
      <c r="K18" s="498" t="s">
        <v>787</v>
      </c>
      <c r="L18" s="501">
        <v>49.79</v>
      </c>
      <c r="M18" s="501">
        <v>49.79</v>
      </c>
      <c r="N18" s="498">
        <v>1</v>
      </c>
      <c r="O18" s="502">
        <v>1</v>
      </c>
      <c r="P18" s="501">
        <v>49.79</v>
      </c>
      <c r="Q18" s="503">
        <v>1</v>
      </c>
      <c r="R18" s="498">
        <v>1</v>
      </c>
      <c r="S18" s="503">
        <v>1</v>
      </c>
      <c r="T18" s="502">
        <v>1</v>
      </c>
      <c r="U18" s="504">
        <v>1</v>
      </c>
    </row>
    <row r="19" spans="1:21" ht="14.4" customHeight="1" x14ac:dyDescent="0.3">
      <c r="A19" s="497">
        <v>34</v>
      </c>
      <c r="B19" s="498" t="s">
        <v>481</v>
      </c>
      <c r="C19" s="498">
        <v>89301345</v>
      </c>
      <c r="D19" s="499" t="s">
        <v>846</v>
      </c>
      <c r="E19" s="500" t="s">
        <v>732</v>
      </c>
      <c r="F19" s="498" t="s">
        <v>725</v>
      </c>
      <c r="G19" s="498" t="s">
        <v>788</v>
      </c>
      <c r="H19" s="498" t="s">
        <v>482</v>
      </c>
      <c r="I19" s="498" t="s">
        <v>789</v>
      </c>
      <c r="J19" s="498" t="s">
        <v>790</v>
      </c>
      <c r="K19" s="498" t="s">
        <v>791</v>
      </c>
      <c r="L19" s="501">
        <v>96.63</v>
      </c>
      <c r="M19" s="501">
        <v>96.63</v>
      </c>
      <c r="N19" s="498">
        <v>1</v>
      </c>
      <c r="O19" s="502">
        <v>1</v>
      </c>
      <c r="P19" s="501">
        <v>96.63</v>
      </c>
      <c r="Q19" s="503">
        <v>1</v>
      </c>
      <c r="R19" s="498">
        <v>1</v>
      </c>
      <c r="S19" s="503">
        <v>1</v>
      </c>
      <c r="T19" s="502">
        <v>1</v>
      </c>
      <c r="U19" s="504">
        <v>1</v>
      </c>
    </row>
    <row r="20" spans="1:21" ht="14.4" customHeight="1" x14ac:dyDescent="0.3">
      <c r="A20" s="497">
        <v>34</v>
      </c>
      <c r="B20" s="498" t="s">
        <v>481</v>
      </c>
      <c r="C20" s="498">
        <v>89301345</v>
      </c>
      <c r="D20" s="499" t="s">
        <v>846</v>
      </c>
      <c r="E20" s="500" t="s">
        <v>733</v>
      </c>
      <c r="F20" s="498" t="s">
        <v>725</v>
      </c>
      <c r="G20" s="498" t="s">
        <v>792</v>
      </c>
      <c r="H20" s="498" t="s">
        <v>482</v>
      </c>
      <c r="I20" s="498" t="s">
        <v>793</v>
      </c>
      <c r="J20" s="498" t="s">
        <v>794</v>
      </c>
      <c r="K20" s="498" t="s">
        <v>795</v>
      </c>
      <c r="L20" s="501">
        <v>113.2</v>
      </c>
      <c r="M20" s="501">
        <v>113.2</v>
      </c>
      <c r="N20" s="498">
        <v>1</v>
      </c>
      <c r="O20" s="502">
        <v>1</v>
      </c>
      <c r="P20" s="501">
        <v>113.2</v>
      </c>
      <c r="Q20" s="503">
        <v>1</v>
      </c>
      <c r="R20" s="498">
        <v>1</v>
      </c>
      <c r="S20" s="503">
        <v>1</v>
      </c>
      <c r="T20" s="502">
        <v>1</v>
      </c>
      <c r="U20" s="504">
        <v>1</v>
      </c>
    </row>
    <row r="21" spans="1:21" ht="14.4" customHeight="1" x14ac:dyDescent="0.3">
      <c r="A21" s="497">
        <v>34</v>
      </c>
      <c r="B21" s="498" t="s">
        <v>481</v>
      </c>
      <c r="C21" s="498">
        <v>89301345</v>
      </c>
      <c r="D21" s="499" t="s">
        <v>846</v>
      </c>
      <c r="E21" s="500" t="s">
        <v>734</v>
      </c>
      <c r="F21" s="498" t="s">
        <v>725</v>
      </c>
      <c r="G21" s="498" t="s">
        <v>796</v>
      </c>
      <c r="H21" s="498" t="s">
        <v>482</v>
      </c>
      <c r="I21" s="498" t="s">
        <v>797</v>
      </c>
      <c r="J21" s="498" t="s">
        <v>798</v>
      </c>
      <c r="K21" s="498" t="s">
        <v>799</v>
      </c>
      <c r="L21" s="501">
        <v>0</v>
      </c>
      <c r="M21" s="501">
        <v>0</v>
      </c>
      <c r="N21" s="498">
        <v>2</v>
      </c>
      <c r="O21" s="502">
        <v>1</v>
      </c>
      <c r="P21" s="501"/>
      <c r="Q21" s="503"/>
      <c r="R21" s="498"/>
      <c r="S21" s="503">
        <v>0</v>
      </c>
      <c r="T21" s="502"/>
      <c r="U21" s="504">
        <v>0</v>
      </c>
    </row>
    <row r="22" spans="1:21" ht="14.4" customHeight="1" x14ac:dyDescent="0.3">
      <c r="A22" s="497">
        <v>34</v>
      </c>
      <c r="B22" s="498" t="s">
        <v>481</v>
      </c>
      <c r="C22" s="498">
        <v>89301345</v>
      </c>
      <c r="D22" s="499" t="s">
        <v>846</v>
      </c>
      <c r="E22" s="500" t="s">
        <v>735</v>
      </c>
      <c r="F22" s="498" t="s">
        <v>725</v>
      </c>
      <c r="G22" s="498" t="s">
        <v>741</v>
      </c>
      <c r="H22" s="498" t="s">
        <v>601</v>
      </c>
      <c r="I22" s="498" t="s">
        <v>742</v>
      </c>
      <c r="J22" s="498" t="s">
        <v>743</v>
      </c>
      <c r="K22" s="498" t="s">
        <v>744</v>
      </c>
      <c r="L22" s="501">
        <v>333.31</v>
      </c>
      <c r="M22" s="501">
        <v>333.31</v>
      </c>
      <c r="N22" s="498">
        <v>1</v>
      </c>
      <c r="O22" s="502">
        <v>1</v>
      </c>
      <c r="P22" s="501"/>
      <c r="Q22" s="503">
        <v>0</v>
      </c>
      <c r="R22" s="498"/>
      <c r="S22" s="503">
        <v>0</v>
      </c>
      <c r="T22" s="502"/>
      <c r="U22" s="504">
        <v>0</v>
      </c>
    </row>
    <row r="23" spans="1:21" ht="14.4" customHeight="1" x14ac:dyDescent="0.3">
      <c r="A23" s="497">
        <v>34</v>
      </c>
      <c r="B23" s="498" t="s">
        <v>481</v>
      </c>
      <c r="C23" s="498">
        <v>89301345</v>
      </c>
      <c r="D23" s="499" t="s">
        <v>846</v>
      </c>
      <c r="E23" s="500" t="s">
        <v>735</v>
      </c>
      <c r="F23" s="498" t="s">
        <v>725</v>
      </c>
      <c r="G23" s="498" t="s">
        <v>800</v>
      </c>
      <c r="H23" s="498" t="s">
        <v>482</v>
      </c>
      <c r="I23" s="498" t="s">
        <v>801</v>
      </c>
      <c r="J23" s="498" t="s">
        <v>802</v>
      </c>
      <c r="K23" s="498" t="s">
        <v>764</v>
      </c>
      <c r="L23" s="501">
        <v>80.77</v>
      </c>
      <c r="M23" s="501">
        <v>80.77</v>
      </c>
      <c r="N23" s="498">
        <v>1</v>
      </c>
      <c r="O23" s="502">
        <v>1</v>
      </c>
      <c r="P23" s="501">
        <v>80.77</v>
      </c>
      <c r="Q23" s="503">
        <v>1</v>
      </c>
      <c r="R23" s="498">
        <v>1</v>
      </c>
      <c r="S23" s="503">
        <v>1</v>
      </c>
      <c r="T23" s="502">
        <v>1</v>
      </c>
      <c r="U23" s="504">
        <v>1</v>
      </c>
    </row>
    <row r="24" spans="1:21" ht="14.4" customHeight="1" x14ac:dyDescent="0.3">
      <c r="A24" s="497">
        <v>34</v>
      </c>
      <c r="B24" s="498" t="s">
        <v>481</v>
      </c>
      <c r="C24" s="498">
        <v>89301345</v>
      </c>
      <c r="D24" s="499" t="s">
        <v>846</v>
      </c>
      <c r="E24" s="500" t="s">
        <v>735</v>
      </c>
      <c r="F24" s="498" t="s">
        <v>725</v>
      </c>
      <c r="G24" s="498" t="s">
        <v>803</v>
      </c>
      <c r="H24" s="498" t="s">
        <v>482</v>
      </c>
      <c r="I24" s="498" t="s">
        <v>804</v>
      </c>
      <c r="J24" s="498" t="s">
        <v>805</v>
      </c>
      <c r="K24" s="498" t="s">
        <v>806</v>
      </c>
      <c r="L24" s="501">
        <v>66.599999999999994</v>
      </c>
      <c r="M24" s="501">
        <v>66.599999999999994</v>
      </c>
      <c r="N24" s="498">
        <v>1</v>
      </c>
      <c r="O24" s="502">
        <v>1</v>
      </c>
      <c r="P24" s="501">
        <v>66.599999999999994</v>
      </c>
      <c r="Q24" s="503">
        <v>1</v>
      </c>
      <c r="R24" s="498">
        <v>1</v>
      </c>
      <c r="S24" s="503">
        <v>1</v>
      </c>
      <c r="T24" s="502">
        <v>1</v>
      </c>
      <c r="U24" s="504">
        <v>1</v>
      </c>
    </row>
    <row r="25" spans="1:21" ht="14.4" customHeight="1" x14ac:dyDescent="0.3">
      <c r="A25" s="497">
        <v>34</v>
      </c>
      <c r="B25" s="498" t="s">
        <v>481</v>
      </c>
      <c r="C25" s="498">
        <v>89301345</v>
      </c>
      <c r="D25" s="499" t="s">
        <v>846</v>
      </c>
      <c r="E25" s="500" t="s">
        <v>736</v>
      </c>
      <c r="F25" s="498" t="s">
        <v>725</v>
      </c>
      <c r="G25" s="498" t="s">
        <v>807</v>
      </c>
      <c r="H25" s="498" t="s">
        <v>601</v>
      </c>
      <c r="I25" s="498" t="s">
        <v>808</v>
      </c>
      <c r="J25" s="498" t="s">
        <v>809</v>
      </c>
      <c r="K25" s="498" t="s">
        <v>775</v>
      </c>
      <c r="L25" s="501">
        <v>138.16</v>
      </c>
      <c r="M25" s="501">
        <v>138.16</v>
      </c>
      <c r="N25" s="498">
        <v>1</v>
      </c>
      <c r="O25" s="502">
        <v>1</v>
      </c>
      <c r="P25" s="501">
        <v>138.16</v>
      </c>
      <c r="Q25" s="503">
        <v>1</v>
      </c>
      <c r="R25" s="498">
        <v>1</v>
      </c>
      <c r="S25" s="503">
        <v>1</v>
      </c>
      <c r="T25" s="502">
        <v>1</v>
      </c>
      <c r="U25" s="504">
        <v>1</v>
      </c>
    </row>
    <row r="26" spans="1:21" ht="14.4" customHeight="1" x14ac:dyDescent="0.3">
      <c r="A26" s="497">
        <v>34</v>
      </c>
      <c r="B26" s="498" t="s">
        <v>481</v>
      </c>
      <c r="C26" s="498">
        <v>89301345</v>
      </c>
      <c r="D26" s="499" t="s">
        <v>846</v>
      </c>
      <c r="E26" s="500" t="s">
        <v>736</v>
      </c>
      <c r="F26" s="498" t="s">
        <v>725</v>
      </c>
      <c r="G26" s="498" t="s">
        <v>807</v>
      </c>
      <c r="H26" s="498" t="s">
        <v>601</v>
      </c>
      <c r="I26" s="498" t="s">
        <v>810</v>
      </c>
      <c r="J26" s="498" t="s">
        <v>811</v>
      </c>
      <c r="K26" s="498" t="s">
        <v>812</v>
      </c>
      <c r="L26" s="501">
        <v>184.22</v>
      </c>
      <c r="M26" s="501">
        <v>368.44</v>
      </c>
      <c r="N26" s="498">
        <v>2</v>
      </c>
      <c r="O26" s="502">
        <v>1</v>
      </c>
      <c r="P26" s="501">
        <v>368.44</v>
      </c>
      <c r="Q26" s="503">
        <v>1</v>
      </c>
      <c r="R26" s="498">
        <v>2</v>
      </c>
      <c r="S26" s="503">
        <v>1</v>
      </c>
      <c r="T26" s="502">
        <v>1</v>
      </c>
      <c r="U26" s="504">
        <v>1</v>
      </c>
    </row>
    <row r="27" spans="1:21" ht="14.4" customHeight="1" x14ac:dyDescent="0.3">
      <c r="A27" s="497">
        <v>34</v>
      </c>
      <c r="B27" s="498" t="s">
        <v>481</v>
      </c>
      <c r="C27" s="498">
        <v>89301345</v>
      </c>
      <c r="D27" s="499" t="s">
        <v>846</v>
      </c>
      <c r="E27" s="500" t="s">
        <v>736</v>
      </c>
      <c r="F27" s="498" t="s">
        <v>725</v>
      </c>
      <c r="G27" s="498" t="s">
        <v>807</v>
      </c>
      <c r="H27" s="498" t="s">
        <v>482</v>
      </c>
      <c r="I27" s="498" t="s">
        <v>813</v>
      </c>
      <c r="J27" s="498" t="s">
        <v>811</v>
      </c>
      <c r="K27" s="498" t="s">
        <v>814</v>
      </c>
      <c r="L27" s="501">
        <v>0</v>
      </c>
      <c r="M27" s="501">
        <v>0</v>
      </c>
      <c r="N27" s="498">
        <v>1</v>
      </c>
      <c r="O27" s="502">
        <v>1</v>
      </c>
      <c r="P27" s="501"/>
      <c r="Q27" s="503"/>
      <c r="R27" s="498"/>
      <c r="S27" s="503">
        <v>0</v>
      </c>
      <c r="T27" s="502"/>
      <c r="U27" s="504">
        <v>0</v>
      </c>
    </row>
    <row r="28" spans="1:21" ht="14.4" customHeight="1" x14ac:dyDescent="0.3">
      <c r="A28" s="497">
        <v>34</v>
      </c>
      <c r="B28" s="498" t="s">
        <v>481</v>
      </c>
      <c r="C28" s="498">
        <v>89301345</v>
      </c>
      <c r="D28" s="499" t="s">
        <v>846</v>
      </c>
      <c r="E28" s="500" t="s">
        <v>736</v>
      </c>
      <c r="F28" s="498" t="s">
        <v>725</v>
      </c>
      <c r="G28" s="498" t="s">
        <v>815</v>
      </c>
      <c r="H28" s="498" t="s">
        <v>482</v>
      </c>
      <c r="I28" s="498" t="s">
        <v>816</v>
      </c>
      <c r="J28" s="498" t="s">
        <v>817</v>
      </c>
      <c r="K28" s="498" t="s">
        <v>818</v>
      </c>
      <c r="L28" s="501">
        <v>0</v>
      </c>
      <c r="M28" s="501">
        <v>0</v>
      </c>
      <c r="N28" s="498">
        <v>1</v>
      </c>
      <c r="O28" s="502">
        <v>1</v>
      </c>
      <c r="P28" s="501"/>
      <c r="Q28" s="503"/>
      <c r="R28" s="498"/>
      <c r="S28" s="503">
        <v>0</v>
      </c>
      <c r="T28" s="502"/>
      <c r="U28" s="504">
        <v>0</v>
      </c>
    </row>
    <row r="29" spans="1:21" ht="14.4" customHeight="1" x14ac:dyDescent="0.3">
      <c r="A29" s="497">
        <v>34</v>
      </c>
      <c r="B29" s="498" t="s">
        <v>481</v>
      </c>
      <c r="C29" s="498">
        <v>89301345</v>
      </c>
      <c r="D29" s="499" t="s">
        <v>846</v>
      </c>
      <c r="E29" s="500" t="s">
        <v>736</v>
      </c>
      <c r="F29" s="498" t="s">
        <v>725</v>
      </c>
      <c r="G29" s="498" t="s">
        <v>819</v>
      </c>
      <c r="H29" s="498" t="s">
        <v>601</v>
      </c>
      <c r="I29" s="498" t="s">
        <v>820</v>
      </c>
      <c r="J29" s="498" t="s">
        <v>821</v>
      </c>
      <c r="K29" s="498" t="s">
        <v>822</v>
      </c>
      <c r="L29" s="501">
        <v>232.44</v>
      </c>
      <c r="M29" s="501">
        <v>697.31999999999994</v>
      </c>
      <c r="N29" s="498">
        <v>3</v>
      </c>
      <c r="O29" s="502">
        <v>0.5</v>
      </c>
      <c r="P29" s="501"/>
      <c r="Q29" s="503">
        <v>0</v>
      </c>
      <c r="R29" s="498"/>
      <c r="S29" s="503">
        <v>0</v>
      </c>
      <c r="T29" s="502"/>
      <c r="U29" s="504">
        <v>0</v>
      </c>
    </row>
    <row r="30" spans="1:21" ht="14.4" customHeight="1" x14ac:dyDescent="0.3">
      <c r="A30" s="497">
        <v>34</v>
      </c>
      <c r="B30" s="498" t="s">
        <v>481</v>
      </c>
      <c r="C30" s="498">
        <v>89301345</v>
      </c>
      <c r="D30" s="499" t="s">
        <v>846</v>
      </c>
      <c r="E30" s="500" t="s">
        <v>736</v>
      </c>
      <c r="F30" s="498" t="s">
        <v>725</v>
      </c>
      <c r="G30" s="498" t="s">
        <v>784</v>
      </c>
      <c r="H30" s="498" t="s">
        <v>482</v>
      </c>
      <c r="I30" s="498" t="s">
        <v>785</v>
      </c>
      <c r="J30" s="498" t="s">
        <v>786</v>
      </c>
      <c r="K30" s="498" t="s">
        <v>787</v>
      </c>
      <c r="L30" s="501">
        <v>49.79</v>
      </c>
      <c r="M30" s="501">
        <v>149.37</v>
      </c>
      <c r="N30" s="498">
        <v>3</v>
      </c>
      <c r="O30" s="502">
        <v>0.5</v>
      </c>
      <c r="P30" s="501"/>
      <c r="Q30" s="503">
        <v>0</v>
      </c>
      <c r="R30" s="498"/>
      <c r="S30" s="503">
        <v>0</v>
      </c>
      <c r="T30" s="502"/>
      <c r="U30" s="504">
        <v>0</v>
      </c>
    </row>
    <row r="31" spans="1:21" ht="14.4" customHeight="1" x14ac:dyDescent="0.3">
      <c r="A31" s="497">
        <v>34</v>
      </c>
      <c r="B31" s="498" t="s">
        <v>481</v>
      </c>
      <c r="C31" s="498">
        <v>89301345</v>
      </c>
      <c r="D31" s="499" t="s">
        <v>846</v>
      </c>
      <c r="E31" s="500" t="s">
        <v>737</v>
      </c>
      <c r="F31" s="498" t="s">
        <v>725</v>
      </c>
      <c r="G31" s="498" t="s">
        <v>823</v>
      </c>
      <c r="H31" s="498" t="s">
        <v>482</v>
      </c>
      <c r="I31" s="498" t="s">
        <v>824</v>
      </c>
      <c r="J31" s="498" t="s">
        <v>825</v>
      </c>
      <c r="K31" s="498" t="s">
        <v>826</v>
      </c>
      <c r="L31" s="501">
        <v>275.23</v>
      </c>
      <c r="M31" s="501">
        <v>275.23</v>
      </c>
      <c r="N31" s="498">
        <v>1</v>
      </c>
      <c r="O31" s="502">
        <v>1</v>
      </c>
      <c r="P31" s="501">
        <v>275.23</v>
      </c>
      <c r="Q31" s="503">
        <v>1</v>
      </c>
      <c r="R31" s="498">
        <v>1</v>
      </c>
      <c r="S31" s="503">
        <v>1</v>
      </c>
      <c r="T31" s="502">
        <v>1</v>
      </c>
      <c r="U31" s="504">
        <v>1</v>
      </c>
    </row>
    <row r="32" spans="1:21" ht="14.4" customHeight="1" x14ac:dyDescent="0.3">
      <c r="A32" s="497">
        <v>34</v>
      </c>
      <c r="B32" s="498" t="s">
        <v>481</v>
      </c>
      <c r="C32" s="498">
        <v>89301345</v>
      </c>
      <c r="D32" s="499" t="s">
        <v>846</v>
      </c>
      <c r="E32" s="500" t="s">
        <v>737</v>
      </c>
      <c r="F32" s="498" t="s">
        <v>725</v>
      </c>
      <c r="G32" s="498" t="s">
        <v>827</v>
      </c>
      <c r="H32" s="498" t="s">
        <v>482</v>
      </c>
      <c r="I32" s="498" t="s">
        <v>828</v>
      </c>
      <c r="J32" s="498" t="s">
        <v>829</v>
      </c>
      <c r="K32" s="498" t="s">
        <v>830</v>
      </c>
      <c r="L32" s="501">
        <v>0</v>
      </c>
      <c r="M32" s="501">
        <v>0</v>
      </c>
      <c r="N32" s="498">
        <v>1</v>
      </c>
      <c r="O32" s="502">
        <v>1</v>
      </c>
      <c r="P32" s="501">
        <v>0</v>
      </c>
      <c r="Q32" s="503"/>
      <c r="R32" s="498">
        <v>1</v>
      </c>
      <c r="S32" s="503">
        <v>1</v>
      </c>
      <c r="T32" s="502">
        <v>1</v>
      </c>
      <c r="U32" s="504">
        <v>1</v>
      </c>
    </row>
    <row r="33" spans="1:21" ht="14.4" customHeight="1" x14ac:dyDescent="0.3">
      <c r="A33" s="497">
        <v>34</v>
      </c>
      <c r="B33" s="498" t="s">
        <v>481</v>
      </c>
      <c r="C33" s="498">
        <v>89301345</v>
      </c>
      <c r="D33" s="499" t="s">
        <v>846</v>
      </c>
      <c r="E33" s="500" t="s">
        <v>737</v>
      </c>
      <c r="F33" s="498" t="s">
        <v>725</v>
      </c>
      <c r="G33" s="498" t="s">
        <v>831</v>
      </c>
      <c r="H33" s="498" t="s">
        <v>601</v>
      </c>
      <c r="I33" s="498" t="s">
        <v>832</v>
      </c>
      <c r="J33" s="498" t="s">
        <v>833</v>
      </c>
      <c r="K33" s="498" t="s">
        <v>834</v>
      </c>
      <c r="L33" s="501">
        <v>30.33</v>
      </c>
      <c r="M33" s="501">
        <v>30.33</v>
      </c>
      <c r="N33" s="498">
        <v>1</v>
      </c>
      <c r="O33" s="502">
        <v>1</v>
      </c>
      <c r="P33" s="501"/>
      <c r="Q33" s="503">
        <v>0</v>
      </c>
      <c r="R33" s="498"/>
      <c r="S33" s="503">
        <v>0</v>
      </c>
      <c r="T33" s="502"/>
      <c r="U33" s="504">
        <v>0</v>
      </c>
    </row>
    <row r="34" spans="1:21" ht="14.4" customHeight="1" x14ac:dyDescent="0.3">
      <c r="A34" s="497">
        <v>34</v>
      </c>
      <c r="B34" s="498" t="s">
        <v>481</v>
      </c>
      <c r="C34" s="498">
        <v>89301345</v>
      </c>
      <c r="D34" s="499" t="s">
        <v>846</v>
      </c>
      <c r="E34" s="500" t="s">
        <v>738</v>
      </c>
      <c r="F34" s="498" t="s">
        <v>725</v>
      </c>
      <c r="G34" s="498" t="s">
        <v>835</v>
      </c>
      <c r="H34" s="498" t="s">
        <v>601</v>
      </c>
      <c r="I34" s="498" t="s">
        <v>836</v>
      </c>
      <c r="J34" s="498" t="s">
        <v>837</v>
      </c>
      <c r="K34" s="498" t="s">
        <v>822</v>
      </c>
      <c r="L34" s="501">
        <v>137.74</v>
      </c>
      <c r="M34" s="501">
        <v>137.74</v>
      </c>
      <c r="N34" s="498">
        <v>1</v>
      </c>
      <c r="O34" s="502">
        <v>0.5</v>
      </c>
      <c r="P34" s="501">
        <v>137.74</v>
      </c>
      <c r="Q34" s="503">
        <v>1</v>
      </c>
      <c r="R34" s="498">
        <v>1</v>
      </c>
      <c r="S34" s="503">
        <v>1</v>
      </c>
      <c r="T34" s="502">
        <v>0.5</v>
      </c>
      <c r="U34" s="504">
        <v>1</v>
      </c>
    </row>
    <row r="35" spans="1:21" ht="14.4" customHeight="1" x14ac:dyDescent="0.3">
      <c r="A35" s="497">
        <v>34</v>
      </c>
      <c r="B35" s="498" t="s">
        <v>481</v>
      </c>
      <c r="C35" s="498">
        <v>89301345</v>
      </c>
      <c r="D35" s="499" t="s">
        <v>846</v>
      </c>
      <c r="E35" s="500" t="s">
        <v>738</v>
      </c>
      <c r="F35" s="498" t="s">
        <v>725</v>
      </c>
      <c r="G35" s="498" t="s">
        <v>838</v>
      </c>
      <c r="H35" s="498" t="s">
        <v>482</v>
      </c>
      <c r="I35" s="498" t="s">
        <v>839</v>
      </c>
      <c r="J35" s="498" t="s">
        <v>840</v>
      </c>
      <c r="K35" s="498" t="s">
        <v>841</v>
      </c>
      <c r="L35" s="501">
        <v>123.6</v>
      </c>
      <c r="M35" s="501">
        <v>123.6</v>
      </c>
      <c r="N35" s="498">
        <v>1</v>
      </c>
      <c r="O35" s="502">
        <v>0.5</v>
      </c>
      <c r="P35" s="501">
        <v>123.6</v>
      </c>
      <c r="Q35" s="503">
        <v>1</v>
      </c>
      <c r="R35" s="498">
        <v>1</v>
      </c>
      <c r="S35" s="503">
        <v>1</v>
      </c>
      <c r="T35" s="502">
        <v>0.5</v>
      </c>
      <c r="U35" s="504">
        <v>1</v>
      </c>
    </row>
    <row r="36" spans="1:21" ht="14.4" customHeight="1" thickBot="1" x14ac:dyDescent="0.35">
      <c r="A36" s="505">
        <v>34</v>
      </c>
      <c r="B36" s="506" t="s">
        <v>481</v>
      </c>
      <c r="C36" s="506">
        <v>89301345</v>
      </c>
      <c r="D36" s="507" t="s">
        <v>846</v>
      </c>
      <c r="E36" s="508" t="s">
        <v>740</v>
      </c>
      <c r="F36" s="506" t="s">
        <v>725</v>
      </c>
      <c r="G36" s="506" t="s">
        <v>842</v>
      </c>
      <c r="H36" s="506" t="s">
        <v>482</v>
      </c>
      <c r="I36" s="506" t="s">
        <v>843</v>
      </c>
      <c r="J36" s="506" t="s">
        <v>844</v>
      </c>
      <c r="K36" s="506" t="s">
        <v>845</v>
      </c>
      <c r="L36" s="509">
        <v>137.74</v>
      </c>
      <c r="M36" s="509">
        <v>137.74</v>
      </c>
      <c r="N36" s="506">
        <v>1</v>
      </c>
      <c r="O36" s="510">
        <v>1</v>
      </c>
      <c r="P36" s="509">
        <v>137.74</v>
      </c>
      <c r="Q36" s="511">
        <v>1</v>
      </c>
      <c r="R36" s="506">
        <v>1</v>
      </c>
      <c r="S36" s="511">
        <v>1</v>
      </c>
      <c r="T36" s="510">
        <v>1</v>
      </c>
      <c r="U36" s="512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8" customWidth="1"/>
    <col min="3" max="3" width="5.5546875" style="211" customWidth="1"/>
    <col min="4" max="4" width="10" style="208" customWidth="1"/>
    <col min="5" max="5" width="5.5546875" style="211" customWidth="1"/>
    <col min="6" max="6" width="10" style="208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42" t="s">
        <v>848</v>
      </c>
      <c r="B1" s="343"/>
      <c r="C1" s="343"/>
      <c r="D1" s="343"/>
      <c r="E1" s="343"/>
      <c r="F1" s="343"/>
    </row>
    <row r="2" spans="1:6" ht="14.4" customHeight="1" thickBot="1" x14ac:dyDescent="0.35">
      <c r="A2" s="235" t="s">
        <v>268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44" t="s">
        <v>131</v>
      </c>
      <c r="C3" s="345"/>
      <c r="D3" s="346" t="s">
        <v>130</v>
      </c>
      <c r="E3" s="345"/>
      <c r="F3" s="80" t="s">
        <v>3</v>
      </c>
    </row>
    <row r="4" spans="1:6" ht="14.4" customHeight="1" thickBot="1" x14ac:dyDescent="0.35">
      <c r="A4" s="444" t="s">
        <v>190</v>
      </c>
      <c r="B4" s="445" t="s">
        <v>14</v>
      </c>
      <c r="C4" s="446" t="s">
        <v>2</v>
      </c>
      <c r="D4" s="445" t="s">
        <v>14</v>
      </c>
      <c r="E4" s="446" t="s">
        <v>2</v>
      </c>
      <c r="F4" s="447" t="s">
        <v>14</v>
      </c>
    </row>
    <row r="5" spans="1:6" ht="14.4" customHeight="1" x14ac:dyDescent="0.3">
      <c r="A5" s="458" t="s">
        <v>732</v>
      </c>
      <c r="B5" s="430">
        <v>96.63</v>
      </c>
      <c r="C5" s="448">
        <v>1</v>
      </c>
      <c r="D5" s="430"/>
      <c r="E5" s="448">
        <v>0</v>
      </c>
      <c r="F5" s="431">
        <v>96.63</v>
      </c>
    </row>
    <row r="6" spans="1:6" ht="14.4" customHeight="1" x14ac:dyDescent="0.3">
      <c r="A6" s="520" t="s">
        <v>736</v>
      </c>
      <c r="B6" s="513">
        <v>0</v>
      </c>
      <c r="C6" s="503">
        <v>0</v>
      </c>
      <c r="D6" s="513">
        <v>1203.9199999999998</v>
      </c>
      <c r="E6" s="503">
        <v>1</v>
      </c>
      <c r="F6" s="514">
        <v>1203.9199999999998</v>
      </c>
    </row>
    <row r="7" spans="1:6" ht="14.4" customHeight="1" x14ac:dyDescent="0.3">
      <c r="A7" s="520" t="s">
        <v>731</v>
      </c>
      <c r="B7" s="513">
        <v>0</v>
      </c>
      <c r="C7" s="503">
        <v>0</v>
      </c>
      <c r="D7" s="513">
        <v>265.64</v>
      </c>
      <c r="E7" s="503">
        <v>1</v>
      </c>
      <c r="F7" s="514">
        <v>265.64</v>
      </c>
    </row>
    <row r="8" spans="1:6" ht="14.4" customHeight="1" x14ac:dyDescent="0.3">
      <c r="A8" s="520" t="s">
        <v>737</v>
      </c>
      <c r="B8" s="513"/>
      <c r="C8" s="503">
        <v>0</v>
      </c>
      <c r="D8" s="513">
        <v>30.33</v>
      </c>
      <c r="E8" s="503">
        <v>1</v>
      </c>
      <c r="F8" s="514">
        <v>30.33</v>
      </c>
    </row>
    <row r="9" spans="1:6" ht="14.4" customHeight="1" x14ac:dyDescent="0.3">
      <c r="A9" s="520" t="s">
        <v>738</v>
      </c>
      <c r="B9" s="513"/>
      <c r="C9" s="503">
        <v>0</v>
      </c>
      <c r="D9" s="513">
        <v>137.74</v>
      </c>
      <c r="E9" s="503">
        <v>1</v>
      </c>
      <c r="F9" s="514">
        <v>137.74</v>
      </c>
    </row>
    <row r="10" spans="1:6" ht="14.4" customHeight="1" x14ac:dyDescent="0.3">
      <c r="A10" s="520" t="s">
        <v>739</v>
      </c>
      <c r="B10" s="513"/>
      <c r="C10" s="503">
        <v>0</v>
      </c>
      <c r="D10" s="513">
        <v>1017</v>
      </c>
      <c r="E10" s="503">
        <v>1</v>
      </c>
      <c r="F10" s="514">
        <v>1017</v>
      </c>
    </row>
    <row r="11" spans="1:6" ht="14.4" customHeight="1" x14ac:dyDescent="0.3">
      <c r="A11" s="520" t="s">
        <v>730</v>
      </c>
      <c r="B11" s="513"/>
      <c r="C11" s="503">
        <v>0</v>
      </c>
      <c r="D11" s="513">
        <v>1382.86</v>
      </c>
      <c r="E11" s="503">
        <v>1</v>
      </c>
      <c r="F11" s="514">
        <v>1382.86</v>
      </c>
    </row>
    <row r="12" spans="1:6" ht="14.4" customHeight="1" thickBot="1" x14ac:dyDescent="0.35">
      <c r="A12" s="521" t="s">
        <v>735</v>
      </c>
      <c r="B12" s="517"/>
      <c r="C12" s="518">
        <v>0</v>
      </c>
      <c r="D12" s="517">
        <v>414.08</v>
      </c>
      <c r="E12" s="518">
        <v>1</v>
      </c>
      <c r="F12" s="519">
        <v>414.08</v>
      </c>
    </row>
    <row r="13" spans="1:6" ht="14.4" customHeight="1" thickBot="1" x14ac:dyDescent="0.35">
      <c r="A13" s="454" t="s">
        <v>3</v>
      </c>
      <c r="B13" s="455">
        <v>96.63</v>
      </c>
      <c r="C13" s="456">
        <v>2.1245767556395935E-2</v>
      </c>
      <c r="D13" s="455">
        <v>4451.57</v>
      </c>
      <c r="E13" s="456">
        <v>0.97875423244360404</v>
      </c>
      <c r="F13" s="457">
        <v>4548.2</v>
      </c>
    </row>
    <row r="14" spans="1:6" ht="14.4" customHeight="1" thickBot="1" x14ac:dyDescent="0.35"/>
    <row r="15" spans="1:6" ht="14.4" customHeight="1" x14ac:dyDescent="0.3">
      <c r="A15" s="458" t="s">
        <v>849</v>
      </c>
      <c r="B15" s="430">
        <v>96.63</v>
      </c>
      <c r="C15" s="448">
        <v>1</v>
      </c>
      <c r="D15" s="430"/>
      <c r="E15" s="448">
        <v>0</v>
      </c>
      <c r="F15" s="431">
        <v>96.63</v>
      </c>
    </row>
    <row r="16" spans="1:6" ht="14.4" customHeight="1" x14ac:dyDescent="0.3">
      <c r="A16" s="520" t="s">
        <v>850</v>
      </c>
      <c r="B16" s="513"/>
      <c r="C16" s="503">
        <v>0</v>
      </c>
      <c r="D16" s="513">
        <v>1382.86</v>
      </c>
      <c r="E16" s="503">
        <v>1</v>
      </c>
      <c r="F16" s="514">
        <v>1382.86</v>
      </c>
    </row>
    <row r="17" spans="1:6" ht="14.4" customHeight="1" x14ac:dyDescent="0.3">
      <c r="A17" s="520" t="s">
        <v>851</v>
      </c>
      <c r="B17" s="513"/>
      <c r="C17" s="503">
        <v>0</v>
      </c>
      <c r="D17" s="513">
        <v>30.33</v>
      </c>
      <c r="E17" s="503">
        <v>1</v>
      </c>
      <c r="F17" s="514">
        <v>30.33</v>
      </c>
    </row>
    <row r="18" spans="1:6" ht="14.4" customHeight="1" x14ac:dyDescent="0.3">
      <c r="A18" s="520" t="s">
        <v>852</v>
      </c>
      <c r="B18" s="513"/>
      <c r="C18" s="503">
        <v>0</v>
      </c>
      <c r="D18" s="513">
        <v>203.07</v>
      </c>
      <c r="E18" s="503">
        <v>1</v>
      </c>
      <c r="F18" s="514">
        <v>203.07</v>
      </c>
    </row>
    <row r="19" spans="1:6" ht="14.4" customHeight="1" x14ac:dyDescent="0.3">
      <c r="A19" s="520" t="s">
        <v>853</v>
      </c>
      <c r="B19" s="513"/>
      <c r="C19" s="503">
        <v>0</v>
      </c>
      <c r="D19" s="513">
        <v>412.95</v>
      </c>
      <c r="E19" s="503">
        <v>1</v>
      </c>
      <c r="F19" s="514">
        <v>412.95</v>
      </c>
    </row>
    <row r="20" spans="1:6" ht="14.4" customHeight="1" x14ac:dyDescent="0.3">
      <c r="A20" s="520" t="s">
        <v>854</v>
      </c>
      <c r="B20" s="513"/>
      <c r="C20" s="503">
        <v>0</v>
      </c>
      <c r="D20" s="513">
        <v>80.77</v>
      </c>
      <c r="E20" s="503">
        <v>1</v>
      </c>
      <c r="F20" s="514">
        <v>80.77</v>
      </c>
    </row>
    <row r="21" spans="1:6" ht="14.4" customHeight="1" x14ac:dyDescent="0.3">
      <c r="A21" s="520" t="s">
        <v>855</v>
      </c>
      <c r="B21" s="513"/>
      <c r="C21" s="503">
        <v>0</v>
      </c>
      <c r="D21" s="513">
        <v>697.31999999999994</v>
      </c>
      <c r="E21" s="503">
        <v>1</v>
      </c>
      <c r="F21" s="514">
        <v>697.31999999999994</v>
      </c>
    </row>
    <row r="22" spans="1:6" ht="14.4" customHeight="1" x14ac:dyDescent="0.3">
      <c r="A22" s="520" t="s">
        <v>856</v>
      </c>
      <c r="B22" s="513">
        <v>0</v>
      </c>
      <c r="C22" s="503"/>
      <c r="D22" s="513"/>
      <c r="E22" s="503"/>
      <c r="F22" s="514">
        <v>0</v>
      </c>
    </row>
    <row r="23" spans="1:6" ht="14.4" customHeight="1" x14ac:dyDescent="0.3">
      <c r="A23" s="520" t="s">
        <v>857</v>
      </c>
      <c r="B23" s="513"/>
      <c r="C23" s="503">
        <v>0</v>
      </c>
      <c r="D23" s="513">
        <v>137.74</v>
      </c>
      <c r="E23" s="503">
        <v>1</v>
      </c>
      <c r="F23" s="514">
        <v>137.74</v>
      </c>
    </row>
    <row r="24" spans="1:6" ht="14.4" customHeight="1" x14ac:dyDescent="0.3">
      <c r="A24" s="520" t="s">
        <v>858</v>
      </c>
      <c r="B24" s="513"/>
      <c r="C24" s="503">
        <v>0</v>
      </c>
      <c r="D24" s="513">
        <v>999.93000000000006</v>
      </c>
      <c r="E24" s="503">
        <v>1</v>
      </c>
      <c r="F24" s="514">
        <v>999.93000000000006</v>
      </c>
    </row>
    <row r="25" spans="1:6" ht="14.4" customHeight="1" thickBot="1" x14ac:dyDescent="0.35">
      <c r="A25" s="521" t="s">
        <v>859</v>
      </c>
      <c r="B25" s="517">
        <v>0</v>
      </c>
      <c r="C25" s="518">
        <v>0</v>
      </c>
      <c r="D25" s="517">
        <v>506.6</v>
      </c>
      <c r="E25" s="518">
        <v>1</v>
      </c>
      <c r="F25" s="519">
        <v>506.6</v>
      </c>
    </row>
    <row r="26" spans="1:6" ht="14.4" customHeight="1" thickBot="1" x14ac:dyDescent="0.35">
      <c r="A26" s="454" t="s">
        <v>3</v>
      </c>
      <c r="B26" s="455">
        <v>96.63</v>
      </c>
      <c r="C26" s="456">
        <v>2.1245767556395935E-2</v>
      </c>
      <c r="D26" s="455">
        <v>4451.57</v>
      </c>
      <c r="E26" s="456">
        <v>0.97875423244360404</v>
      </c>
      <c r="F26" s="457">
        <v>4548.2</v>
      </c>
    </row>
  </sheetData>
  <mergeCells count="3">
    <mergeCell ref="A1:F1"/>
    <mergeCell ref="B3:C3"/>
    <mergeCell ref="D3:E3"/>
  </mergeCells>
  <conditionalFormatting sqref="C5:C1048576">
    <cfRule type="cellIs" dxfId="19" priority="12" stopIfTrue="1" operator="greaterThan">
      <formula>0.2</formula>
    </cfRule>
  </conditionalFormatting>
  <conditionalFormatting sqref="F5:F1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{7DE71367-C5B0-41C6-B41A-F7BF4400701E}</x14:id>
        </ext>
      </extLst>
    </cfRule>
  </conditionalFormatting>
  <conditionalFormatting sqref="F15:F2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{D4B7CC91-2EC7-4BBC-AC1A-F1E13D786212}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DE71367-C5B0-41C6-B41A-F7BF4400701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F5:F12</xm:sqref>
        </x14:conditionalFormatting>
        <x14:conditionalFormatting xmlns:xm="http://schemas.microsoft.com/office/excel/2006/main">
          <x14:cfRule type="dataBar" id="{D4B7CC91-2EC7-4BBC-AC1A-F1E13D78621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F15:F25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8" customWidth="1"/>
    <col min="7" max="7" width="10" style="208" customWidth="1"/>
    <col min="8" max="8" width="6.77734375" style="211" customWidth="1"/>
    <col min="9" max="9" width="6.6640625" style="208" customWidth="1"/>
    <col min="10" max="10" width="10" style="208" customWidth="1"/>
    <col min="11" max="11" width="6.77734375" style="211" customWidth="1"/>
    <col min="12" max="12" width="6.6640625" style="208" customWidth="1"/>
    <col min="13" max="13" width="10" style="208" customWidth="1"/>
    <col min="14" max="16384" width="8.88671875" style="130"/>
  </cols>
  <sheetData>
    <row r="1" spans="1:13" ht="18.600000000000001" customHeight="1" thickBot="1" x14ac:dyDescent="0.4">
      <c r="A1" s="343" t="s">
        <v>871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05"/>
      <c r="M1" s="305"/>
    </row>
    <row r="2" spans="1:13" ht="14.4" customHeight="1" thickBot="1" x14ac:dyDescent="0.35">
      <c r="A2" s="235" t="s">
        <v>268</v>
      </c>
      <c r="B2" s="207"/>
      <c r="C2" s="207"/>
      <c r="D2" s="207"/>
      <c r="E2" s="207"/>
      <c r="F2" s="215"/>
      <c r="G2" s="215"/>
      <c r="H2" s="216"/>
      <c r="I2" s="215"/>
      <c r="J2" s="215"/>
      <c r="K2" s="216"/>
      <c r="L2" s="215"/>
    </row>
    <row r="3" spans="1:13" ht="14.4" customHeight="1" thickBot="1" x14ac:dyDescent="0.35">
      <c r="E3" s="79" t="s">
        <v>129</v>
      </c>
      <c r="F3" s="43">
        <f>SUBTOTAL(9,F6:F1048576)</f>
        <v>3</v>
      </c>
      <c r="G3" s="43">
        <f>SUBTOTAL(9,G6:G1048576)</f>
        <v>96.63</v>
      </c>
      <c r="H3" s="44">
        <f>IF(M3=0,0,G3/M3)</f>
        <v>2.1245767556395942E-2</v>
      </c>
      <c r="I3" s="43">
        <f>SUBTOTAL(9,I6:I1048576)</f>
        <v>18</v>
      </c>
      <c r="J3" s="43">
        <f>SUBTOTAL(9,J6:J1048576)</f>
        <v>4451.57</v>
      </c>
      <c r="K3" s="44">
        <f>IF(M3=0,0,J3/M3)</f>
        <v>0.97875423244360427</v>
      </c>
      <c r="L3" s="43">
        <f>SUBTOTAL(9,L6:L1048576)</f>
        <v>21</v>
      </c>
      <c r="M3" s="45">
        <f>SUBTOTAL(9,M6:M1048576)</f>
        <v>4548.1999999999989</v>
      </c>
    </row>
    <row r="4" spans="1:13" ht="14.4" customHeight="1" thickBot="1" x14ac:dyDescent="0.35">
      <c r="A4" s="41"/>
      <c r="B4" s="41"/>
      <c r="C4" s="41"/>
      <c r="D4" s="41"/>
      <c r="E4" s="42"/>
      <c r="F4" s="347" t="s">
        <v>131</v>
      </c>
      <c r="G4" s="348"/>
      <c r="H4" s="349"/>
      <c r="I4" s="350" t="s">
        <v>130</v>
      </c>
      <c r="J4" s="348"/>
      <c r="K4" s="349"/>
      <c r="L4" s="351" t="s">
        <v>3</v>
      </c>
      <c r="M4" s="352"/>
    </row>
    <row r="5" spans="1:13" ht="14.4" customHeight="1" thickBot="1" x14ac:dyDescent="0.35">
      <c r="A5" s="444" t="s">
        <v>137</v>
      </c>
      <c r="B5" s="462" t="s">
        <v>133</v>
      </c>
      <c r="C5" s="462" t="s">
        <v>71</v>
      </c>
      <c r="D5" s="462" t="s">
        <v>134</v>
      </c>
      <c r="E5" s="462" t="s">
        <v>135</v>
      </c>
      <c r="F5" s="463" t="s">
        <v>28</v>
      </c>
      <c r="G5" s="463" t="s">
        <v>14</v>
      </c>
      <c r="H5" s="446" t="s">
        <v>136</v>
      </c>
      <c r="I5" s="445" t="s">
        <v>28</v>
      </c>
      <c r="J5" s="463" t="s">
        <v>14</v>
      </c>
      <c r="K5" s="446" t="s">
        <v>136</v>
      </c>
      <c r="L5" s="445" t="s">
        <v>28</v>
      </c>
      <c r="M5" s="464" t="s">
        <v>14</v>
      </c>
    </row>
    <row r="6" spans="1:13" ht="14.4" customHeight="1" x14ac:dyDescent="0.3">
      <c r="A6" s="426" t="s">
        <v>730</v>
      </c>
      <c r="B6" s="427" t="s">
        <v>860</v>
      </c>
      <c r="C6" s="427" t="s">
        <v>754</v>
      </c>
      <c r="D6" s="427" t="s">
        <v>755</v>
      </c>
      <c r="E6" s="427" t="s">
        <v>756</v>
      </c>
      <c r="F6" s="430"/>
      <c r="G6" s="430"/>
      <c r="H6" s="448">
        <v>0</v>
      </c>
      <c r="I6" s="430">
        <v>2</v>
      </c>
      <c r="J6" s="430">
        <v>1382.86</v>
      </c>
      <c r="K6" s="448">
        <v>1</v>
      </c>
      <c r="L6" s="430">
        <v>2</v>
      </c>
      <c r="M6" s="431">
        <v>1382.86</v>
      </c>
    </row>
    <row r="7" spans="1:13" ht="14.4" customHeight="1" x14ac:dyDescent="0.3">
      <c r="A7" s="497" t="s">
        <v>731</v>
      </c>
      <c r="B7" s="498" t="s">
        <v>861</v>
      </c>
      <c r="C7" s="498" t="s">
        <v>762</v>
      </c>
      <c r="D7" s="498" t="s">
        <v>763</v>
      </c>
      <c r="E7" s="498" t="s">
        <v>764</v>
      </c>
      <c r="F7" s="513"/>
      <c r="G7" s="513"/>
      <c r="H7" s="503">
        <v>0</v>
      </c>
      <c r="I7" s="513">
        <v>1</v>
      </c>
      <c r="J7" s="513">
        <v>203.07</v>
      </c>
      <c r="K7" s="503">
        <v>1</v>
      </c>
      <c r="L7" s="513">
        <v>1</v>
      </c>
      <c r="M7" s="514">
        <v>203.07</v>
      </c>
    </row>
    <row r="8" spans="1:13" ht="14.4" customHeight="1" x14ac:dyDescent="0.3">
      <c r="A8" s="497" t="s">
        <v>731</v>
      </c>
      <c r="B8" s="498" t="s">
        <v>862</v>
      </c>
      <c r="C8" s="498" t="s">
        <v>766</v>
      </c>
      <c r="D8" s="498" t="s">
        <v>767</v>
      </c>
      <c r="E8" s="498" t="s">
        <v>768</v>
      </c>
      <c r="F8" s="513">
        <v>1</v>
      </c>
      <c r="G8" s="513">
        <v>0</v>
      </c>
      <c r="H8" s="503"/>
      <c r="I8" s="513"/>
      <c r="J8" s="513"/>
      <c r="K8" s="503"/>
      <c r="L8" s="513">
        <v>1</v>
      </c>
      <c r="M8" s="514">
        <v>0</v>
      </c>
    </row>
    <row r="9" spans="1:13" ht="14.4" customHeight="1" x14ac:dyDescent="0.3">
      <c r="A9" s="497" t="s">
        <v>731</v>
      </c>
      <c r="B9" s="498" t="s">
        <v>863</v>
      </c>
      <c r="C9" s="498" t="s">
        <v>773</v>
      </c>
      <c r="D9" s="498" t="s">
        <v>774</v>
      </c>
      <c r="E9" s="498" t="s">
        <v>775</v>
      </c>
      <c r="F9" s="513"/>
      <c r="G9" s="513"/>
      <c r="H9" s="503">
        <v>0</v>
      </c>
      <c r="I9" s="513">
        <v>1</v>
      </c>
      <c r="J9" s="513">
        <v>62.57</v>
      </c>
      <c r="K9" s="503">
        <v>1</v>
      </c>
      <c r="L9" s="513">
        <v>1</v>
      </c>
      <c r="M9" s="514">
        <v>62.57</v>
      </c>
    </row>
    <row r="10" spans="1:13" ht="14.4" customHeight="1" x14ac:dyDescent="0.3">
      <c r="A10" s="497" t="s">
        <v>732</v>
      </c>
      <c r="B10" s="498" t="s">
        <v>864</v>
      </c>
      <c r="C10" s="498" t="s">
        <v>789</v>
      </c>
      <c r="D10" s="498" t="s">
        <v>790</v>
      </c>
      <c r="E10" s="498" t="s">
        <v>791</v>
      </c>
      <c r="F10" s="513">
        <v>1</v>
      </c>
      <c r="G10" s="513">
        <v>96.63</v>
      </c>
      <c r="H10" s="503">
        <v>1</v>
      </c>
      <c r="I10" s="513"/>
      <c r="J10" s="513"/>
      <c r="K10" s="503">
        <v>0</v>
      </c>
      <c r="L10" s="513">
        <v>1</v>
      </c>
      <c r="M10" s="514">
        <v>96.63</v>
      </c>
    </row>
    <row r="11" spans="1:13" ht="14.4" customHeight="1" x14ac:dyDescent="0.3">
      <c r="A11" s="497" t="s">
        <v>735</v>
      </c>
      <c r="B11" s="498" t="s">
        <v>865</v>
      </c>
      <c r="C11" s="498" t="s">
        <v>801</v>
      </c>
      <c r="D11" s="498" t="s">
        <v>802</v>
      </c>
      <c r="E11" s="498" t="s">
        <v>764</v>
      </c>
      <c r="F11" s="513"/>
      <c r="G11" s="513"/>
      <c r="H11" s="503">
        <v>0</v>
      </c>
      <c r="I11" s="513">
        <v>1</v>
      </c>
      <c r="J11" s="513">
        <v>80.77</v>
      </c>
      <c r="K11" s="503">
        <v>1</v>
      </c>
      <c r="L11" s="513">
        <v>1</v>
      </c>
      <c r="M11" s="514">
        <v>80.77</v>
      </c>
    </row>
    <row r="12" spans="1:13" ht="14.4" customHeight="1" x14ac:dyDescent="0.3">
      <c r="A12" s="497" t="s">
        <v>735</v>
      </c>
      <c r="B12" s="498" t="s">
        <v>866</v>
      </c>
      <c r="C12" s="498" t="s">
        <v>742</v>
      </c>
      <c r="D12" s="498" t="s">
        <v>743</v>
      </c>
      <c r="E12" s="498" t="s">
        <v>744</v>
      </c>
      <c r="F12" s="513"/>
      <c r="G12" s="513"/>
      <c r="H12" s="503">
        <v>0</v>
      </c>
      <c r="I12" s="513">
        <v>1</v>
      </c>
      <c r="J12" s="513">
        <v>333.31</v>
      </c>
      <c r="K12" s="503">
        <v>1</v>
      </c>
      <c r="L12" s="513">
        <v>1</v>
      </c>
      <c r="M12" s="514">
        <v>333.31</v>
      </c>
    </row>
    <row r="13" spans="1:13" ht="14.4" customHeight="1" x14ac:dyDescent="0.3">
      <c r="A13" s="497" t="s">
        <v>736</v>
      </c>
      <c r="B13" s="498" t="s">
        <v>867</v>
      </c>
      <c r="C13" s="498" t="s">
        <v>808</v>
      </c>
      <c r="D13" s="498" t="s">
        <v>809</v>
      </c>
      <c r="E13" s="498" t="s">
        <v>775</v>
      </c>
      <c r="F13" s="513"/>
      <c r="G13" s="513"/>
      <c r="H13" s="503">
        <v>0</v>
      </c>
      <c r="I13" s="513">
        <v>1</v>
      </c>
      <c r="J13" s="513">
        <v>138.16</v>
      </c>
      <c r="K13" s="503">
        <v>1</v>
      </c>
      <c r="L13" s="513">
        <v>1</v>
      </c>
      <c r="M13" s="514">
        <v>138.16</v>
      </c>
    </row>
    <row r="14" spans="1:13" ht="14.4" customHeight="1" x14ac:dyDescent="0.3">
      <c r="A14" s="497" t="s">
        <v>736</v>
      </c>
      <c r="B14" s="498" t="s">
        <v>867</v>
      </c>
      <c r="C14" s="498" t="s">
        <v>810</v>
      </c>
      <c r="D14" s="498" t="s">
        <v>811</v>
      </c>
      <c r="E14" s="498" t="s">
        <v>812</v>
      </c>
      <c r="F14" s="513"/>
      <c r="G14" s="513"/>
      <c r="H14" s="503">
        <v>0</v>
      </c>
      <c r="I14" s="513">
        <v>2</v>
      </c>
      <c r="J14" s="513">
        <v>368.44</v>
      </c>
      <c r="K14" s="503">
        <v>1</v>
      </c>
      <c r="L14" s="513">
        <v>2</v>
      </c>
      <c r="M14" s="514">
        <v>368.44</v>
      </c>
    </row>
    <row r="15" spans="1:13" ht="14.4" customHeight="1" x14ac:dyDescent="0.3">
      <c r="A15" s="497" t="s">
        <v>736</v>
      </c>
      <c r="B15" s="498" t="s">
        <v>867</v>
      </c>
      <c r="C15" s="498" t="s">
        <v>813</v>
      </c>
      <c r="D15" s="498" t="s">
        <v>811</v>
      </c>
      <c r="E15" s="498" t="s">
        <v>814</v>
      </c>
      <c r="F15" s="513">
        <v>1</v>
      </c>
      <c r="G15" s="513">
        <v>0</v>
      </c>
      <c r="H15" s="503"/>
      <c r="I15" s="513"/>
      <c r="J15" s="513"/>
      <c r="K15" s="503"/>
      <c r="L15" s="513">
        <v>1</v>
      </c>
      <c r="M15" s="514">
        <v>0</v>
      </c>
    </row>
    <row r="16" spans="1:13" ht="14.4" customHeight="1" x14ac:dyDescent="0.3">
      <c r="A16" s="497" t="s">
        <v>736</v>
      </c>
      <c r="B16" s="498" t="s">
        <v>868</v>
      </c>
      <c r="C16" s="498" t="s">
        <v>820</v>
      </c>
      <c r="D16" s="498" t="s">
        <v>821</v>
      </c>
      <c r="E16" s="498" t="s">
        <v>822</v>
      </c>
      <c r="F16" s="513"/>
      <c r="G16" s="513"/>
      <c r="H16" s="503">
        <v>0</v>
      </c>
      <c r="I16" s="513">
        <v>3</v>
      </c>
      <c r="J16" s="513">
        <v>697.31999999999994</v>
      </c>
      <c r="K16" s="503">
        <v>1</v>
      </c>
      <c r="L16" s="513">
        <v>3</v>
      </c>
      <c r="M16" s="514">
        <v>697.31999999999994</v>
      </c>
    </row>
    <row r="17" spans="1:13" ht="14.4" customHeight="1" x14ac:dyDescent="0.3">
      <c r="A17" s="497" t="s">
        <v>739</v>
      </c>
      <c r="B17" s="498" t="s">
        <v>866</v>
      </c>
      <c r="C17" s="498" t="s">
        <v>742</v>
      </c>
      <c r="D17" s="498" t="s">
        <v>743</v>
      </c>
      <c r="E17" s="498" t="s">
        <v>744</v>
      </c>
      <c r="F17" s="513"/>
      <c r="G17" s="513"/>
      <c r="H17" s="503">
        <v>0</v>
      </c>
      <c r="I17" s="513">
        <v>2</v>
      </c>
      <c r="J17" s="513">
        <v>666.62</v>
      </c>
      <c r="K17" s="503">
        <v>1</v>
      </c>
      <c r="L17" s="513">
        <v>2</v>
      </c>
      <c r="M17" s="514">
        <v>666.62</v>
      </c>
    </row>
    <row r="18" spans="1:13" ht="14.4" customHeight="1" x14ac:dyDescent="0.3">
      <c r="A18" s="497" t="s">
        <v>739</v>
      </c>
      <c r="B18" s="498" t="s">
        <v>863</v>
      </c>
      <c r="C18" s="498" t="s">
        <v>750</v>
      </c>
      <c r="D18" s="498" t="s">
        <v>751</v>
      </c>
      <c r="E18" s="498" t="s">
        <v>752</v>
      </c>
      <c r="F18" s="513"/>
      <c r="G18" s="513"/>
      <c r="H18" s="503">
        <v>0</v>
      </c>
      <c r="I18" s="513">
        <v>2</v>
      </c>
      <c r="J18" s="513">
        <v>350.38</v>
      </c>
      <c r="K18" s="503">
        <v>1</v>
      </c>
      <c r="L18" s="513">
        <v>2</v>
      </c>
      <c r="M18" s="514">
        <v>350.38</v>
      </c>
    </row>
    <row r="19" spans="1:13" ht="14.4" customHeight="1" x14ac:dyDescent="0.3">
      <c r="A19" s="497" t="s">
        <v>737</v>
      </c>
      <c r="B19" s="498" t="s">
        <v>869</v>
      </c>
      <c r="C19" s="498" t="s">
        <v>832</v>
      </c>
      <c r="D19" s="498" t="s">
        <v>833</v>
      </c>
      <c r="E19" s="498" t="s">
        <v>834</v>
      </c>
      <c r="F19" s="513"/>
      <c r="G19" s="513"/>
      <c r="H19" s="503">
        <v>0</v>
      </c>
      <c r="I19" s="513">
        <v>1</v>
      </c>
      <c r="J19" s="513">
        <v>30.33</v>
      </c>
      <c r="K19" s="503">
        <v>1</v>
      </c>
      <c r="L19" s="513">
        <v>1</v>
      </c>
      <c r="M19" s="514">
        <v>30.33</v>
      </c>
    </row>
    <row r="20" spans="1:13" ht="14.4" customHeight="1" thickBot="1" x14ac:dyDescent="0.35">
      <c r="A20" s="505" t="s">
        <v>738</v>
      </c>
      <c r="B20" s="506" t="s">
        <v>870</v>
      </c>
      <c r="C20" s="506" t="s">
        <v>836</v>
      </c>
      <c r="D20" s="506" t="s">
        <v>837</v>
      </c>
      <c r="E20" s="506" t="s">
        <v>822</v>
      </c>
      <c r="F20" s="515"/>
      <c r="G20" s="515"/>
      <c r="H20" s="511">
        <v>0</v>
      </c>
      <c r="I20" s="515">
        <v>1</v>
      </c>
      <c r="J20" s="515">
        <v>137.74</v>
      </c>
      <c r="K20" s="511">
        <v>1</v>
      </c>
      <c r="L20" s="515">
        <v>1</v>
      </c>
      <c r="M20" s="516">
        <v>137.74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34" t="s">
        <v>141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35" t="s">
        <v>268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2012</v>
      </c>
      <c r="D3" s="294">
        <v>2013</v>
      </c>
      <c r="E3" s="7"/>
      <c r="F3" s="329">
        <v>2014</v>
      </c>
      <c r="G3" s="330"/>
      <c r="H3" s="330"/>
      <c r="I3" s="331"/>
    </row>
    <row r="4" spans="1:10" ht="14.4" customHeight="1" thickBot="1" x14ac:dyDescent="0.35">
      <c r="A4" s="298" t="s">
        <v>0</v>
      </c>
      <c r="B4" s="299" t="s">
        <v>267</v>
      </c>
      <c r="C4" s="332" t="s">
        <v>73</v>
      </c>
      <c r="D4" s="333"/>
      <c r="E4" s="300"/>
      <c r="F4" s="295" t="s">
        <v>73</v>
      </c>
      <c r="G4" s="296" t="s">
        <v>74</v>
      </c>
      <c r="H4" s="296" t="s">
        <v>68</v>
      </c>
      <c r="I4" s="297" t="s">
        <v>75</v>
      </c>
    </row>
    <row r="5" spans="1:10" ht="14.4" customHeight="1" x14ac:dyDescent="0.3">
      <c r="A5" s="416" t="s">
        <v>480</v>
      </c>
      <c r="B5" s="417" t="s">
        <v>481</v>
      </c>
      <c r="C5" s="418" t="s">
        <v>482</v>
      </c>
      <c r="D5" s="418" t="s">
        <v>482</v>
      </c>
      <c r="E5" s="418"/>
      <c r="F5" s="418" t="s">
        <v>482</v>
      </c>
      <c r="G5" s="418" t="s">
        <v>482</v>
      </c>
      <c r="H5" s="418" t="s">
        <v>482</v>
      </c>
      <c r="I5" s="419" t="s">
        <v>482</v>
      </c>
      <c r="J5" s="420" t="s">
        <v>69</v>
      </c>
    </row>
    <row r="6" spans="1:10" ht="14.4" customHeight="1" x14ac:dyDescent="0.3">
      <c r="A6" s="416" t="s">
        <v>480</v>
      </c>
      <c r="B6" s="417" t="s">
        <v>283</v>
      </c>
      <c r="C6" s="418">
        <v>34.129959999999997</v>
      </c>
      <c r="D6" s="418">
        <v>13.199909999999999</v>
      </c>
      <c r="E6" s="418"/>
      <c r="F6" s="418" t="s">
        <v>482</v>
      </c>
      <c r="G6" s="418" t="s">
        <v>482</v>
      </c>
      <c r="H6" s="418" t="s">
        <v>482</v>
      </c>
      <c r="I6" s="419" t="s">
        <v>482</v>
      </c>
      <c r="J6" s="420" t="s">
        <v>1</v>
      </c>
    </row>
    <row r="7" spans="1:10" ht="14.4" customHeight="1" x14ac:dyDescent="0.3">
      <c r="A7" s="416" t="s">
        <v>480</v>
      </c>
      <c r="B7" s="417" t="s">
        <v>284</v>
      </c>
      <c r="C7" s="418">
        <v>118.358</v>
      </c>
      <c r="D7" s="418">
        <v>196.72900000000001</v>
      </c>
      <c r="E7" s="418"/>
      <c r="F7" s="418">
        <v>0</v>
      </c>
      <c r="G7" s="418">
        <v>116</v>
      </c>
      <c r="H7" s="418">
        <v>-116</v>
      </c>
      <c r="I7" s="419">
        <v>0</v>
      </c>
      <c r="J7" s="420" t="s">
        <v>1</v>
      </c>
    </row>
    <row r="8" spans="1:10" ht="14.4" customHeight="1" x14ac:dyDescent="0.3">
      <c r="A8" s="416" t="s">
        <v>480</v>
      </c>
      <c r="B8" s="417" t="s">
        <v>285</v>
      </c>
      <c r="C8" s="418" t="s">
        <v>482</v>
      </c>
      <c r="D8" s="418" t="s">
        <v>482</v>
      </c>
      <c r="E8" s="418"/>
      <c r="F8" s="418">
        <v>0</v>
      </c>
      <c r="G8" s="418">
        <v>21.75</v>
      </c>
      <c r="H8" s="418">
        <v>-21.75</v>
      </c>
      <c r="I8" s="419">
        <v>0</v>
      </c>
      <c r="J8" s="420" t="s">
        <v>1</v>
      </c>
    </row>
    <row r="9" spans="1:10" ht="14.4" customHeight="1" x14ac:dyDescent="0.3">
      <c r="A9" s="416" t="s">
        <v>480</v>
      </c>
      <c r="B9" s="417" t="s">
        <v>286</v>
      </c>
      <c r="C9" s="418">
        <v>0.02</v>
      </c>
      <c r="D9" s="418">
        <v>0.58079999999999998</v>
      </c>
      <c r="E9" s="418"/>
      <c r="F9" s="418">
        <v>0.29039999999999999</v>
      </c>
      <c r="G9" s="418">
        <v>0.25</v>
      </c>
      <c r="H9" s="418">
        <v>4.0399999999999991E-2</v>
      </c>
      <c r="I9" s="419">
        <v>1.1616</v>
      </c>
      <c r="J9" s="420" t="s">
        <v>1</v>
      </c>
    </row>
    <row r="10" spans="1:10" ht="14.4" customHeight="1" x14ac:dyDescent="0.3">
      <c r="A10" s="416" t="s">
        <v>480</v>
      </c>
      <c r="B10" s="417" t="s">
        <v>287</v>
      </c>
      <c r="C10" s="418">
        <v>22.032299999999999</v>
      </c>
      <c r="D10" s="418">
        <v>14.926550000000001</v>
      </c>
      <c r="E10" s="418"/>
      <c r="F10" s="418">
        <v>11.432510000000001</v>
      </c>
      <c r="G10" s="418">
        <v>17</v>
      </c>
      <c r="H10" s="418">
        <v>-5.5674899999999994</v>
      </c>
      <c r="I10" s="419">
        <v>0.67250058823529413</v>
      </c>
      <c r="J10" s="420" t="s">
        <v>1</v>
      </c>
    </row>
    <row r="11" spans="1:10" ht="14.4" customHeight="1" x14ac:dyDescent="0.3">
      <c r="A11" s="416" t="s">
        <v>480</v>
      </c>
      <c r="B11" s="417" t="s">
        <v>288</v>
      </c>
      <c r="C11" s="418">
        <v>653.27755000000002</v>
      </c>
      <c r="D11" s="418">
        <v>761.46795999999995</v>
      </c>
      <c r="E11" s="418"/>
      <c r="F11" s="418">
        <v>729.90883000000201</v>
      </c>
      <c r="G11" s="418">
        <v>785.25</v>
      </c>
      <c r="H11" s="418">
        <v>-55.341169999997987</v>
      </c>
      <c r="I11" s="419">
        <v>0.92952413880929896</v>
      </c>
      <c r="J11" s="420" t="s">
        <v>1</v>
      </c>
    </row>
    <row r="12" spans="1:10" ht="14.4" customHeight="1" x14ac:dyDescent="0.3">
      <c r="A12" s="416" t="s">
        <v>480</v>
      </c>
      <c r="B12" s="417" t="s">
        <v>289</v>
      </c>
      <c r="C12" s="418">
        <v>0.46260000000000001</v>
      </c>
      <c r="D12" s="418">
        <v>1.119</v>
      </c>
      <c r="E12" s="418"/>
      <c r="F12" s="418">
        <v>0.98</v>
      </c>
      <c r="G12" s="418">
        <v>1.25</v>
      </c>
      <c r="H12" s="418">
        <v>-0.27</v>
      </c>
      <c r="I12" s="419">
        <v>0.78400000000000003</v>
      </c>
      <c r="J12" s="420" t="s">
        <v>1</v>
      </c>
    </row>
    <row r="13" spans="1:10" ht="14.4" customHeight="1" x14ac:dyDescent="0.3">
      <c r="A13" s="416" t="s">
        <v>480</v>
      </c>
      <c r="B13" s="417" t="s">
        <v>290</v>
      </c>
      <c r="C13" s="418">
        <v>9.057030000000001</v>
      </c>
      <c r="D13" s="418">
        <v>5.4126300000000001</v>
      </c>
      <c r="E13" s="418"/>
      <c r="F13" s="418">
        <v>12.2667</v>
      </c>
      <c r="G13" s="418">
        <v>9.25</v>
      </c>
      <c r="H13" s="418">
        <v>3.0167000000000002</v>
      </c>
      <c r="I13" s="419">
        <v>1.3261297297297296</v>
      </c>
      <c r="J13" s="420" t="s">
        <v>1</v>
      </c>
    </row>
    <row r="14" spans="1:10" ht="14.4" customHeight="1" x14ac:dyDescent="0.3">
      <c r="A14" s="416" t="s">
        <v>480</v>
      </c>
      <c r="B14" s="417" t="s">
        <v>291</v>
      </c>
      <c r="C14" s="418">
        <v>58.008100000000006</v>
      </c>
      <c r="D14" s="418">
        <v>25.326300000000003</v>
      </c>
      <c r="E14" s="418"/>
      <c r="F14" s="418">
        <v>30.452099999999998</v>
      </c>
      <c r="G14" s="418">
        <v>29</v>
      </c>
      <c r="H14" s="418">
        <v>1.4520999999999979</v>
      </c>
      <c r="I14" s="419">
        <v>1.0500724137931035</v>
      </c>
      <c r="J14" s="420" t="s">
        <v>1</v>
      </c>
    </row>
    <row r="15" spans="1:10" ht="14.4" customHeight="1" x14ac:dyDescent="0.3">
      <c r="A15" s="416" t="s">
        <v>480</v>
      </c>
      <c r="B15" s="417" t="s">
        <v>292</v>
      </c>
      <c r="C15" s="418">
        <v>11.921000000000001</v>
      </c>
      <c r="D15" s="418">
        <v>16.2255</v>
      </c>
      <c r="E15" s="418"/>
      <c r="F15" s="418">
        <v>15.260899999999999</v>
      </c>
      <c r="G15" s="418">
        <v>18</v>
      </c>
      <c r="H15" s="418">
        <v>-2.7391000000000005</v>
      </c>
      <c r="I15" s="419">
        <v>0.84782777777777774</v>
      </c>
      <c r="J15" s="420" t="s">
        <v>1</v>
      </c>
    </row>
    <row r="16" spans="1:10" ht="14.4" customHeight="1" x14ac:dyDescent="0.3">
      <c r="A16" s="416" t="s">
        <v>480</v>
      </c>
      <c r="B16" s="417" t="s">
        <v>293</v>
      </c>
      <c r="C16" s="418">
        <v>5357.1901000000007</v>
      </c>
      <c r="D16" s="418">
        <v>6150.4940700000006</v>
      </c>
      <c r="E16" s="418"/>
      <c r="F16" s="418">
        <v>8244.5222000000103</v>
      </c>
      <c r="G16" s="418">
        <v>7562.75</v>
      </c>
      <c r="H16" s="418">
        <v>681.77220000001034</v>
      </c>
      <c r="I16" s="419">
        <v>1.0901487157449354</v>
      </c>
      <c r="J16" s="420" t="s">
        <v>1</v>
      </c>
    </row>
    <row r="17" spans="1:10" ht="14.4" customHeight="1" x14ac:dyDescent="0.3">
      <c r="A17" s="416" t="s">
        <v>480</v>
      </c>
      <c r="B17" s="417" t="s">
        <v>484</v>
      </c>
      <c r="C17" s="418">
        <v>6264.4566400000003</v>
      </c>
      <c r="D17" s="418">
        <v>7185.4817200000007</v>
      </c>
      <c r="E17" s="418"/>
      <c r="F17" s="418">
        <v>9045.1136400000123</v>
      </c>
      <c r="G17" s="418">
        <v>8560.5</v>
      </c>
      <c r="H17" s="418">
        <v>484.61364000001231</v>
      </c>
      <c r="I17" s="419">
        <v>1.056610436306292</v>
      </c>
      <c r="J17" s="420" t="s">
        <v>485</v>
      </c>
    </row>
    <row r="19" spans="1:10" ht="14.4" customHeight="1" x14ac:dyDescent="0.3">
      <c r="A19" s="416" t="s">
        <v>480</v>
      </c>
      <c r="B19" s="417" t="s">
        <v>481</v>
      </c>
      <c r="C19" s="418" t="s">
        <v>482</v>
      </c>
      <c r="D19" s="418" t="s">
        <v>482</v>
      </c>
      <c r="E19" s="418"/>
      <c r="F19" s="418" t="s">
        <v>482</v>
      </c>
      <c r="G19" s="418" t="s">
        <v>482</v>
      </c>
      <c r="H19" s="418" t="s">
        <v>482</v>
      </c>
      <c r="I19" s="419" t="s">
        <v>482</v>
      </c>
      <c r="J19" s="420" t="s">
        <v>69</v>
      </c>
    </row>
    <row r="20" spans="1:10" ht="14.4" customHeight="1" x14ac:dyDescent="0.3">
      <c r="A20" s="416" t="s">
        <v>486</v>
      </c>
      <c r="B20" s="417" t="s">
        <v>487</v>
      </c>
      <c r="C20" s="418" t="s">
        <v>482</v>
      </c>
      <c r="D20" s="418" t="s">
        <v>482</v>
      </c>
      <c r="E20" s="418"/>
      <c r="F20" s="418" t="s">
        <v>482</v>
      </c>
      <c r="G20" s="418" t="s">
        <v>482</v>
      </c>
      <c r="H20" s="418" t="s">
        <v>482</v>
      </c>
      <c r="I20" s="419" t="s">
        <v>482</v>
      </c>
      <c r="J20" s="420" t="s">
        <v>0</v>
      </c>
    </row>
    <row r="21" spans="1:10" ht="14.4" customHeight="1" x14ac:dyDescent="0.3">
      <c r="A21" s="416" t="s">
        <v>486</v>
      </c>
      <c r="B21" s="417" t="s">
        <v>284</v>
      </c>
      <c r="C21" s="418">
        <v>47.702999999999996</v>
      </c>
      <c r="D21" s="418">
        <v>0</v>
      </c>
      <c r="E21" s="418"/>
      <c r="F21" s="418">
        <v>0</v>
      </c>
      <c r="G21" s="418">
        <v>73</v>
      </c>
      <c r="H21" s="418">
        <v>-73</v>
      </c>
      <c r="I21" s="419">
        <v>0</v>
      </c>
      <c r="J21" s="420" t="s">
        <v>1</v>
      </c>
    </row>
    <row r="22" spans="1:10" ht="14.4" customHeight="1" x14ac:dyDescent="0.3">
      <c r="A22" s="416" t="s">
        <v>486</v>
      </c>
      <c r="B22" s="417" t="s">
        <v>286</v>
      </c>
      <c r="C22" s="418">
        <v>0.02</v>
      </c>
      <c r="D22" s="418">
        <v>0.58079999999999998</v>
      </c>
      <c r="E22" s="418"/>
      <c r="F22" s="418">
        <v>0.29039999999999999</v>
      </c>
      <c r="G22" s="418">
        <v>0.25</v>
      </c>
      <c r="H22" s="418">
        <v>4.0399999999999991E-2</v>
      </c>
      <c r="I22" s="419">
        <v>1.1616</v>
      </c>
      <c r="J22" s="420" t="s">
        <v>1</v>
      </c>
    </row>
    <row r="23" spans="1:10" ht="14.4" customHeight="1" x14ac:dyDescent="0.3">
      <c r="A23" s="416" t="s">
        <v>486</v>
      </c>
      <c r="B23" s="417" t="s">
        <v>287</v>
      </c>
      <c r="C23" s="418">
        <v>8.4556100000000001</v>
      </c>
      <c r="D23" s="418">
        <v>5.38347</v>
      </c>
      <c r="E23" s="418"/>
      <c r="F23" s="418">
        <v>6.0245699999999998</v>
      </c>
      <c r="G23" s="418">
        <v>6.25</v>
      </c>
      <c r="H23" s="418">
        <v>-0.22543000000000024</v>
      </c>
      <c r="I23" s="419">
        <v>0.96393119999999999</v>
      </c>
      <c r="J23" s="420" t="s">
        <v>1</v>
      </c>
    </row>
    <row r="24" spans="1:10" ht="14.4" customHeight="1" x14ac:dyDescent="0.3">
      <c r="A24" s="416" t="s">
        <v>486</v>
      </c>
      <c r="B24" s="417" t="s">
        <v>288</v>
      </c>
      <c r="C24" s="418">
        <v>123.99224999999998</v>
      </c>
      <c r="D24" s="418">
        <v>190.86601000000002</v>
      </c>
      <c r="E24" s="418"/>
      <c r="F24" s="418">
        <v>121.80162</v>
      </c>
      <c r="G24" s="418">
        <v>194.25</v>
      </c>
      <c r="H24" s="418">
        <v>-72.44838</v>
      </c>
      <c r="I24" s="419">
        <v>0.62703536679536676</v>
      </c>
      <c r="J24" s="420" t="s">
        <v>1</v>
      </c>
    </row>
    <row r="25" spans="1:10" ht="14.4" customHeight="1" x14ac:dyDescent="0.3">
      <c r="A25" s="416" t="s">
        <v>486</v>
      </c>
      <c r="B25" s="417" t="s">
        <v>289</v>
      </c>
      <c r="C25" s="418">
        <v>7.7100000000000002E-2</v>
      </c>
      <c r="D25" s="418">
        <v>0</v>
      </c>
      <c r="E25" s="418"/>
      <c r="F25" s="418">
        <v>0.32679999999999998</v>
      </c>
      <c r="G25" s="418">
        <v>0</v>
      </c>
      <c r="H25" s="418">
        <v>0.32679999999999998</v>
      </c>
      <c r="I25" s="419" t="s">
        <v>482</v>
      </c>
      <c r="J25" s="420" t="s">
        <v>1</v>
      </c>
    </row>
    <row r="26" spans="1:10" ht="14.4" customHeight="1" x14ac:dyDescent="0.3">
      <c r="A26" s="416" t="s">
        <v>486</v>
      </c>
      <c r="B26" s="417" t="s">
        <v>290</v>
      </c>
      <c r="C26" s="418">
        <v>0</v>
      </c>
      <c r="D26" s="418" t="s">
        <v>482</v>
      </c>
      <c r="E26" s="418"/>
      <c r="F26" s="418" t="s">
        <v>482</v>
      </c>
      <c r="G26" s="418" t="s">
        <v>482</v>
      </c>
      <c r="H26" s="418" t="s">
        <v>482</v>
      </c>
      <c r="I26" s="419" t="s">
        <v>482</v>
      </c>
      <c r="J26" s="420" t="s">
        <v>1</v>
      </c>
    </row>
    <row r="27" spans="1:10" ht="14.4" customHeight="1" x14ac:dyDescent="0.3">
      <c r="A27" s="416" t="s">
        <v>486</v>
      </c>
      <c r="B27" s="417" t="s">
        <v>291</v>
      </c>
      <c r="C27" s="418">
        <v>0.38</v>
      </c>
      <c r="D27" s="418">
        <v>0.23</v>
      </c>
      <c r="E27" s="418"/>
      <c r="F27" s="418">
        <v>0.40200000000000002</v>
      </c>
      <c r="G27" s="418">
        <v>0.25</v>
      </c>
      <c r="H27" s="418">
        <v>0.15200000000000002</v>
      </c>
      <c r="I27" s="419">
        <v>1.6080000000000001</v>
      </c>
      <c r="J27" s="420" t="s">
        <v>1</v>
      </c>
    </row>
    <row r="28" spans="1:10" ht="14.4" customHeight="1" x14ac:dyDescent="0.3">
      <c r="A28" s="416" t="s">
        <v>486</v>
      </c>
      <c r="B28" s="417" t="s">
        <v>292</v>
      </c>
      <c r="C28" s="418">
        <v>5.37</v>
      </c>
      <c r="D28" s="418">
        <v>4.7294999999999998</v>
      </c>
      <c r="E28" s="418"/>
      <c r="F28" s="418">
        <v>4.3860000000000001</v>
      </c>
      <c r="G28" s="418">
        <v>5.5</v>
      </c>
      <c r="H28" s="418">
        <v>-1.1139999999999999</v>
      </c>
      <c r="I28" s="419">
        <v>0.79745454545454553</v>
      </c>
      <c r="J28" s="420" t="s">
        <v>1</v>
      </c>
    </row>
    <row r="29" spans="1:10" ht="14.4" customHeight="1" x14ac:dyDescent="0.3">
      <c r="A29" s="416" t="s">
        <v>486</v>
      </c>
      <c r="B29" s="417" t="s">
        <v>293</v>
      </c>
      <c r="C29" s="418">
        <v>4.0999999999999996</v>
      </c>
      <c r="D29" s="418">
        <v>0</v>
      </c>
      <c r="E29" s="418"/>
      <c r="F29" s="418">
        <v>1.9601999999999999</v>
      </c>
      <c r="G29" s="418">
        <v>2.75</v>
      </c>
      <c r="H29" s="418">
        <v>-0.78980000000000006</v>
      </c>
      <c r="I29" s="419">
        <v>0.71279999999999999</v>
      </c>
      <c r="J29" s="420" t="s">
        <v>1</v>
      </c>
    </row>
    <row r="30" spans="1:10" ht="14.4" customHeight="1" x14ac:dyDescent="0.3">
      <c r="A30" s="416" t="s">
        <v>486</v>
      </c>
      <c r="B30" s="417" t="s">
        <v>488</v>
      </c>
      <c r="C30" s="418">
        <v>190.09795999999997</v>
      </c>
      <c r="D30" s="418">
        <v>201.78978000000001</v>
      </c>
      <c r="E30" s="418"/>
      <c r="F30" s="418">
        <v>135.19158999999996</v>
      </c>
      <c r="G30" s="418">
        <v>282.25</v>
      </c>
      <c r="H30" s="418">
        <v>-147.05841000000004</v>
      </c>
      <c r="I30" s="419">
        <v>0.47897817537643922</v>
      </c>
      <c r="J30" s="420" t="s">
        <v>489</v>
      </c>
    </row>
    <row r="31" spans="1:10" ht="14.4" customHeight="1" x14ac:dyDescent="0.3">
      <c r="A31" s="416" t="s">
        <v>482</v>
      </c>
      <c r="B31" s="417" t="s">
        <v>482</v>
      </c>
      <c r="C31" s="418" t="s">
        <v>482</v>
      </c>
      <c r="D31" s="418" t="s">
        <v>482</v>
      </c>
      <c r="E31" s="418"/>
      <c r="F31" s="418" t="s">
        <v>482</v>
      </c>
      <c r="G31" s="418" t="s">
        <v>482</v>
      </c>
      <c r="H31" s="418" t="s">
        <v>482</v>
      </c>
      <c r="I31" s="419" t="s">
        <v>482</v>
      </c>
      <c r="J31" s="420" t="s">
        <v>490</v>
      </c>
    </row>
    <row r="32" spans="1:10" ht="14.4" customHeight="1" x14ac:dyDescent="0.3">
      <c r="A32" s="416" t="s">
        <v>726</v>
      </c>
      <c r="B32" s="417" t="s">
        <v>872</v>
      </c>
      <c r="C32" s="418" t="s">
        <v>482</v>
      </c>
      <c r="D32" s="418" t="s">
        <v>482</v>
      </c>
      <c r="E32" s="418"/>
      <c r="F32" s="418" t="s">
        <v>482</v>
      </c>
      <c r="G32" s="418" t="s">
        <v>482</v>
      </c>
      <c r="H32" s="418" t="s">
        <v>482</v>
      </c>
      <c r="I32" s="419" t="s">
        <v>482</v>
      </c>
      <c r="J32" s="420" t="s">
        <v>0</v>
      </c>
    </row>
    <row r="33" spans="1:10" ht="14.4" customHeight="1" x14ac:dyDescent="0.3">
      <c r="A33" s="416" t="s">
        <v>726</v>
      </c>
      <c r="B33" s="417" t="s">
        <v>283</v>
      </c>
      <c r="C33" s="418">
        <v>0</v>
      </c>
      <c r="D33" s="418">
        <v>0</v>
      </c>
      <c r="E33" s="418"/>
      <c r="F33" s="418" t="s">
        <v>482</v>
      </c>
      <c r="G33" s="418" t="s">
        <v>482</v>
      </c>
      <c r="H33" s="418" t="s">
        <v>482</v>
      </c>
      <c r="I33" s="419" t="s">
        <v>482</v>
      </c>
      <c r="J33" s="420" t="s">
        <v>1</v>
      </c>
    </row>
    <row r="34" spans="1:10" ht="14.4" customHeight="1" x14ac:dyDescent="0.3">
      <c r="A34" s="416" t="s">
        <v>726</v>
      </c>
      <c r="B34" s="417" t="s">
        <v>284</v>
      </c>
      <c r="C34" s="418">
        <v>70.655000000000001</v>
      </c>
      <c r="D34" s="418">
        <v>196.72900000000001</v>
      </c>
      <c r="E34" s="418"/>
      <c r="F34" s="418">
        <v>0</v>
      </c>
      <c r="G34" s="418">
        <v>43</v>
      </c>
      <c r="H34" s="418">
        <v>-43</v>
      </c>
      <c r="I34" s="419">
        <v>0</v>
      </c>
      <c r="J34" s="420" t="s">
        <v>1</v>
      </c>
    </row>
    <row r="35" spans="1:10" ht="14.4" customHeight="1" x14ac:dyDescent="0.3">
      <c r="A35" s="416" t="s">
        <v>726</v>
      </c>
      <c r="B35" s="417" t="s">
        <v>285</v>
      </c>
      <c r="C35" s="418" t="s">
        <v>482</v>
      </c>
      <c r="D35" s="418" t="s">
        <v>482</v>
      </c>
      <c r="E35" s="418"/>
      <c r="F35" s="418">
        <v>0</v>
      </c>
      <c r="G35" s="418">
        <v>18.5</v>
      </c>
      <c r="H35" s="418">
        <v>-18.5</v>
      </c>
      <c r="I35" s="419">
        <v>0</v>
      </c>
      <c r="J35" s="420" t="s">
        <v>1</v>
      </c>
    </row>
    <row r="36" spans="1:10" ht="14.4" customHeight="1" x14ac:dyDescent="0.3">
      <c r="A36" s="416" t="s">
        <v>726</v>
      </c>
      <c r="B36" s="417" t="s">
        <v>287</v>
      </c>
      <c r="C36" s="418">
        <v>3.25692</v>
      </c>
      <c r="D36" s="418">
        <v>1.7794400000000001</v>
      </c>
      <c r="E36" s="418"/>
      <c r="F36" s="418">
        <v>0.80214000000000008</v>
      </c>
      <c r="G36" s="418">
        <v>1.75</v>
      </c>
      <c r="H36" s="418">
        <v>-0.94785999999999992</v>
      </c>
      <c r="I36" s="419">
        <v>0.45836571428571432</v>
      </c>
      <c r="J36" s="420" t="s">
        <v>1</v>
      </c>
    </row>
    <row r="37" spans="1:10" ht="14.4" customHeight="1" x14ac:dyDescent="0.3">
      <c r="A37" s="416" t="s">
        <v>726</v>
      </c>
      <c r="B37" s="417" t="s">
        <v>288</v>
      </c>
      <c r="C37" s="418">
        <v>237.28840000000002</v>
      </c>
      <c r="D37" s="418">
        <v>149.40084999999999</v>
      </c>
      <c r="E37" s="418"/>
      <c r="F37" s="418">
        <v>173.98707000000098</v>
      </c>
      <c r="G37" s="418">
        <v>151.25</v>
      </c>
      <c r="H37" s="418">
        <v>22.737070000000983</v>
      </c>
      <c r="I37" s="419">
        <v>1.1503277355371966</v>
      </c>
      <c r="J37" s="420" t="s">
        <v>1</v>
      </c>
    </row>
    <row r="38" spans="1:10" ht="14.4" customHeight="1" x14ac:dyDescent="0.3">
      <c r="A38" s="416" t="s">
        <v>726</v>
      </c>
      <c r="B38" s="417" t="s">
        <v>289</v>
      </c>
      <c r="C38" s="418">
        <v>7.7100000000000002E-2</v>
      </c>
      <c r="D38" s="418">
        <v>0.32479999999999998</v>
      </c>
      <c r="E38" s="418"/>
      <c r="F38" s="418">
        <v>0</v>
      </c>
      <c r="G38" s="418">
        <v>0.25</v>
      </c>
      <c r="H38" s="418">
        <v>-0.25</v>
      </c>
      <c r="I38" s="419">
        <v>0</v>
      </c>
      <c r="J38" s="420" t="s">
        <v>1</v>
      </c>
    </row>
    <row r="39" spans="1:10" ht="14.4" customHeight="1" x14ac:dyDescent="0.3">
      <c r="A39" s="416" t="s">
        <v>726</v>
      </c>
      <c r="B39" s="417" t="s">
        <v>291</v>
      </c>
      <c r="C39" s="418">
        <v>33.149100000000004</v>
      </c>
      <c r="D39" s="418">
        <v>24.325200000000002</v>
      </c>
      <c r="E39" s="418"/>
      <c r="F39" s="418">
        <v>29.929099999999998</v>
      </c>
      <c r="G39" s="418">
        <v>28</v>
      </c>
      <c r="H39" s="418">
        <v>1.9290999999999983</v>
      </c>
      <c r="I39" s="419">
        <v>1.0688964285714284</v>
      </c>
      <c r="J39" s="420" t="s">
        <v>1</v>
      </c>
    </row>
    <row r="40" spans="1:10" ht="14.4" customHeight="1" x14ac:dyDescent="0.3">
      <c r="A40" s="416" t="s">
        <v>726</v>
      </c>
      <c r="B40" s="417" t="s">
        <v>292</v>
      </c>
      <c r="C40" s="418">
        <v>2.6115000000000004</v>
      </c>
      <c r="D40" s="418">
        <v>1.5859999999999999</v>
      </c>
      <c r="E40" s="418"/>
      <c r="F40" s="418">
        <v>1.5249999999999999</v>
      </c>
      <c r="G40" s="418">
        <v>2.25</v>
      </c>
      <c r="H40" s="418">
        <v>-0.72500000000000009</v>
      </c>
      <c r="I40" s="419">
        <v>0.6777777777777777</v>
      </c>
      <c r="J40" s="420" t="s">
        <v>1</v>
      </c>
    </row>
    <row r="41" spans="1:10" ht="14.4" customHeight="1" x14ac:dyDescent="0.3">
      <c r="A41" s="416" t="s">
        <v>726</v>
      </c>
      <c r="B41" s="417" t="s">
        <v>293</v>
      </c>
      <c r="C41" s="418">
        <v>0</v>
      </c>
      <c r="D41" s="418">
        <v>0</v>
      </c>
      <c r="E41" s="418"/>
      <c r="F41" s="418">
        <v>0</v>
      </c>
      <c r="G41" s="418">
        <v>0.25</v>
      </c>
      <c r="H41" s="418">
        <v>-0.25</v>
      </c>
      <c r="I41" s="419">
        <v>0</v>
      </c>
      <c r="J41" s="420" t="s">
        <v>1</v>
      </c>
    </row>
    <row r="42" spans="1:10" ht="14.4" customHeight="1" x14ac:dyDescent="0.3">
      <c r="A42" s="416" t="s">
        <v>726</v>
      </c>
      <c r="B42" s="417" t="s">
        <v>873</v>
      </c>
      <c r="C42" s="418">
        <v>347.03801999999996</v>
      </c>
      <c r="D42" s="418">
        <v>374.14528999999999</v>
      </c>
      <c r="E42" s="418"/>
      <c r="F42" s="418">
        <v>206.243310000001</v>
      </c>
      <c r="G42" s="418">
        <v>245.25</v>
      </c>
      <c r="H42" s="418">
        <v>-39.006689999998997</v>
      </c>
      <c r="I42" s="419">
        <v>0.84095131498471354</v>
      </c>
      <c r="J42" s="420" t="s">
        <v>489</v>
      </c>
    </row>
    <row r="43" spans="1:10" ht="14.4" customHeight="1" x14ac:dyDescent="0.3">
      <c r="A43" s="416" t="s">
        <v>482</v>
      </c>
      <c r="B43" s="417" t="s">
        <v>482</v>
      </c>
      <c r="C43" s="418" t="s">
        <v>482</v>
      </c>
      <c r="D43" s="418" t="s">
        <v>482</v>
      </c>
      <c r="E43" s="418"/>
      <c r="F43" s="418" t="s">
        <v>482</v>
      </c>
      <c r="G43" s="418" t="s">
        <v>482</v>
      </c>
      <c r="H43" s="418" t="s">
        <v>482</v>
      </c>
      <c r="I43" s="419" t="s">
        <v>482</v>
      </c>
      <c r="J43" s="420" t="s">
        <v>490</v>
      </c>
    </row>
    <row r="44" spans="1:10" ht="14.4" customHeight="1" x14ac:dyDescent="0.3">
      <c r="A44" s="416" t="s">
        <v>874</v>
      </c>
      <c r="B44" s="417" t="s">
        <v>875</v>
      </c>
      <c r="C44" s="418" t="s">
        <v>482</v>
      </c>
      <c r="D44" s="418" t="s">
        <v>482</v>
      </c>
      <c r="E44" s="418"/>
      <c r="F44" s="418" t="s">
        <v>482</v>
      </c>
      <c r="G44" s="418" t="s">
        <v>482</v>
      </c>
      <c r="H44" s="418" t="s">
        <v>482</v>
      </c>
      <c r="I44" s="419" t="s">
        <v>482</v>
      </c>
      <c r="J44" s="420" t="s">
        <v>0</v>
      </c>
    </row>
    <row r="45" spans="1:10" ht="14.4" customHeight="1" x14ac:dyDescent="0.3">
      <c r="A45" s="416" t="s">
        <v>874</v>
      </c>
      <c r="B45" s="417" t="s">
        <v>292</v>
      </c>
      <c r="C45" s="418">
        <v>0</v>
      </c>
      <c r="D45" s="418">
        <v>0</v>
      </c>
      <c r="E45" s="418"/>
      <c r="F45" s="418" t="s">
        <v>482</v>
      </c>
      <c r="G45" s="418" t="s">
        <v>482</v>
      </c>
      <c r="H45" s="418" t="s">
        <v>482</v>
      </c>
      <c r="I45" s="419" t="s">
        <v>482</v>
      </c>
      <c r="J45" s="420" t="s">
        <v>1</v>
      </c>
    </row>
    <row r="46" spans="1:10" ht="14.4" customHeight="1" x14ac:dyDescent="0.3">
      <c r="A46" s="416" t="s">
        <v>874</v>
      </c>
      <c r="B46" s="417" t="s">
        <v>876</v>
      </c>
      <c r="C46" s="418">
        <v>0</v>
      </c>
      <c r="D46" s="418">
        <v>0</v>
      </c>
      <c r="E46" s="418"/>
      <c r="F46" s="418" t="s">
        <v>482</v>
      </c>
      <c r="G46" s="418" t="s">
        <v>482</v>
      </c>
      <c r="H46" s="418" t="s">
        <v>482</v>
      </c>
      <c r="I46" s="419" t="s">
        <v>482</v>
      </c>
      <c r="J46" s="420" t="s">
        <v>489</v>
      </c>
    </row>
    <row r="47" spans="1:10" ht="14.4" customHeight="1" x14ac:dyDescent="0.3">
      <c r="A47" s="416" t="s">
        <v>482</v>
      </c>
      <c r="B47" s="417" t="s">
        <v>482</v>
      </c>
      <c r="C47" s="418" t="s">
        <v>482</v>
      </c>
      <c r="D47" s="418" t="s">
        <v>482</v>
      </c>
      <c r="E47" s="418"/>
      <c r="F47" s="418" t="s">
        <v>482</v>
      </c>
      <c r="G47" s="418" t="s">
        <v>482</v>
      </c>
      <c r="H47" s="418" t="s">
        <v>482</v>
      </c>
      <c r="I47" s="419" t="s">
        <v>482</v>
      </c>
      <c r="J47" s="420" t="s">
        <v>490</v>
      </c>
    </row>
    <row r="48" spans="1:10" ht="14.4" customHeight="1" x14ac:dyDescent="0.3">
      <c r="A48" s="416" t="s">
        <v>491</v>
      </c>
      <c r="B48" s="417" t="s">
        <v>492</v>
      </c>
      <c r="C48" s="418" t="s">
        <v>482</v>
      </c>
      <c r="D48" s="418" t="s">
        <v>482</v>
      </c>
      <c r="E48" s="418"/>
      <c r="F48" s="418" t="s">
        <v>482</v>
      </c>
      <c r="G48" s="418" t="s">
        <v>482</v>
      </c>
      <c r="H48" s="418" t="s">
        <v>482</v>
      </c>
      <c r="I48" s="419" t="s">
        <v>482</v>
      </c>
      <c r="J48" s="420" t="s">
        <v>0</v>
      </c>
    </row>
    <row r="49" spans="1:10" ht="14.4" customHeight="1" x14ac:dyDescent="0.3">
      <c r="A49" s="416" t="s">
        <v>491</v>
      </c>
      <c r="B49" s="417" t="s">
        <v>283</v>
      </c>
      <c r="C49" s="418">
        <v>34.129959999999997</v>
      </c>
      <c r="D49" s="418">
        <v>13.199909999999999</v>
      </c>
      <c r="E49" s="418"/>
      <c r="F49" s="418" t="s">
        <v>482</v>
      </c>
      <c r="G49" s="418" t="s">
        <v>482</v>
      </c>
      <c r="H49" s="418" t="s">
        <v>482</v>
      </c>
      <c r="I49" s="419" t="s">
        <v>482</v>
      </c>
      <c r="J49" s="420" t="s">
        <v>1</v>
      </c>
    </row>
    <row r="50" spans="1:10" ht="14.4" customHeight="1" x14ac:dyDescent="0.3">
      <c r="A50" s="416" t="s">
        <v>491</v>
      </c>
      <c r="B50" s="417" t="s">
        <v>284</v>
      </c>
      <c r="C50" s="418">
        <v>0</v>
      </c>
      <c r="D50" s="418">
        <v>0</v>
      </c>
      <c r="E50" s="418"/>
      <c r="F50" s="418" t="s">
        <v>482</v>
      </c>
      <c r="G50" s="418" t="s">
        <v>482</v>
      </c>
      <c r="H50" s="418" t="s">
        <v>482</v>
      </c>
      <c r="I50" s="419" t="s">
        <v>482</v>
      </c>
      <c r="J50" s="420" t="s">
        <v>1</v>
      </c>
    </row>
    <row r="51" spans="1:10" ht="14.4" customHeight="1" x14ac:dyDescent="0.3">
      <c r="A51" s="416" t="s">
        <v>491</v>
      </c>
      <c r="B51" s="417" t="s">
        <v>285</v>
      </c>
      <c r="C51" s="418" t="s">
        <v>482</v>
      </c>
      <c r="D51" s="418" t="s">
        <v>482</v>
      </c>
      <c r="E51" s="418"/>
      <c r="F51" s="418">
        <v>0</v>
      </c>
      <c r="G51" s="418">
        <v>3.25</v>
      </c>
      <c r="H51" s="418">
        <v>-3.25</v>
      </c>
      <c r="I51" s="419">
        <v>0</v>
      </c>
      <c r="J51" s="420" t="s">
        <v>1</v>
      </c>
    </row>
    <row r="52" spans="1:10" ht="14.4" customHeight="1" x14ac:dyDescent="0.3">
      <c r="A52" s="416" t="s">
        <v>491</v>
      </c>
      <c r="B52" s="417" t="s">
        <v>287</v>
      </c>
      <c r="C52" s="418">
        <v>10.319769999999998</v>
      </c>
      <c r="D52" s="418">
        <v>7.7636400000000005</v>
      </c>
      <c r="E52" s="418"/>
      <c r="F52" s="418">
        <v>4.6058000000000003</v>
      </c>
      <c r="G52" s="418">
        <v>9</v>
      </c>
      <c r="H52" s="418">
        <v>-4.3941999999999997</v>
      </c>
      <c r="I52" s="419">
        <v>0.51175555555555563</v>
      </c>
      <c r="J52" s="420" t="s">
        <v>1</v>
      </c>
    </row>
    <row r="53" spans="1:10" ht="14.4" customHeight="1" x14ac:dyDescent="0.3">
      <c r="A53" s="416" t="s">
        <v>491</v>
      </c>
      <c r="B53" s="417" t="s">
        <v>288</v>
      </c>
      <c r="C53" s="418">
        <v>291.99689999999998</v>
      </c>
      <c r="D53" s="418">
        <v>421.2011</v>
      </c>
      <c r="E53" s="418"/>
      <c r="F53" s="418">
        <v>434.12014000000102</v>
      </c>
      <c r="G53" s="418">
        <v>439.75</v>
      </c>
      <c r="H53" s="418">
        <v>-5.6298599999989847</v>
      </c>
      <c r="I53" s="419">
        <v>0.98719758953951342</v>
      </c>
      <c r="J53" s="420" t="s">
        <v>1</v>
      </c>
    </row>
    <row r="54" spans="1:10" ht="14.4" customHeight="1" x14ac:dyDescent="0.3">
      <c r="A54" s="416" t="s">
        <v>491</v>
      </c>
      <c r="B54" s="417" t="s">
        <v>289</v>
      </c>
      <c r="C54" s="418">
        <v>0.30840000000000001</v>
      </c>
      <c r="D54" s="418">
        <v>0.79420000000000002</v>
      </c>
      <c r="E54" s="418"/>
      <c r="F54" s="418">
        <v>0.6532</v>
      </c>
      <c r="G54" s="418">
        <v>1</v>
      </c>
      <c r="H54" s="418">
        <v>-0.3468</v>
      </c>
      <c r="I54" s="419">
        <v>0.6532</v>
      </c>
      <c r="J54" s="420" t="s">
        <v>1</v>
      </c>
    </row>
    <row r="55" spans="1:10" ht="14.4" customHeight="1" x14ac:dyDescent="0.3">
      <c r="A55" s="416" t="s">
        <v>491</v>
      </c>
      <c r="B55" s="417" t="s">
        <v>290</v>
      </c>
      <c r="C55" s="418">
        <v>9.057030000000001</v>
      </c>
      <c r="D55" s="418">
        <v>5.4126300000000001</v>
      </c>
      <c r="E55" s="418"/>
      <c r="F55" s="418">
        <v>12.2667</v>
      </c>
      <c r="G55" s="418">
        <v>9.25</v>
      </c>
      <c r="H55" s="418">
        <v>3.0167000000000002</v>
      </c>
      <c r="I55" s="419">
        <v>1.3261297297297296</v>
      </c>
      <c r="J55" s="420" t="s">
        <v>1</v>
      </c>
    </row>
    <row r="56" spans="1:10" ht="14.4" customHeight="1" x14ac:dyDescent="0.3">
      <c r="A56" s="416" t="s">
        <v>491</v>
      </c>
      <c r="B56" s="417" t="s">
        <v>291</v>
      </c>
      <c r="C56" s="418">
        <v>24.478999999999999</v>
      </c>
      <c r="D56" s="418">
        <v>0.7710999999999999</v>
      </c>
      <c r="E56" s="418"/>
      <c r="F56" s="418">
        <v>0.121</v>
      </c>
      <c r="G56" s="418">
        <v>0.75</v>
      </c>
      <c r="H56" s="418">
        <v>-0.629</v>
      </c>
      <c r="I56" s="419">
        <v>0.16133333333333333</v>
      </c>
      <c r="J56" s="420" t="s">
        <v>1</v>
      </c>
    </row>
    <row r="57" spans="1:10" ht="14.4" customHeight="1" x14ac:dyDescent="0.3">
      <c r="A57" s="416" t="s">
        <v>491</v>
      </c>
      <c r="B57" s="417" t="s">
        <v>292</v>
      </c>
      <c r="C57" s="418">
        <v>3.9395000000000002</v>
      </c>
      <c r="D57" s="418">
        <v>9.91</v>
      </c>
      <c r="E57" s="418"/>
      <c r="F57" s="418">
        <v>9.3498999999999999</v>
      </c>
      <c r="G57" s="418">
        <v>10.25</v>
      </c>
      <c r="H57" s="418">
        <v>-0.90010000000000012</v>
      </c>
      <c r="I57" s="419">
        <v>0.9121853658536585</v>
      </c>
      <c r="J57" s="420" t="s">
        <v>1</v>
      </c>
    </row>
    <row r="58" spans="1:10" ht="14.4" customHeight="1" x14ac:dyDescent="0.3">
      <c r="A58" s="416" t="s">
        <v>491</v>
      </c>
      <c r="B58" s="417" t="s">
        <v>293</v>
      </c>
      <c r="C58" s="418">
        <v>5353.0901000000003</v>
      </c>
      <c r="D58" s="418">
        <v>6150.4940700000006</v>
      </c>
      <c r="E58" s="418"/>
      <c r="F58" s="418">
        <v>8242.5620000000108</v>
      </c>
      <c r="G58" s="418">
        <v>7559.75</v>
      </c>
      <c r="H58" s="418">
        <v>682.81200000001081</v>
      </c>
      <c r="I58" s="419">
        <v>1.0903220344588129</v>
      </c>
      <c r="J58" s="420" t="s">
        <v>1</v>
      </c>
    </row>
    <row r="59" spans="1:10" ht="14.4" customHeight="1" x14ac:dyDescent="0.3">
      <c r="A59" s="416" t="s">
        <v>491</v>
      </c>
      <c r="B59" s="417" t="s">
        <v>493</v>
      </c>
      <c r="C59" s="418">
        <v>5727.3206600000003</v>
      </c>
      <c r="D59" s="418">
        <v>6609.5466500000002</v>
      </c>
      <c r="E59" s="418"/>
      <c r="F59" s="418">
        <v>8703.6787400000121</v>
      </c>
      <c r="G59" s="418">
        <v>8033</v>
      </c>
      <c r="H59" s="418">
        <v>670.67874000001211</v>
      </c>
      <c r="I59" s="419">
        <v>1.0834904444167823</v>
      </c>
      <c r="J59" s="420" t="s">
        <v>489</v>
      </c>
    </row>
    <row r="60" spans="1:10" ht="14.4" customHeight="1" x14ac:dyDescent="0.3">
      <c r="A60" s="416" t="s">
        <v>482</v>
      </c>
      <c r="B60" s="417" t="s">
        <v>482</v>
      </c>
      <c r="C60" s="418" t="s">
        <v>482</v>
      </c>
      <c r="D60" s="418" t="s">
        <v>482</v>
      </c>
      <c r="E60" s="418"/>
      <c r="F60" s="418" t="s">
        <v>482</v>
      </c>
      <c r="G60" s="418" t="s">
        <v>482</v>
      </c>
      <c r="H60" s="418" t="s">
        <v>482</v>
      </c>
      <c r="I60" s="419" t="s">
        <v>482</v>
      </c>
      <c r="J60" s="420" t="s">
        <v>490</v>
      </c>
    </row>
    <row r="61" spans="1:10" ht="14.4" customHeight="1" x14ac:dyDescent="0.3">
      <c r="A61" s="416" t="s">
        <v>480</v>
      </c>
      <c r="B61" s="417" t="s">
        <v>484</v>
      </c>
      <c r="C61" s="418">
        <v>6264.4566400000003</v>
      </c>
      <c r="D61" s="418">
        <v>7185.4817200000007</v>
      </c>
      <c r="E61" s="418"/>
      <c r="F61" s="418">
        <v>9045.1136400000123</v>
      </c>
      <c r="G61" s="418">
        <v>8560.5</v>
      </c>
      <c r="H61" s="418">
        <v>484.61364000001231</v>
      </c>
      <c r="I61" s="419">
        <v>1.056610436306292</v>
      </c>
      <c r="J61" s="420" t="s">
        <v>485</v>
      </c>
    </row>
  </sheetData>
  <mergeCells count="3">
    <mergeCell ref="A1:I1"/>
    <mergeCell ref="F3:I3"/>
    <mergeCell ref="C4:D4"/>
  </mergeCells>
  <conditionalFormatting sqref="F18 F62:F65537">
    <cfRule type="cellIs" dxfId="18" priority="18" stopIfTrue="1" operator="greaterThan">
      <formula>1</formula>
    </cfRule>
  </conditionalFormatting>
  <conditionalFormatting sqref="H5:H17">
    <cfRule type="expression" dxfId="17" priority="14">
      <formula>$H5&gt;0</formula>
    </cfRule>
  </conditionalFormatting>
  <conditionalFormatting sqref="I5:I17">
    <cfRule type="expression" dxfId="16" priority="15">
      <formula>$I5&gt;1</formula>
    </cfRule>
  </conditionalFormatting>
  <conditionalFormatting sqref="B5:B17">
    <cfRule type="expression" dxfId="15" priority="11">
      <formula>OR($J5="NS",$J5="SumaNS",$J5="Účet")</formula>
    </cfRule>
  </conditionalFormatting>
  <conditionalFormatting sqref="F5:I17 B5:D17">
    <cfRule type="expression" dxfId="14" priority="17">
      <formula>AND($J5&lt;&gt;"",$J5&lt;&gt;"mezeraKL")</formula>
    </cfRule>
  </conditionalFormatting>
  <conditionalFormatting sqref="B5:D17 F5:I17">
    <cfRule type="expression" dxfId="1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12" priority="13">
      <formula>OR($J5="SumaNS",$J5="NS")</formula>
    </cfRule>
  </conditionalFormatting>
  <conditionalFormatting sqref="A5:A17">
    <cfRule type="expression" dxfId="11" priority="9">
      <formula>AND($J5&lt;&gt;"mezeraKL",$J5&lt;&gt;"")</formula>
    </cfRule>
  </conditionalFormatting>
  <conditionalFormatting sqref="A5:A17">
    <cfRule type="expression" dxfId="10" priority="10">
      <formula>AND($J5&lt;&gt;"",$J5&lt;&gt;"mezeraKL")</formula>
    </cfRule>
  </conditionalFormatting>
  <conditionalFormatting sqref="H19:H61">
    <cfRule type="expression" dxfId="9" priority="5">
      <formula>$H19&gt;0</formula>
    </cfRule>
  </conditionalFormatting>
  <conditionalFormatting sqref="A19:A61">
    <cfRule type="expression" dxfId="8" priority="2">
      <formula>AND($J19&lt;&gt;"mezeraKL",$J19&lt;&gt;"")</formula>
    </cfRule>
  </conditionalFormatting>
  <conditionalFormatting sqref="I19:I61">
    <cfRule type="expression" dxfId="7" priority="6">
      <formula>$I19&gt;1</formula>
    </cfRule>
  </conditionalFormatting>
  <conditionalFormatting sqref="B19:B61">
    <cfRule type="expression" dxfId="6" priority="1">
      <formula>OR($J19="NS",$J19="SumaNS",$J19="Účet")</formula>
    </cfRule>
  </conditionalFormatting>
  <conditionalFormatting sqref="A19:D61 F19:I61">
    <cfRule type="expression" dxfId="5" priority="8">
      <formula>AND($J19&lt;&gt;"",$J19&lt;&gt;"mezeraKL")</formula>
    </cfRule>
  </conditionalFormatting>
  <conditionalFormatting sqref="B19:D61 F19:I61">
    <cfRule type="expression" dxfId="4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61 F19:I61">
    <cfRule type="expression" dxfId="3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7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12.44140625" style="210" hidden="1" customWidth="1" outlineLevel="1"/>
    <col min="8" max="8" width="25.77734375" style="210" customWidth="1" collapsed="1"/>
    <col min="9" max="9" width="7.77734375" style="208" customWidth="1"/>
    <col min="10" max="10" width="10" style="208" customWidth="1"/>
    <col min="11" max="11" width="11.109375" style="208" customWidth="1"/>
    <col min="12" max="16384" width="8.88671875" style="130"/>
  </cols>
  <sheetData>
    <row r="1" spans="1:11" ht="18.600000000000001" customHeight="1" thickBot="1" x14ac:dyDescent="0.4">
      <c r="A1" s="341" t="s">
        <v>1572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spans="1:11" ht="14.4" customHeight="1" thickBot="1" x14ac:dyDescent="0.35">
      <c r="A2" s="235" t="s">
        <v>268</v>
      </c>
      <c r="B2" s="62"/>
      <c r="C2" s="212"/>
      <c r="D2" s="212"/>
      <c r="E2" s="212"/>
      <c r="F2" s="212"/>
      <c r="G2" s="212"/>
      <c r="H2" s="212"/>
      <c r="I2" s="213"/>
      <c r="J2" s="213"/>
      <c r="K2" s="213"/>
    </row>
    <row r="3" spans="1:11" ht="14.4" customHeight="1" thickBot="1" x14ac:dyDescent="0.35">
      <c r="A3" s="62"/>
      <c r="B3" s="62"/>
      <c r="C3" s="337"/>
      <c r="D3" s="338"/>
      <c r="E3" s="338"/>
      <c r="F3" s="338"/>
      <c r="G3" s="338"/>
      <c r="H3" s="142" t="s">
        <v>129</v>
      </c>
      <c r="I3" s="98">
        <f>IF(J3&lt;&gt;0,K3/J3,0)</f>
        <v>294.46535326086934</v>
      </c>
      <c r="J3" s="98">
        <f>SUBTOTAL(9,J5:J1048576)</f>
        <v>32016</v>
      </c>
      <c r="K3" s="99">
        <f>SUBTOTAL(9,K5:K1048576)</f>
        <v>9427602.7499999925</v>
      </c>
    </row>
    <row r="4" spans="1:11" s="209" customFormat="1" ht="14.4" customHeight="1" thickBot="1" x14ac:dyDescent="0.35">
      <c r="A4" s="421" t="s">
        <v>4</v>
      </c>
      <c r="B4" s="422" t="s">
        <v>5</v>
      </c>
      <c r="C4" s="422" t="s">
        <v>0</v>
      </c>
      <c r="D4" s="422" t="s">
        <v>6</v>
      </c>
      <c r="E4" s="422" t="s">
        <v>7</v>
      </c>
      <c r="F4" s="422" t="s">
        <v>1</v>
      </c>
      <c r="G4" s="422" t="s">
        <v>71</v>
      </c>
      <c r="H4" s="423" t="s">
        <v>11</v>
      </c>
      <c r="I4" s="424" t="s">
        <v>144</v>
      </c>
      <c r="J4" s="424" t="s">
        <v>13</v>
      </c>
      <c r="K4" s="425" t="s">
        <v>161</v>
      </c>
    </row>
    <row r="5" spans="1:11" ht="14.4" customHeight="1" x14ac:dyDescent="0.3">
      <c r="A5" s="426" t="s">
        <v>480</v>
      </c>
      <c r="B5" s="427" t="s">
        <v>481</v>
      </c>
      <c r="C5" s="428" t="s">
        <v>486</v>
      </c>
      <c r="D5" s="429" t="s">
        <v>701</v>
      </c>
      <c r="E5" s="428" t="s">
        <v>1555</v>
      </c>
      <c r="F5" s="429" t="s">
        <v>1556</v>
      </c>
      <c r="G5" s="428" t="s">
        <v>877</v>
      </c>
      <c r="H5" s="428" t="s">
        <v>878</v>
      </c>
      <c r="I5" s="430">
        <v>260.3</v>
      </c>
      <c r="J5" s="430">
        <v>5</v>
      </c>
      <c r="K5" s="431">
        <v>1301.5</v>
      </c>
    </row>
    <row r="6" spans="1:11" ht="14.4" customHeight="1" x14ac:dyDescent="0.3">
      <c r="A6" s="497" t="s">
        <v>480</v>
      </c>
      <c r="B6" s="498" t="s">
        <v>481</v>
      </c>
      <c r="C6" s="501" t="s">
        <v>486</v>
      </c>
      <c r="D6" s="522" t="s">
        <v>701</v>
      </c>
      <c r="E6" s="501" t="s">
        <v>1555</v>
      </c>
      <c r="F6" s="522" t="s">
        <v>1556</v>
      </c>
      <c r="G6" s="501" t="s">
        <v>879</v>
      </c>
      <c r="H6" s="501" t="s">
        <v>880</v>
      </c>
      <c r="I6" s="513">
        <v>2.39</v>
      </c>
      <c r="J6" s="513">
        <v>10</v>
      </c>
      <c r="K6" s="514">
        <v>23.9</v>
      </c>
    </row>
    <row r="7" spans="1:11" ht="14.4" customHeight="1" x14ac:dyDescent="0.3">
      <c r="A7" s="497" t="s">
        <v>480</v>
      </c>
      <c r="B7" s="498" t="s">
        <v>481</v>
      </c>
      <c r="C7" s="501" t="s">
        <v>486</v>
      </c>
      <c r="D7" s="522" t="s">
        <v>701</v>
      </c>
      <c r="E7" s="501" t="s">
        <v>1555</v>
      </c>
      <c r="F7" s="522" t="s">
        <v>1556</v>
      </c>
      <c r="G7" s="501" t="s">
        <v>881</v>
      </c>
      <c r="H7" s="501" t="s">
        <v>882</v>
      </c>
      <c r="I7" s="513">
        <v>27.368000000000002</v>
      </c>
      <c r="J7" s="513">
        <v>68</v>
      </c>
      <c r="K7" s="514">
        <v>1861.08</v>
      </c>
    </row>
    <row r="8" spans="1:11" ht="14.4" customHeight="1" x14ac:dyDescent="0.3">
      <c r="A8" s="497" t="s">
        <v>480</v>
      </c>
      <c r="B8" s="498" t="s">
        <v>481</v>
      </c>
      <c r="C8" s="501" t="s">
        <v>486</v>
      </c>
      <c r="D8" s="522" t="s">
        <v>701</v>
      </c>
      <c r="E8" s="501" t="s">
        <v>1555</v>
      </c>
      <c r="F8" s="522" t="s">
        <v>1556</v>
      </c>
      <c r="G8" s="501" t="s">
        <v>883</v>
      </c>
      <c r="H8" s="501" t="s">
        <v>884</v>
      </c>
      <c r="I8" s="513">
        <v>0.59666666666666668</v>
      </c>
      <c r="J8" s="513">
        <v>390</v>
      </c>
      <c r="K8" s="514">
        <v>232.5</v>
      </c>
    </row>
    <row r="9" spans="1:11" ht="14.4" customHeight="1" x14ac:dyDescent="0.3">
      <c r="A9" s="497" t="s">
        <v>480</v>
      </c>
      <c r="B9" s="498" t="s">
        <v>481</v>
      </c>
      <c r="C9" s="501" t="s">
        <v>486</v>
      </c>
      <c r="D9" s="522" t="s">
        <v>701</v>
      </c>
      <c r="E9" s="501" t="s">
        <v>1555</v>
      </c>
      <c r="F9" s="522" t="s">
        <v>1556</v>
      </c>
      <c r="G9" s="501" t="s">
        <v>885</v>
      </c>
      <c r="H9" s="501" t="s">
        <v>886</v>
      </c>
      <c r="I9" s="513">
        <v>8.5766666666666662</v>
      </c>
      <c r="J9" s="513">
        <v>36</v>
      </c>
      <c r="K9" s="514">
        <v>308.76</v>
      </c>
    </row>
    <row r="10" spans="1:11" ht="14.4" customHeight="1" x14ac:dyDescent="0.3">
      <c r="A10" s="497" t="s">
        <v>480</v>
      </c>
      <c r="B10" s="498" t="s">
        <v>481</v>
      </c>
      <c r="C10" s="501" t="s">
        <v>486</v>
      </c>
      <c r="D10" s="522" t="s">
        <v>701</v>
      </c>
      <c r="E10" s="501" t="s">
        <v>1555</v>
      </c>
      <c r="F10" s="522" t="s">
        <v>1556</v>
      </c>
      <c r="G10" s="501" t="s">
        <v>887</v>
      </c>
      <c r="H10" s="501" t="s">
        <v>888</v>
      </c>
      <c r="I10" s="513">
        <v>27.94</v>
      </c>
      <c r="J10" s="513">
        <v>14</v>
      </c>
      <c r="K10" s="514">
        <v>391.15999999999997</v>
      </c>
    </row>
    <row r="11" spans="1:11" ht="14.4" customHeight="1" x14ac:dyDescent="0.3">
      <c r="A11" s="497" t="s">
        <v>480</v>
      </c>
      <c r="B11" s="498" t="s">
        <v>481</v>
      </c>
      <c r="C11" s="501" t="s">
        <v>486</v>
      </c>
      <c r="D11" s="522" t="s">
        <v>701</v>
      </c>
      <c r="E11" s="501" t="s">
        <v>1555</v>
      </c>
      <c r="F11" s="522" t="s">
        <v>1556</v>
      </c>
      <c r="G11" s="501" t="s">
        <v>889</v>
      </c>
      <c r="H11" s="501" t="s">
        <v>890</v>
      </c>
      <c r="I11" s="513">
        <v>98.37</v>
      </c>
      <c r="J11" s="513">
        <v>10</v>
      </c>
      <c r="K11" s="514">
        <v>983.7</v>
      </c>
    </row>
    <row r="12" spans="1:11" ht="14.4" customHeight="1" x14ac:dyDescent="0.3">
      <c r="A12" s="497" t="s">
        <v>480</v>
      </c>
      <c r="B12" s="498" t="s">
        <v>481</v>
      </c>
      <c r="C12" s="501" t="s">
        <v>486</v>
      </c>
      <c r="D12" s="522" t="s">
        <v>701</v>
      </c>
      <c r="E12" s="501" t="s">
        <v>1555</v>
      </c>
      <c r="F12" s="522" t="s">
        <v>1556</v>
      </c>
      <c r="G12" s="501" t="s">
        <v>891</v>
      </c>
      <c r="H12" s="501" t="s">
        <v>892</v>
      </c>
      <c r="I12" s="513">
        <v>0.56666666666666654</v>
      </c>
      <c r="J12" s="513">
        <v>700</v>
      </c>
      <c r="K12" s="514">
        <v>397</v>
      </c>
    </row>
    <row r="13" spans="1:11" ht="14.4" customHeight="1" x14ac:dyDescent="0.3">
      <c r="A13" s="497" t="s">
        <v>480</v>
      </c>
      <c r="B13" s="498" t="s">
        <v>481</v>
      </c>
      <c r="C13" s="501" t="s">
        <v>486</v>
      </c>
      <c r="D13" s="522" t="s">
        <v>701</v>
      </c>
      <c r="E13" s="501" t="s">
        <v>1555</v>
      </c>
      <c r="F13" s="522" t="s">
        <v>1556</v>
      </c>
      <c r="G13" s="501" t="s">
        <v>893</v>
      </c>
      <c r="H13" s="501" t="s">
        <v>894</v>
      </c>
      <c r="I13" s="513">
        <v>7.4933333333333332</v>
      </c>
      <c r="J13" s="513">
        <v>48</v>
      </c>
      <c r="K13" s="514">
        <v>359.68</v>
      </c>
    </row>
    <row r="14" spans="1:11" ht="14.4" customHeight="1" x14ac:dyDescent="0.3">
      <c r="A14" s="497" t="s">
        <v>480</v>
      </c>
      <c r="B14" s="498" t="s">
        <v>481</v>
      </c>
      <c r="C14" s="501" t="s">
        <v>486</v>
      </c>
      <c r="D14" s="522" t="s">
        <v>701</v>
      </c>
      <c r="E14" s="501" t="s">
        <v>1555</v>
      </c>
      <c r="F14" s="522" t="s">
        <v>1556</v>
      </c>
      <c r="G14" s="501" t="s">
        <v>895</v>
      </c>
      <c r="H14" s="501" t="s">
        <v>896</v>
      </c>
      <c r="I14" s="513">
        <v>0.32</v>
      </c>
      <c r="J14" s="513">
        <v>200</v>
      </c>
      <c r="K14" s="514">
        <v>64</v>
      </c>
    </row>
    <row r="15" spans="1:11" ht="14.4" customHeight="1" x14ac:dyDescent="0.3">
      <c r="A15" s="497" t="s">
        <v>480</v>
      </c>
      <c r="B15" s="498" t="s">
        <v>481</v>
      </c>
      <c r="C15" s="501" t="s">
        <v>486</v>
      </c>
      <c r="D15" s="522" t="s">
        <v>701</v>
      </c>
      <c r="E15" s="501" t="s">
        <v>1555</v>
      </c>
      <c r="F15" s="522" t="s">
        <v>1556</v>
      </c>
      <c r="G15" s="501" t="s">
        <v>897</v>
      </c>
      <c r="H15" s="501" t="s">
        <v>898</v>
      </c>
      <c r="I15" s="513">
        <v>11.74</v>
      </c>
      <c r="J15" s="513">
        <v>4</v>
      </c>
      <c r="K15" s="514">
        <v>46.96</v>
      </c>
    </row>
    <row r="16" spans="1:11" ht="14.4" customHeight="1" x14ac:dyDescent="0.3">
      <c r="A16" s="497" t="s">
        <v>480</v>
      </c>
      <c r="B16" s="498" t="s">
        <v>481</v>
      </c>
      <c r="C16" s="501" t="s">
        <v>486</v>
      </c>
      <c r="D16" s="522" t="s">
        <v>701</v>
      </c>
      <c r="E16" s="501" t="s">
        <v>1555</v>
      </c>
      <c r="F16" s="522" t="s">
        <v>1556</v>
      </c>
      <c r="G16" s="501" t="s">
        <v>899</v>
      </c>
      <c r="H16" s="501" t="s">
        <v>900</v>
      </c>
      <c r="I16" s="513">
        <v>14.09</v>
      </c>
      <c r="J16" s="513">
        <v>1</v>
      </c>
      <c r="K16" s="514">
        <v>14.09</v>
      </c>
    </row>
    <row r="17" spans="1:11" ht="14.4" customHeight="1" x14ac:dyDescent="0.3">
      <c r="A17" s="497" t="s">
        <v>480</v>
      </c>
      <c r="B17" s="498" t="s">
        <v>481</v>
      </c>
      <c r="C17" s="501" t="s">
        <v>486</v>
      </c>
      <c r="D17" s="522" t="s">
        <v>701</v>
      </c>
      <c r="E17" s="501" t="s">
        <v>1555</v>
      </c>
      <c r="F17" s="522" t="s">
        <v>1556</v>
      </c>
      <c r="G17" s="501" t="s">
        <v>901</v>
      </c>
      <c r="H17" s="501" t="s">
        <v>902</v>
      </c>
      <c r="I17" s="513">
        <v>7.09</v>
      </c>
      <c r="J17" s="513">
        <v>2</v>
      </c>
      <c r="K17" s="514">
        <v>14.19</v>
      </c>
    </row>
    <row r="18" spans="1:11" ht="14.4" customHeight="1" x14ac:dyDescent="0.3">
      <c r="A18" s="497" t="s">
        <v>480</v>
      </c>
      <c r="B18" s="498" t="s">
        <v>481</v>
      </c>
      <c r="C18" s="501" t="s">
        <v>486</v>
      </c>
      <c r="D18" s="522" t="s">
        <v>701</v>
      </c>
      <c r="E18" s="501" t="s">
        <v>1555</v>
      </c>
      <c r="F18" s="522" t="s">
        <v>1556</v>
      </c>
      <c r="G18" s="501" t="s">
        <v>903</v>
      </c>
      <c r="H18" s="501" t="s">
        <v>904</v>
      </c>
      <c r="I18" s="513">
        <v>8.2799999999999994</v>
      </c>
      <c r="J18" s="513">
        <v>1</v>
      </c>
      <c r="K18" s="514">
        <v>8.2799999999999994</v>
      </c>
    </row>
    <row r="19" spans="1:11" ht="14.4" customHeight="1" x14ac:dyDescent="0.3">
      <c r="A19" s="497" t="s">
        <v>480</v>
      </c>
      <c r="B19" s="498" t="s">
        <v>481</v>
      </c>
      <c r="C19" s="501" t="s">
        <v>486</v>
      </c>
      <c r="D19" s="522" t="s">
        <v>701</v>
      </c>
      <c r="E19" s="501" t="s">
        <v>1555</v>
      </c>
      <c r="F19" s="522" t="s">
        <v>1556</v>
      </c>
      <c r="G19" s="501" t="s">
        <v>905</v>
      </c>
      <c r="H19" s="501" t="s">
        <v>906</v>
      </c>
      <c r="I19" s="513">
        <v>5.92</v>
      </c>
      <c r="J19" s="513">
        <v>3</v>
      </c>
      <c r="K19" s="514">
        <v>17.77</v>
      </c>
    </row>
    <row r="20" spans="1:11" ht="14.4" customHeight="1" x14ac:dyDescent="0.3">
      <c r="A20" s="497" t="s">
        <v>480</v>
      </c>
      <c r="B20" s="498" t="s">
        <v>481</v>
      </c>
      <c r="C20" s="501" t="s">
        <v>486</v>
      </c>
      <c r="D20" s="522" t="s">
        <v>701</v>
      </c>
      <c r="E20" s="501" t="s">
        <v>1557</v>
      </c>
      <c r="F20" s="522" t="s">
        <v>1558</v>
      </c>
      <c r="G20" s="501" t="s">
        <v>907</v>
      </c>
      <c r="H20" s="501" t="s">
        <v>908</v>
      </c>
      <c r="I20" s="513">
        <v>15.93</v>
      </c>
      <c r="J20" s="513">
        <v>100</v>
      </c>
      <c r="K20" s="514">
        <v>1593</v>
      </c>
    </row>
    <row r="21" spans="1:11" ht="14.4" customHeight="1" x14ac:dyDescent="0.3">
      <c r="A21" s="497" t="s">
        <v>480</v>
      </c>
      <c r="B21" s="498" t="s">
        <v>481</v>
      </c>
      <c r="C21" s="501" t="s">
        <v>486</v>
      </c>
      <c r="D21" s="522" t="s">
        <v>701</v>
      </c>
      <c r="E21" s="501" t="s">
        <v>1557</v>
      </c>
      <c r="F21" s="522" t="s">
        <v>1558</v>
      </c>
      <c r="G21" s="501" t="s">
        <v>909</v>
      </c>
      <c r="H21" s="501" t="s">
        <v>910</v>
      </c>
      <c r="I21" s="513">
        <v>11.146666666666667</v>
      </c>
      <c r="J21" s="513">
        <v>350</v>
      </c>
      <c r="K21" s="514">
        <v>3901.5</v>
      </c>
    </row>
    <row r="22" spans="1:11" ht="14.4" customHeight="1" x14ac:dyDescent="0.3">
      <c r="A22" s="497" t="s">
        <v>480</v>
      </c>
      <c r="B22" s="498" t="s">
        <v>481</v>
      </c>
      <c r="C22" s="501" t="s">
        <v>486</v>
      </c>
      <c r="D22" s="522" t="s">
        <v>701</v>
      </c>
      <c r="E22" s="501" t="s">
        <v>1557</v>
      </c>
      <c r="F22" s="522" t="s">
        <v>1558</v>
      </c>
      <c r="G22" s="501" t="s">
        <v>911</v>
      </c>
      <c r="H22" s="501" t="s">
        <v>912</v>
      </c>
      <c r="I22" s="513">
        <v>0.93250000000000011</v>
      </c>
      <c r="J22" s="513">
        <v>1700</v>
      </c>
      <c r="K22" s="514">
        <v>1585</v>
      </c>
    </row>
    <row r="23" spans="1:11" ht="14.4" customHeight="1" x14ac:dyDescent="0.3">
      <c r="A23" s="497" t="s">
        <v>480</v>
      </c>
      <c r="B23" s="498" t="s">
        <v>481</v>
      </c>
      <c r="C23" s="501" t="s">
        <v>486</v>
      </c>
      <c r="D23" s="522" t="s">
        <v>701</v>
      </c>
      <c r="E23" s="501" t="s">
        <v>1557</v>
      </c>
      <c r="F23" s="522" t="s">
        <v>1558</v>
      </c>
      <c r="G23" s="501" t="s">
        <v>913</v>
      </c>
      <c r="H23" s="501" t="s">
        <v>914</v>
      </c>
      <c r="I23" s="513">
        <v>1.4400000000000002</v>
      </c>
      <c r="J23" s="513">
        <v>600</v>
      </c>
      <c r="K23" s="514">
        <v>864</v>
      </c>
    </row>
    <row r="24" spans="1:11" ht="14.4" customHeight="1" x14ac:dyDescent="0.3">
      <c r="A24" s="497" t="s">
        <v>480</v>
      </c>
      <c r="B24" s="498" t="s">
        <v>481</v>
      </c>
      <c r="C24" s="501" t="s">
        <v>486</v>
      </c>
      <c r="D24" s="522" t="s">
        <v>701</v>
      </c>
      <c r="E24" s="501" t="s">
        <v>1557</v>
      </c>
      <c r="F24" s="522" t="s">
        <v>1558</v>
      </c>
      <c r="G24" s="501" t="s">
        <v>915</v>
      </c>
      <c r="H24" s="501" t="s">
        <v>916</v>
      </c>
      <c r="I24" s="513">
        <v>0.42</v>
      </c>
      <c r="J24" s="513">
        <v>300</v>
      </c>
      <c r="K24" s="514">
        <v>126</v>
      </c>
    </row>
    <row r="25" spans="1:11" ht="14.4" customHeight="1" x14ac:dyDescent="0.3">
      <c r="A25" s="497" t="s">
        <v>480</v>
      </c>
      <c r="B25" s="498" t="s">
        <v>481</v>
      </c>
      <c r="C25" s="501" t="s">
        <v>486</v>
      </c>
      <c r="D25" s="522" t="s">
        <v>701</v>
      </c>
      <c r="E25" s="501" t="s">
        <v>1557</v>
      </c>
      <c r="F25" s="522" t="s">
        <v>1558</v>
      </c>
      <c r="G25" s="501" t="s">
        <v>917</v>
      </c>
      <c r="H25" s="501" t="s">
        <v>918</v>
      </c>
      <c r="I25" s="513">
        <v>0.57666666666666666</v>
      </c>
      <c r="J25" s="513">
        <v>400</v>
      </c>
      <c r="K25" s="514">
        <v>231</v>
      </c>
    </row>
    <row r="26" spans="1:11" ht="14.4" customHeight="1" x14ac:dyDescent="0.3">
      <c r="A26" s="497" t="s">
        <v>480</v>
      </c>
      <c r="B26" s="498" t="s">
        <v>481</v>
      </c>
      <c r="C26" s="501" t="s">
        <v>486</v>
      </c>
      <c r="D26" s="522" t="s">
        <v>701</v>
      </c>
      <c r="E26" s="501" t="s">
        <v>1557</v>
      </c>
      <c r="F26" s="522" t="s">
        <v>1558</v>
      </c>
      <c r="G26" s="501" t="s">
        <v>919</v>
      </c>
      <c r="H26" s="501" t="s">
        <v>920</v>
      </c>
      <c r="I26" s="513">
        <v>15.29</v>
      </c>
      <c r="J26" s="513">
        <v>100</v>
      </c>
      <c r="K26" s="514">
        <v>1529</v>
      </c>
    </row>
    <row r="27" spans="1:11" ht="14.4" customHeight="1" x14ac:dyDescent="0.3">
      <c r="A27" s="497" t="s">
        <v>480</v>
      </c>
      <c r="B27" s="498" t="s">
        <v>481</v>
      </c>
      <c r="C27" s="501" t="s">
        <v>486</v>
      </c>
      <c r="D27" s="522" t="s">
        <v>701</v>
      </c>
      <c r="E27" s="501" t="s">
        <v>1557</v>
      </c>
      <c r="F27" s="522" t="s">
        <v>1558</v>
      </c>
      <c r="G27" s="501" t="s">
        <v>921</v>
      </c>
      <c r="H27" s="501" t="s">
        <v>922</v>
      </c>
      <c r="I27" s="513">
        <v>1.84</v>
      </c>
      <c r="J27" s="513">
        <v>40</v>
      </c>
      <c r="K27" s="514">
        <v>73.599999999999994</v>
      </c>
    </row>
    <row r="28" spans="1:11" ht="14.4" customHeight="1" x14ac:dyDescent="0.3">
      <c r="A28" s="497" t="s">
        <v>480</v>
      </c>
      <c r="B28" s="498" t="s">
        <v>481</v>
      </c>
      <c r="C28" s="501" t="s">
        <v>486</v>
      </c>
      <c r="D28" s="522" t="s">
        <v>701</v>
      </c>
      <c r="E28" s="501" t="s">
        <v>1557</v>
      </c>
      <c r="F28" s="522" t="s">
        <v>1558</v>
      </c>
      <c r="G28" s="501" t="s">
        <v>923</v>
      </c>
      <c r="H28" s="501" t="s">
        <v>924</v>
      </c>
      <c r="I28" s="513">
        <v>6.29</v>
      </c>
      <c r="J28" s="513">
        <v>30</v>
      </c>
      <c r="K28" s="514">
        <v>188.7</v>
      </c>
    </row>
    <row r="29" spans="1:11" ht="14.4" customHeight="1" x14ac:dyDescent="0.3">
      <c r="A29" s="497" t="s">
        <v>480</v>
      </c>
      <c r="B29" s="498" t="s">
        <v>481</v>
      </c>
      <c r="C29" s="501" t="s">
        <v>486</v>
      </c>
      <c r="D29" s="522" t="s">
        <v>701</v>
      </c>
      <c r="E29" s="501" t="s">
        <v>1557</v>
      </c>
      <c r="F29" s="522" t="s">
        <v>1558</v>
      </c>
      <c r="G29" s="501" t="s">
        <v>925</v>
      </c>
      <c r="H29" s="501" t="s">
        <v>926</v>
      </c>
      <c r="I29" s="513">
        <v>888.17499999999995</v>
      </c>
      <c r="J29" s="513">
        <v>80</v>
      </c>
      <c r="K29" s="514">
        <v>71054.13</v>
      </c>
    </row>
    <row r="30" spans="1:11" ht="14.4" customHeight="1" x14ac:dyDescent="0.3">
      <c r="A30" s="497" t="s">
        <v>480</v>
      </c>
      <c r="B30" s="498" t="s">
        <v>481</v>
      </c>
      <c r="C30" s="501" t="s">
        <v>486</v>
      </c>
      <c r="D30" s="522" t="s">
        <v>701</v>
      </c>
      <c r="E30" s="501" t="s">
        <v>1557</v>
      </c>
      <c r="F30" s="522" t="s">
        <v>1558</v>
      </c>
      <c r="G30" s="501" t="s">
        <v>927</v>
      </c>
      <c r="H30" s="501" t="s">
        <v>928</v>
      </c>
      <c r="I30" s="513">
        <v>2.78</v>
      </c>
      <c r="J30" s="513">
        <v>300</v>
      </c>
      <c r="K30" s="514">
        <v>834</v>
      </c>
    </row>
    <row r="31" spans="1:11" ht="14.4" customHeight="1" x14ac:dyDescent="0.3">
      <c r="A31" s="497" t="s">
        <v>480</v>
      </c>
      <c r="B31" s="498" t="s">
        <v>481</v>
      </c>
      <c r="C31" s="501" t="s">
        <v>486</v>
      </c>
      <c r="D31" s="522" t="s">
        <v>701</v>
      </c>
      <c r="E31" s="501" t="s">
        <v>1557</v>
      </c>
      <c r="F31" s="522" t="s">
        <v>1558</v>
      </c>
      <c r="G31" s="501" t="s">
        <v>929</v>
      </c>
      <c r="H31" s="501" t="s">
        <v>930</v>
      </c>
      <c r="I31" s="513">
        <v>8.9600000000000009</v>
      </c>
      <c r="J31" s="513">
        <v>10</v>
      </c>
      <c r="K31" s="514">
        <v>89.6</v>
      </c>
    </row>
    <row r="32" spans="1:11" ht="14.4" customHeight="1" x14ac:dyDescent="0.3">
      <c r="A32" s="497" t="s">
        <v>480</v>
      </c>
      <c r="B32" s="498" t="s">
        <v>481</v>
      </c>
      <c r="C32" s="501" t="s">
        <v>486</v>
      </c>
      <c r="D32" s="522" t="s">
        <v>701</v>
      </c>
      <c r="E32" s="501" t="s">
        <v>1557</v>
      </c>
      <c r="F32" s="522" t="s">
        <v>1558</v>
      </c>
      <c r="G32" s="501" t="s">
        <v>931</v>
      </c>
      <c r="H32" s="501" t="s">
        <v>932</v>
      </c>
      <c r="I32" s="513">
        <v>1.57</v>
      </c>
      <c r="J32" s="513">
        <v>300</v>
      </c>
      <c r="K32" s="514">
        <v>471</v>
      </c>
    </row>
    <row r="33" spans="1:11" ht="14.4" customHeight="1" x14ac:dyDescent="0.3">
      <c r="A33" s="497" t="s">
        <v>480</v>
      </c>
      <c r="B33" s="498" t="s">
        <v>481</v>
      </c>
      <c r="C33" s="501" t="s">
        <v>486</v>
      </c>
      <c r="D33" s="522" t="s">
        <v>701</v>
      </c>
      <c r="E33" s="501" t="s">
        <v>1557</v>
      </c>
      <c r="F33" s="522" t="s">
        <v>1558</v>
      </c>
      <c r="G33" s="501" t="s">
        <v>933</v>
      </c>
      <c r="H33" s="501" t="s">
        <v>934</v>
      </c>
      <c r="I33" s="513">
        <v>2.91</v>
      </c>
      <c r="J33" s="513">
        <v>100</v>
      </c>
      <c r="K33" s="514">
        <v>291</v>
      </c>
    </row>
    <row r="34" spans="1:11" ht="14.4" customHeight="1" x14ac:dyDescent="0.3">
      <c r="A34" s="497" t="s">
        <v>480</v>
      </c>
      <c r="B34" s="498" t="s">
        <v>481</v>
      </c>
      <c r="C34" s="501" t="s">
        <v>486</v>
      </c>
      <c r="D34" s="522" t="s">
        <v>701</v>
      </c>
      <c r="E34" s="501" t="s">
        <v>1557</v>
      </c>
      <c r="F34" s="522" t="s">
        <v>1558</v>
      </c>
      <c r="G34" s="501" t="s">
        <v>935</v>
      </c>
      <c r="H34" s="501" t="s">
        <v>936</v>
      </c>
      <c r="I34" s="513">
        <v>5.13</v>
      </c>
      <c r="J34" s="513">
        <v>2200</v>
      </c>
      <c r="K34" s="514">
        <v>11286</v>
      </c>
    </row>
    <row r="35" spans="1:11" ht="14.4" customHeight="1" x14ac:dyDescent="0.3">
      <c r="A35" s="497" t="s">
        <v>480</v>
      </c>
      <c r="B35" s="498" t="s">
        <v>481</v>
      </c>
      <c r="C35" s="501" t="s">
        <v>486</v>
      </c>
      <c r="D35" s="522" t="s">
        <v>701</v>
      </c>
      <c r="E35" s="501" t="s">
        <v>1557</v>
      </c>
      <c r="F35" s="522" t="s">
        <v>1558</v>
      </c>
      <c r="G35" s="501" t="s">
        <v>937</v>
      </c>
      <c r="H35" s="501" t="s">
        <v>938</v>
      </c>
      <c r="I35" s="513">
        <v>126.07</v>
      </c>
      <c r="J35" s="513">
        <v>2</v>
      </c>
      <c r="K35" s="514">
        <v>252.14</v>
      </c>
    </row>
    <row r="36" spans="1:11" ht="14.4" customHeight="1" x14ac:dyDescent="0.3">
      <c r="A36" s="497" t="s">
        <v>480</v>
      </c>
      <c r="B36" s="498" t="s">
        <v>481</v>
      </c>
      <c r="C36" s="501" t="s">
        <v>486</v>
      </c>
      <c r="D36" s="522" t="s">
        <v>701</v>
      </c>
      <c r="E36" s="501" t="s">
        <v>1557</v>
      </c>
      <c r="F36" s="522" t="s">
        <v>1558</v>
      </c>
      <c r="G36" s="501" t="s">
        <v>939</v>
      </c>
      <c r="H36" s="501" t="s">
        <v>940</v>
      </c>
      <c r="I36" s="513">
        <v>17.98</v>
      </c>
      <c r="J36" s="513">
        <v>600</v>
      </c>
      <c r="K36" s="514">
        <v>10788</v>
      </c>
    </row>
    <row r="37" spans="1:11" ht="14.4" customHeight="1" x14ac:dyDescent="0.3">
      <c r="A37" s="497" t="s">
        <v>480</v>
      </c>
      <c r="B37" s="498" t="s">
        <v>481</v>
      </c>
      <c r="C37" s="501" t="s">
        <v>486</v>
      </c>
      <c r="D37" s="522" t="s">
        <v>701</v>
      </c>
      <c r="E37" s="501" t="s">
        <v>1557</v>
      </c>
      <c r="F37" s="522" t="s">
        <v>1558</v>
      </c>
      <c r="G37" s="501" t="s">
        <v>941</v>
      </c>
      <c r="H37" s="501" t="s">
        <v>942</v>
      </c>
      <c r="I37" s="513">
        <v>17.98</v>
      </c>
      <c r="J37" s="513">
        <v>700</v>
      </c>
      <c r="K37" s="514">
        <v>12586</v>
      </c>
    </row>
    <row r="38" spans="1:11" ht="14.4" customHeight="1" x14ac:dyDescent="0.3">
      <c r="A38" s="497" t="s">
        <v>480</v>
      </c>
      <c r="B38" s="498" t="s">
        <v>481</v>
      </c>
      <c r="C38" s="501" t="s">
        <v>486</v>
      </c>
      <c r="D38" s="522" t="s">
        <v>701</v>
      </c>
      <c r="E38" s="501" t="s">
        <v>1557</v>
      </c>
      <c r="F38" s="522" t="s">
        <v>1558</v>
      </c>
      <c r="G38" s="501" t="s">
        <v>943</v>
      </c>
      <c r="H38" s="501" t="s">
        <v>944</v>
      </c>
      <c r="I38" s="513">
        <v>12.08</v>
      </c>
      <c r="J38" s="513">
        <v>6</v>
      </c>
      <c r="K38" s="514">
        <v>72.48</v>
      </c>
    </row>
    <row r="39" spans="1:11" ht="14.4" customHeight="1" x14ac:dyDescent="0.3">
      <c r="A39" s="497" t="s">
        <v>480</v>
      </c>
      <c r="B39" s="498" t="s">
        <v>481</v>
      </c>
      <c r="C39" s="501" t="s">
        <v>486</v>
      </c>
      <c r="D39" s="522" t="s">
        <v>701</v>
      </c>
      <c r="E39" s="501" t="s">
        <v>1557</v>
      </c>
      <c r="F39" s="522" t="s">
        <v>1558</v>
      </c>
      <c r="G39" s="501" t="s">
        <v>945</v>
      </c>
      <c r="H39" s="501" t="s">
        <v>946</v>
      </c>
      <c r="I39" s="513">
        <v>17.98</v>
      </c>
      <c r="J39" s="513">
        <v>50</v>
      </c>
      <c r="K39" s="514">
        <v>899</v>
      </c>
    </row>
    <row r="40" spans="1:11" ht="14.4" customHeight="1" x14ac:dyDescent="0.3">
      <c r="A40" s="497" t="s">
        <v>480</v>
      </c>
      <c r="B40" s="498" t="s">
        <v>481</v>
      </c>
      <c r="C40" s="501" t="s">
        <v>486</v>
      </c>
      <c r="D40" s="522" t="s">
        <v>701</v>
      </c>
      <c r="E40" s="501" t="s">
        <v>1557</v>
      </c>
      <c r="F40" s="522" t="s">
        <v>1558</v>
      </c>
      <c r="G40" s="501" t="s">
        <v>947</v>
      </c>
      <c r="H40" s="501" t="s">
        <v>948</v>
      </c>
      <c r="I40" s="513">
        <v>15</v>
      </c>
      <c r="J40" s="513">
        <v>15</v>
      </c>
      <c r="K40" s="514">
        <v>225</v>
      </c>
    </row>
    <row r="41" spans="1:11" ht="14.4" customHeight="1" x14ac:dyDescent="0.3">
      <c r="A41" s="497" t="s">
        <v>480</v>
      </c>
      <c r="B41" s="498" t="s">
        <v>481</v>
      </c>
      <c r="C41" s="501" t="s">
        <v>486</v>
      </c>
      <c r="D41" s="522" t="s">
        <v>701</v>
      </c>
      <c r="E41" s="501" t="s">
        <v>1557</v>
      </c>
      <c r="F41" s="522" t="s">
        <v>1558</v>
      </c>
      <c r="G41" s="501" t="s">
        <v>949</v>
      </c>
      <c r="H41" s="501" t="s">
        <v>950</v>
      </c>
      <c r="I41" s="513">
        <v>91.72</v>
      </c>
      <c r="J41" s="513">
        <v>2</v>
      </c>
      <c r="K41" s="514">
        <v>183.44</v>
      </c>
    </row>
    <row r="42" spans="1:11" ht="14.4" customHeight="1" x14ac:dyDescent="0.3">
      <c r="A42" s="497" t="s">
        <v>480</v>
      </c>
      <c r="B42" s="498" t="s">
        <v>481</v>
      </c>
      <c r="C42" s="501" t="s">
        <v>486</v>
      </c>
      <c r="D42" s="522" t="s">
        <v>701</v>
      </c>
      <c r="E42" s="501" t="s">
        <v>1557</v>
      </c>
      <c r="F42" s="522" t="s">
        <v>1558</v>
      </c>
      <c r="G42" s="501" t="s">
        <v>951</v>
      </c>
      <c r="H42" s="501" t="s">
        <v>952</v>
      </c>
      <c r="I42" s="513">
        <v>12.1</v>
      </c>
      <c r="J42" s="513">
        <v>20</v>
      </c>
      <c r="K42" s="514">
        <v>242</v>
      </c>
    </row>
    <row r="43" spans="1:11" ht="14.4" customHeight="1" x14ac:dyDescent="0.3">
      <c r="A43" s="497" t="s">
        <v>480</v>
      </c>
      <c r="B43" s="498" t="s">
        <v>481</v>
      </c>
      <c r="C43" s="501" t="s">
        <v>486</v>
      </c>
      <c r="D43" s="522" t="s">
        <v>701</v>
      </c>
      <c r="E43" s="501" t="s">
        <v>1557</v>
      </c>
      <c r="F43" s="522" t="s">
        <v>1558</v>
      </c>
      <c r="G43" s="501" t="s">
        <v>953</v>
      </c>
      <c r="H43" s="501" t="s">
        <v>954</v>
      </c>
      <c r="I43" s="513">
        <v>9.65</v>
      </c>
      <c r="J43" s="513">
        <v>10</v>
      </c>
      <c r="K43" s="514">
        <v>96.5</v>
      </c>
    </row>
    <row r="44" spans="1:11" ht="14.4" customHeight="1" x14ac:dyDescent="0.3">
      <c r="A44" s="497" t="s">
        <v>480</v>
      </c>
      <c r="B44" s="498" t="s">
        <v>481</v>
      </c>
      <c r="C44" s="501" t="s">
        <v>486</v>
      </c>
      <c r="D44" s="522" t="s">
        <v>701</v>
      </c>
      <c r="E44" s="501" t="s">
        <v>1557</v>
      </c>
      <c r="F44" s="522" t="s">
        <v>1558</v>
      </c>
      <c r="G44" s="501" t="s">
        <v>955</v>
      </c>
      <c r="H44" s="501" t="s">
        <v>956</v>
      </c>
      <c r="I44" s="513">
        <v>13.19</v>
      </c>
      <c r="J44" s="513">
        <v>20</v>
      </c>
      <c r="K44" s="514">
        <v>263.8</v>
      </c>
    </row>
    <row r="45" spans="1:11" ht="14.4" customHeight="1" x14ac:dyDescent="0.3">
      <c r="A45" s="497" t="s">
        <v>480</v>
      </c>
      <c r="B45" s="498" t="s">
        <v>481</v>
      </c>
      <c r="C45" s="501" t="s">
        <v>486</v>
      </c>
      <c r="D45" s="522" t="s">
        <v>701</v>
      </c>
      <c r="E45" s="501" t="s">
        <v>1557</v>
      </c>
      <c r="F45" s="522" t="s">
        <v>1558</v>
      </c>
      <c r="G45" s="501" t="s">
        <v>957</v>
      </c>
      <c r="H45" s="501" t="s">
        <v>958</v>
      </c>
      <c r="I45" s="513">
        <v>0.48</v>
      </c>
      <c r="J45" s="513">
        <v>200</v>
      </c>
      <c r="K45" s="514">
        <v>96</v>
      </c>
    </row>
    <row r="46" spans="1:11" ht="14.4" customHeight="1" x14ac:dyDescent="0.3">
      <c r="A46" s="497" t="s">
        <v>480</v>
      </c>
      <c r="B46" s="498" t="s">
        <v>481</v>
      </c>
      <c r="C46" s="501" t="s">
        <v>486</v>
      </c>
      <c r="D46" s="522" t="s">
        <v>701</v>
      </c>
      <c r="E46" s="501" t="s">
        <v>1557</v>
      </c>
      <c r="F46" s="522" t="s">
        <v>1558</v>
      </c>
      <c r="G46" s="501" t="s">
        <v>959</v>
      </c>
      <c r="H46" s="501" t="s">
        <v>960</v>
      </c>
      <c r="I46" s="513">
        <v>4.03</v>
      </c>
      <c r="J46" s="513">
        <v>100</v>
      </c>
      <c r="K46" s="514">
        <v>403</v>
      </c>
    </row>
    <row r="47" spans="1:11" ht="14.4" customHeight="1" x14ac:dyDescent="0.3">
      <c r="A47" s="497" t="s">
        <v>480</v>
      </c>
      <c r="B47" s="498" t="s">
        <v>481</v>
      </c>
      <c r="C47" s="501" t="s">
        <v>486</v>
      </c>
      <c r="D47" s="522" t="s">
        <v>701</v>
      </c>
      <c r="E47" s="501" t="s">
        <v>1557</v>
      </c>
      <c r="F47" s="522" t="s">
        <v>1558</v>
      </c>
      <c r="G47" s="501" t="s">
        <v>961</v>
      </c>
      <c r="H47" s="501" t="s">
        <v>962</v>
      </c>
      <c r="I47" s="513">
        <v>8.4600000000000009</v>
      </c>
      <c r="J47" s="513">
        <v>5</v>
      </c>
      <c r="K47" s="514">
        <v>42.3</v>
      </c>
    </row>
    <row r="48" spans="1:11" ht="14.4" customHeight="1" x14ac:dyDescent="0.3">
      <c r="A48" s="497" t="s">
        <v>480</v>
      </c>
      <c r="B48" s="498" t="s">
        <v>481</v>
      </c>
      <c r="C48" s="501" t="s">
        <v>486</v>
      </c>
      <c r="D48" s="522" t="s">
        <v>701</v>
      </c>
      <c r="E48" s="501" t="s">
        <v>1557</v>
      </c>
      <c r="F48" s="522" t="s">
        <v>1558</v>
      </c>
      <c r="G48" s="501" t="s">
        <v>963</v>
      </c>
      <c r="H48" s="501" t="s">
        <v>964</v>
      </c>
      <c r="I48" s="513">
        <v>49.97</v>
      </c>
      <c r="J48" s="513">
        <v>5</v>
      </c>
      <c r="K48" s="514">
        <v>249.85</v>
      </c>
    </row>
    <row r="49" spans="1:11" ht="14.4" customHeight="1" x14ac:dyDescent="0.3">
      <c r="A49" s="497" t="s">
        <v>480</v>
      </c>
      <c r="B49" s="498" t="s">
        <v>481</v>
      </c>
      <c r="C49" s="501" t="s">
        <v>486</v>
      </c>
      <c r="D49" s="522" t="s">
        <v>701</v>
      </c>
      <c r="E49" s="501" t="s">
        <v>1557</v>
      </c>
      <c r="F49" s="522" t="s">
        <v>1558</v>
      </c>
      <c r="G49" s="501" t="s">
        <v>965</v>
      </c>
      <c r="H49" s="501" t="s">
        <v>966</v>
      </c>
      <c r="I49" s="513">
        <v>49.97</v>
      </c>
      <c r="J49" s="513">
        <v>5</v>
      </c>
      <c r="K49" s="514">
        <v>249.85</v>
      </c>
    </row>
    <row r="50" spans="1:11" ht="14.4" customHeight="1" x14ac:dyDescent="0.3">
      <c r="A50" s="497" t="s">
        <v>480</v>
      </c>
      <c r="B50" s="498" t="s">
        <v>481</v>
      </c>
      <c r="C50" s="501" t="s">
        <v>486</v>
      </c>
      <c r="D50" s="522" t="s">
        <v>701</v>
      </c>
      <c r="E50" s="501" t="s">
        <v>1557</v>
      </c>
      <c r="F50" s="522" t="s">
        <v>1558</v>
      </c>
      <c r="G50" s="501" t="s">
        <v>967</v>
      </c>
      <c r="H50" s="501" t="s">
        <v>968</v>
      </c>
      <c r="I50" s="513">
        <v>9.44</v>
      </c>
      <c r="J50" s="513">
        <v>5</v>
      </c>
      <c r="K50" s="514">
        <v>47.2</v>
      </c>
    </row>
    <row r="51" spans="1:11" ht="14.4" customHeight="1" x14ac:dyDescent="0.3">
      <c r="A51" s="497" t="s">
        <v>480</v>
      </c>
      <c r="B51" s="498" t="s">
        <v>481</v>
      </c>
      <c r="C51" s="501" t="s">
        <v>486</v>
      </c>
      <c r="D51" s="522" t="s">
        <v>701</v>
      </c>
      <c r="E51" s="501" t="s">
        <v>1557</v>
      </c>
      <c r="F51" s="522" t="s">
        <v>1558</v>
      </c>
      <c r="G51" s="501" t="s">
        <v>969</v>
      </c>
      <c r="H51" s="501" t="s">
        <v>970</v>
      </c>
      <c r="I51" s="513">
        <v>13.31</v>
      </c>
      <c r="J51" s="513">
        <v>5</v>
      </c>
      <c r="K51" s="514">
        <v>66.55</v>
      </c>
    </row>
    <row r="52" spans="1:11" ht="14.4" customHeight="1" x14ac:dyDescent="0.3">
      <c r="A52" s="497" t="s">
        <v>480</v>
      </c>
      <c r="B52" s="498" t="s">
        <v>481</v>
      </c>
      <c r="C52" s="501" t="s">
        <v>486</v>
      </c>
      <c r="D52" s="522" t="s">
        <v>701</v>
      </c>
      <c r="E52" s="501" t="s">
        <v>1557</v>
      </c>
      <c r="F52" s="522" t="s">
        <v>1558</v>
      </c>
      <c r="G52" s="501" t="s">
        <v>971</v>
      </c>
      <c r="H52" s="501" t="s">
        <v>972</v>
      </c>
      <c r="I52" s="513">
        <v>170.89</v>
      </c>
      <c r="J52" s="513">
        <v>5</v>
      </c>
      <c r="K52" s="514">
        <v>854.43</v>
      </c>
    </row>
    <row r="53" spans="1:11" ht="14.4" customHeight="1" x14ac:dyDescent="0.3">
      <c r="A53" s="497" t="s">
        <v>480</v>
      </c>
      <c r="B53" s="498" t="s">
        <v>481</v>
      </c>
      <c r="C53" s="501" t="s">
        <v>486</v>
      </c>
      <c r="D53" s="522" t="s">
        <v>701</v>
      </c>
      <c r="E53" s="501" t="s">
        <v>1557</v>
      </c>
      <c r="F53" s="522" t="s">
        <v>1558</v>
      </c>
      <c r="G53" s="501" t="s">
        <v>973</v>
      </c>
      <c r="H53" s="501" t="s">
        <v>974</v>
      </c>
      <c r="I53" s="513">
        <v>13.31</v>
      </c>
      <c r="J53" s="513">
        <v>5</v>
      </c>
      <c r="K53" s="514">
        <v>66.55</v>
      </c>
    </row>
    <row r="54" spans="1:11" ht="14.4" customHeight="1" x14ac:dyDescent="0.3">
      <c r="A54" s="497" t="s">
        <v>480</v>
      </c>
      <c r="B54" s="498" t="s">
        <v>481</v>
      </c>
      <c r="C54" s="501" t="s">
        <v>486</v>
      </c>
      <c r="D54" s="522" t="s">
        <v>701</v>
      </c>
      <c r="E54" s="501" t="s">
        <v>1559</v>
      </c>
      <c r="F54" s="522" t="s">
        <v>1560</v>
      </c>
      <c r="G54" s="501" t="s">
        <v>975</v>
      </c>
      <c r="H54" s="501" t="s">
        <v>976</v>
      </c>
      <c r="I54" s="513">
        <v>2.9</v>
      </c>
      <c r="J54" s="513">
        <v>100</v>
      </c>
      <c r="K54" s="514">
        <v>290.39999999999998</v>
      </c>
    </row>
    <row r="55" spans="1:11" ht="14.4" customHeight="1" x14ac:dyDescent="0.3">
      <c r="A55" s="497" t="s">
        <v>480</v>
      </c>
      <c r="B55" s="498" t="s">
        <v>481</v>
      </c>
      <c r="C55" s="501" t="s">
        <v>486</v>
      </c>
      <c r="D55" s="522" t="s">
        <v>701</v>
      </c>
      <c r="E55" s="501" t="s">
        <v>1561</v>
      </c>
      <c r="F55" s="522" t="s">
        <v>1562</v>
      </c>
      <c r="G55" s="501" t="s">
        <v>977</v>
      </c>
      <c r="H55" s="501" t="s">
        <v>978</v>
      </c>
      <c r="I55" s="513">
        <v>653.4</v>
      </c>
      <c r="J55" s="513">
        <v>3</v>
      </c>
      <c r="K55" s="514">
        <v>1960.2</v>
      </c>
    </row>
    <row r="56" spans="1:11" ht="14.4" customHeight="1" x14ac:dyDescent="0.3">
      <c r="A56" s="497" t="s">
        <v>480</v>
      </c>
      <c r="B56" s="498" t="s">
        <v>481</v>
      </c>
      <c r="C56" s="501" t="s">
        <v>486</v>
      </c>
      <c r="D56" s="522" t="s">
        <v>701</v>
      </c>
      <c r="E56" s="501" t="s">
        <v>1563</v>
      </c>
      <c r="F56" s="522" t="s">
        <v>1564</v>
      </c>
      <c r="G56" s="501" t="s">
        <v>979</v>
      </c>
      <c r="H56" s="501" t="s">
        <v>980</v>
      </c>
      <c r="I56" s="513">
        <v>8.17</v>
      </c>
      <c r="J56" s="513">
        <v>40</v>
      </c>
      <c r="K56" s="514">
        <v>326.8</v>
      </c>
    </row>
    <row r="57" spans="1:11" ht="14.4" customHeight="1" x14ac:dyDescent="0.3">
      <c r="A57" s="497" t="s">
        <v>480</v>
      </c>
      <c r="B57" s="498" t="s">
        <v>481</v>
      </c>
      <c r="C57" s="501" t="s">
        <v>486</v>
      </c>
      <c r="D57" s="522" t="s">
        <v>701</v>
      </c>
      <c r="E57" s="501" t="s">
        <v>1565</v>
      </c>
      <c r="F57" s="522" t="s">
        <v>1566</v>
      </c>
      <c r="G57" s="501" t="s">
        <v>981</v>
      </c>
      <c r="H57" s="501" t="s">
        <v>982</v>
      </c>
      <c r="I57" s="513">
        <v>0.30499999999999999</v>
      </c>
      <c r="J57" s="513">
        <v>400</v>
      </c>
      <c r="K57" s="514">
        <v>123</v>
      </c>
    </row>
    <row r="58" spans="1:11" ht="14.4" customHeight="1" x14ac:dyDescent="0.3">
      <c r="A58" s="497" t="s">
        <v>480</v>
      </c>
      <c r="B58" s="498" t="s">
        <v>481</v>
      </c>
      <c r="C58" s="501" t="s">
        <v>486</v>
      </c>
      <c r="D58" s="522" t="s">
        <v>701</v>
      </c>
      <c r="E58" s="501" t="s">
        <v>1565</v>
      </c>
      <c r="F58" s="522" t="s">
        <v>1566</v>
      </c>
      <c r="G58" s="501" t="s">
        <v>983</v>
      </c>
      <c r="H58" s="501" t="s">
        <v>984</v>
      </c>
      <c r="I58" s="513">
        <v>0.3</v>
      </c>
      <c r="J58" s="513">
        <v>300</v>
      </c>
      <c r="K58" s="514">
        <v>90</v>
      </c>
    </row>
    <row r="59" spans="1:11" ht="14.4" customHeight="1" x14ac:dyDescent="0.3">
      <c r="A59" s="497" t="s">
        <v>480</v>
      </c>
      <c r="B59" s="498" t="s">
        <v>481</v>
      </c>
      <c r="C59" s="501" t="s">
        <v>486</v>
      </c>
      <c r="D59" s="522" t="s">
        <v>701</v>
      </c>
      <c r="E59" s="501" t="s">
        <v>1565</v>
      </c>
      <c r="F59" s="522" t="s">
        <v>1566</v>
      </c>
      <c r="G59" s="501" t="s">
        <v>985</v>
      </c>
      <c r="H59" s="501" t="s">
        <v>986</v>
      </c>
      <c r="I59" s="513">
        <v>0.68</v>
      </c>
      <c r="J59" s="513">
        <v>100</v>
      </c>
      <c r="K59" s="514">
        <v>68</v>
      </c>
    </row>
    <row r="60" spans="1:11" ht="14.4" customHeight="1" x14ac:dyDescent="0.3">
      <c r="A60" s="497" t="s">
        <v>480</v>
      </c>
      <c r="B60" s="498" t="s">
        <v>481</v>
      </c>
      <c r="C60" s="501" t="s">
        <v>486</v>
      </c>
      <c r="D60" s="522" t="s">
        <v>701</v>
      </c>
      <c r="E60" s="501" t="s">
        <v>1565</v>
      </c>
      <c r="F60" s="522" t="s">
        <v>1566</v>
      </c>
      <c r="G60" s="501" t="s">
        <v>987</v>
      </c>
      <c r="H60" s="501" t="s">
        <v>988</v>
      </c>
      <c r="I60" s="513">
        <v>0.30333333333333329</v>
      </c>
      <c r="J60" s="513">
        <v>400</v>
      </c>
      <c r="K60" s="514">
        <v>121</v>
      </c>
    </row>
    <row r="61" spans="1:11" ht="14.4" customHeight="1" x14ac:dyDescent="0.3">
      <c r="A61" s="497" t="s">
        <v>480</v>
      </c>
      <c r="B61" s="498" t="s">
        <v>481</v>
      </c>
      <c r="C61" s="501" t="s">
        <v>486</v>
      </c>
      <c r="D61" s="522" t="s">
        <v>701</v>
      </c>
      <c r="E61" s="501" t="s">
        <v>1567</v>
      </c>
      <c r="F61" s="522" t="s">
        <v>1568</v>
      </c>
      <c r="G61" s="501" t="s">
        <v>989</v>
      </c>
      <c r="H61" s="501" t="s">
        <v>990</v>
      </c>
      <c r="I61" s="513">
        <v>7.5</v>
      </c>
      <c r="J61" s="513">
        <v>50</v>
      </c>
      <c r="K61" s="514">
        <v>375</v>
      </c>
    </row>
    <row r="62" spans="1:11" ht="14.4" customHeight="1" x14ac:dyDescent="0.3">
      <c r="A62" s="497" t="s">
        <v>480</v>
      </c>
      <c r="B62" s="498" t="s">
        <v>481</v>
      </c>
      <c r="C62" s="501" t="s">
        <v>486</v>
      </c>
      <c r="D62" s="522" t="s">
        <v>701</v>
      </c>
      <c r="E62" s="501" t="s">
        <v>1567</v>
      </c>
      <c r="F62" s="522" t="s">
        <v>1568</v>
      </c>
      <c r="G62" s="501" t="s">
        <v>991</v>
      </c>
      <c r="H62" s="501" t="s">
        <v>992</v>
      </c>
      <c r="I62" s="513">
        <v>7.5</v>
      </c>
      <c r="J62" s="513">
        <v>50</v>
      </c>
      <c r="K62" s="514">
        <v>375</v>
      </c>
    </row>
    <row r="63" spans="1:11" ht="14.4" customHeight="1" x14ac:dyDescent="0.3">
      <c r="A63" s="497" t="s">
        <v>480</v>
      </c>
      <c r="B63" s="498" t="s">
        <v>481</v>
      </c>
      <c r="C63" s="501" t="s">
        <v>486</v>
      </c>
      <c r="D63" s="522" t="s">
        <v>701</v>
      </c>
      <c r="E63" s="501" t="s">
        <v>1567</v>
      </c>
      <c r="F63" s="522" t="s">
        <v>1568</v>
      </c>
      <c r="G63" s="501" t="s">
        <v>993</v>
      </c>
      <c r="H63" s="501" t="s">
        <v>994</v>
      </c>
      <c r="I63" s="513">
        <v>0.77249999999999996</v>
      </c>
      <c r="J63" s="513">
        <v>3100</v>
      </c>
      <c r="K63" s="514">
        <v>2393</v>
      </c>
    </row>
    <row r="64" spans="1:11" ht="14.4" customHeight="1" x14ac:dyDescent="0.3">
      <c r="A64" s="497" t="s">
        <v>480</v>
      </c>
      <c r="B64" s="498" t="s">
        <v>481</v>
      </c>
      <c r="C64" s="501" t="s">
        <v>486</v>
      </c>
      <c r="D64" s="522" t="s">
        <v>701</v>
      </c>
      <c r="E64" s="501" t="s">
        <v>1567</v>
      </c>
      <c r="F64" s="522" t="s">
        <v>1568</v>
      </c>
      <c r="G64" s="501" t="s">
        <v>995</v>
      </c>
      <c r="H64" s="501" t="s">
        <v>996</v>
      </c>
      <c r="I64" s="513">
        <v>0.77666666666666673</v>
      </c>
      <c r="J64" s="513">
        <v>1600</v>
      </c>
      <c r="K64" s="514">
        <v>1243</v>
      </c>
    </row>
    <row r="65" spans="1:11" ht="14.4" customHeight="1" x14ac:dyDescent="0.3">
      <c r="A65" s="497" t="s">
        <v>480</v>
      </c>
      <c r="B65" s="498" t="s">
        <v>481</v>
      </c>
      <c r="C65" s="501" t="s">
        <v>726</v>
      </c>
      <c r="D65" s="522" t="s">
        <v>1569</v>
      </c>
      <c r="E65" s="501" t="s">
        <v>1555</v>
      </c>
      <c r="F65" s="522" t="s">
        <v>1556</v>
      </c>
      <c r="G65" s="501" t="s">
        <v>881</v>
      </c>
      <c r="H65" s="501" t="s">
        <v>882</v>
      </c>
      <c r="I65" s="513">
        <v>27.37</v>
      </c>
      <c r="J65" s="513">
        <v>5</v>
      </c>
      <c r="K65" s="514">
        <v>136.85</v>
      </c>
    </row>
    <row r="66" spans="1:11" ht="14.4" customHeight="1" x14ac:dyDescent="0.3">
      <c r="A66" s="497" t="s">
        <v>480</v>
      </c>
      <c r="B66" s="498" t="s">
        <v>481</v>
      </c>
      <c r="C66" s="501" t="s">
        <v>726</v>
      </c>
      <c r="D66" s="522" t="s">
        <v>1569</v>
      </c>
      <c r="E66" s="501" t="s">
        <v>1555</v>
      </c>
      <c r="F66" s="522" t="s">
        <v>1556</v>
      </c>
      <c r="G66" s="501" t="s">
        <v>997</v>
      </c>
      <c r="H66" s="501" t="s">
        <v>998</v>
      </c>
      <c r="I66" s="513">
        <v>12.37</v>
      </c>
      <c r="J66" s="513">
        <v>3</v>
      </c>
      <c r="K66" s="514">
        <v>37.11</v>
      </c>
    </row>
    <row r="67" spans="1:11" ht="14.4" customHeight="1" x14ac:dyDescent="0.3">
      <c r="A67" s="497" t="s">
        <v>480</v>
      </c>
      <c r="B67" s="498" t="s">
        <v>481</v>
      </c>
      <c r="C67" s="501" t="s">
        <v>726</v>
      </c>
      <c r="D67" s="522" t="s">
        <v>1569</v>
      </c>
      <c r="E67" s="501" t="s">
        <v>1555</v>
      </c>
      <c r="F67" s="522" t="s">
        <v>1556</v>
      </c>
      <c r="G67" s="501" t="s">
        <v>883</v>
      </c>
      <c r="H67" s="501" t="s">
        <v>884</v>
      </c>
      <c r="I67" s="513">
        <v>0.59750000000000003</v>
      </c>
      <c r="J67" s="513">
        <v>320</v>
      </c>
      <c r="K67" s="514">
        <v>191.4</v>
      </c>
    </row>
    <row r="68" spans="1:11" ht="14.4" customHeight="1" x14ac:dyDescent="0.3">
      <c r="A68" s="497" t="s">
        <v>480</v>
      </c>
      <c r="B68" s="498" t="s">
        <v>481</v>
      </c>
      <c r="C68" s="501" t="s">
        <v>726</v>
      </c>
      <c r="D68" s="522" t="s">
        <v>1569</v>
      </c>
      <c r="E68" s="501" t="s">
        <v>1555</v>
      </c>
      <c r="F68" s="522" t="s">
        <v>1556</v>
      </c>
      <c r="G68" s="501" t="s">
        <v>885</v>
      </c>
      <c r="H68" s="501" t="s">
        <v>886</v>
      </c>
      <c r="I68" s="513">
        <v>8.58</v>
      </c>
      <c r="J68" s="513">
        <v>10</v>
      </c>
      <c r="K68" s="514">
        <v>85.8</v>
      </c>
    </row>
    <row r="69" spans="1:11" ht="14.4" customHeight="1" x14ac:dyDescent="0.3">
      <c r="A69" s="497" t="s">
        <v>480</v>
      </c>
      <c r="B69" s="498" t="s">
        <v>481</v>
      </c>
      <c r="C69" s="501" t="s">
        <v>726</v>
      </c>
      <c r="D69" s="522" t="s">
        <v>1569</v>
      </c>
      <c r="E69" s="501" t="s">
        <v>1555</v>
      </c>
      <c r="F69" s="522" t="s">
        <v>1556</v>
      </c>
      <c r="G69" s="501" t="s">
        <v>891</v>
      </c>
      <c r="H69" s="501" t="s">
        <v>892</v>
      </c>
      <c r="I69" s="513">
        <v>0.56000000000000005</v>
      </c>
      <c r="J69" s="513">
        <v>600</v>
      </c>
      <c r="K69" s="514">
        <v>336</v>
      </c>
    </row>
    <row r="70" spans="1:11" ht="14.4" customHeight="1" x14ac:dyDescent="0.3">
      <c r="A70" s="497" t="s">
        <v>480</v>
      </c>
      <c r="B70" s="498" t="s">
        <v>481</v>
      </c>
      <c r="C70" s="501" t="s">
        <v>726</v>
      </c>
      <c r="D70" s="522" t="s">
        <v>1569</v>
      </c>
      <c r="E70" s="501" t="s">
        <v>1555</v>
      </c>
      <c r="F70" s="522" t="s">
        <v>1556</v>
      </c>
      <c r="G70" s="501" t="s">
        <v>893</v>
      </c>
      <c r="H70" s="501" t="s">
        <v>894</v>
      </c>
      <c r="I70" s="513">
        <v>7.49</v>
      </c>
      <c r="J70" s="513">
        <v>2</v>
      </c>
      <c r="K70" s="514">
        <v>14.98</v>
      </c>
    </row>
    <row r="71" spans="1:11" ht="14.4" customHeight="1" x14ac:dyDescent="0.3">
      <c r="A71" s="497" t="s">
        <v>480</v>
      </c>
      <c r="B71" s="498" t="s">
        <v>481</v>
      </c>
      <c r="C71" s="501" t="s">
        <v>726</v>
      </c>
      <c r="D71" s="522" t="s">
        <v>1569</v>
      </c>
      <c r="E71" s="501" t="s">
        <v>1557</v>
      </c>
      <c r="F71" s="522" t="s">
        <v>1558</v>
      </c>
      <c r="G71" s="501" t="s">
        <v>921</v>
      </c>
      <c r="H71" s="501" t="s">
        <v>922</v>
      </c>
      <c r="I71" s="513">
        <v>1.84</v>
      </c>
      <c r="J71" s="513">
        <v>40</v>
      </c>
      <c r="K71" s="514">
        <v>73.599999999999994</v>
      </c>
    </row>
    <row r="72" spans="1:11" ht="14.4" customHeight="1" x14ac:dyDescent="0.3">
      <c r="A72" s="497" t="s">
        <v>480</v>
      </c>
      <c r="B72" s="498" t="s">
        <v>481</v>
      </c>
      <c r="C72" s="501" t="s">
        <v>726</v>
      </c>
      <c r="D72" s="522" t="s">
        <v>1569</v>
      </c>
      <c r="E72" s="501" t="s">
        <v>1557</v>
      </c>
      <c r="F72" s="522" t="s">
        <v>1558</v>
      </c>
      <c r="G72" s="501" t="s">
        <v>937</v>
      </c>
      <c r="H72" s="501" t="s">
        <v>938</v>
      </c>
      <c r="I72" s="513">
        <v>123.4</v>
      </c>
      <c r="J72" s="513">
        <v>1</v>
      </c>
      <c r="K72" s="514">
        <v>123.4</v>
      </c>
    </row>
    <row r="73" spans="1:11" ht="14.4" customHeight="1" x14ac:dyDescent="0.3">
      <c r="A73" s="497" t="s">
        <v>480</v>
      </c>
      <c r="B73" s="498" t="s">
        <v>481</v>
      </c>
      <c r="C73" s="501" t="s">
        <v>726</v>
      </c>
      <c r="D73" s="522" t="s">
        <v>1569</v>
      </c>
      <c r="E73" s="501" t="s">
        <v>1557</v>
      </c>
      <c r="F73" s="522" t="s">
        <v>1558</v>
      </c>
      <c r="G73" s="501" t="s">
        <v>943</v>
      </c>
      <c r="H73" s="501" t="s">
        <v>944</v>
      </c>
      <c r="I73" s="513">
        <v>12.07</v>
      </c>
      <c r="J73" s="513">
        <v>2</v>
      </c>
      <c r="K73" s="514">
        <v>24.14</v>
      </c>
    </row>
    <row r="74" spans="1:11" ht="14.4" customHeight="1" x14ac:dyDescent="0.3">
      <c r="A74" s="497" t="s">
        <v>480</v>
      </c>
      <c r="B74" s="498" t="s">
        <v>481</v>
      </c>
      <c r="C74" s="501" t="s">
        <v>726</v>
      </c>
      <c r="D74" s="522" t="s">
        <v>1569</v>
      </c>
      <c r="E74" s="501" t="s">
        <v>1557</v>
      </c>
      <c r="F74" s="522" t="s">
        <v>1558</v>
      </c>
      <c r="G74" s="501" t="s">
        <v>949</v>
      </c>
      <c r="H74" s="501" t="s">
        <v>950</v>
      </c>
      <c r="I74" s="513">
        <v>91.72</v>
      </c>
      <c r="J74" s="513">
        <v>4</v>
      </c>
      <c r="K74" s="514">
        <v>366.88</v>
      </c>
    </row>
    <row r="75" spans="1:11" ht="14.4" customHeight="1" x14ac:dyDescent="0.3">
      <c r="A75" s="497" t="s">
        <v>480</v>
      </c>
      <c r="B75" s="498" t="s">
        <v>481</v>
      </c>
      <c r="C75" s="501" t="s">
        <v>726</v>
      </c>
      <c r="D75" s="522" t="s">
        <v>1569</v>
      </c>
      <c r="E75" s="501" t="s">
        <v>1557</v>
      </c>
      <c r="F75" s="522" t="s">
        <v>1558</v>
      </c>
      <c r="G75" s="501" t="s">
        <v>999</v>
      </c>
      <c r="H75" s="501" t="s">
        <v>1000</v>
      </c>
      <c r="I75" s="513">
        <v>9782.85</v>
      </c>
      <c r="J75" s="513">
        <v>5</v>
      </c>
      <c r="K75" s="514">
        <v>48914.25</v>
      </c>
    </row>
    <row r="76" spans="1:11" ht="14.4" customHeight="1" x14ac:dyDescent="0.3">
      <c r="A76" s="497" t="s">
        <v>480</v>
      </c>
      <c r="B76" s="498" t="s">
        <v>481</v>
      </c>
      <c r="C76" s="501" t="s">
        <v>726</v>
      </c>
      <c r="D76" s="522" t="s">
        <v>1569</v>
      </c>
      <c r="E76" s="501" t="s">
        <v>1557</v>
      </c>
      <c r="F76" s="522" t="s">
        <v>1558</v>
      </c>
      <c r="G76" s="501" t="s">
        <v>1001</v>
      </c>
      <c r="H76" s="501" t="s">
        <v>1002</v>
      </c>
      <c r="I76" s="513">
        <v>1500.4</v>
      </c>
      <c r="J76" s="513">
        <v>5</v>
      </c>
      <c r="K76" s="514">
        <v>7502</v>
      </c>
    </row>
    <row r="77" spans="1:11" ht="14.4" customHeight="1" x14ac:dyDescent="0.3">
      <c r="A77" s="497" t="s">
        <v>480</v>
      </c>
      <c r="B77" s="498" t="s">
        <v>481</v>
      </c>
      <c r="C77" s="501" t="s">
        <v>726</v>
      </c>
      <c r="D77" s="522" t="s">
        <v>1569</v>
      </c>
      <c r="E77" s="501" t="s">
        <v>1557</v>
      </c>
      <c r="F77" s="522" t="s">
        <v>1558</v>
      </c>
      <c r="G77" s="501" t="s">
        <v>1003</v>
      </c>
      <c r="H77" s="501" t="s">
        <v>1004</v>
      </c>
      <c r="I77" s="513">
        <v>2639</v>
      </c>
      <c r="J77" s="513">
        <v>10</v>
      </c>
      <c r="K77" s="514">
        <v>26390</v>
      </c>
    </row>
    <row r="78" spans="1:11" ht="14.4" customHeight="1" x14ac:dyDescent="0.3">
      <c r="A78" s="497" t="s">
        <v>480</v>
      </c>
      <c r="B78" s="498" t="s">
        <v>481</v>
      </c>
      <c r="C78" s="501" t="s">
        <v>726</v>
      </c>
      <c r="D78" s="522" t="s">
        <v>1569</v>
      </c>
      <c r="E78" s="501" t="s">
        <v>1557</v>
      </c>
      <c r="F78" s="522" t="s">
        <v>1558</v>
      </c>
      <c r="G78" s="501" t="s">
        <v>1005</v>
      </c>
      <c r="H78" s="501" t="s">
        <v>1006</v>
      </c>
      <c r="I78" s="513">
        <v>9420.6</v>
      </c>
      <c r="J78" s="513">
        <v>10</v>
      </c>
      <c r="K78" s="514">
        <v>94206</v>
      </c>
    </row>
    <row r="79" spans="1:11" ht="14.4" customHeight="1" x14ac:dyDescent="0.3">
      <c r="A79" s="497" t="s">
        <v>480</v>
      </c>
      <c r="B79" s="498" t="s">
        <v>481</v>
      </c>
      <c r="C79" s="501" t="s">
        <v>726</v>
      </c>
      <c r="D79" s="522" t="s">
        <v>1569</v>
      </c>
      <c r="E79" s="501" t="s">
        <v>1565</v>
      </c>
      <c r="F79" s="522" t="s">
        <v>1566</v>
      </c>
      <c r="G79" s="501" t="s">
        <v>1007</v>
      </c>
      <c r="H79" s="501" t="s">
        <v>1008</v>
      </c>
      <c r="I79" s="513">
        <v>0.3</v>
      </c>
      <c r="J79" s="513">
        <v>100</v>
      </c>
      <c r="K79" s="514">
        <v>30</v>
      </c>
    </row>
    <row r="80" spans="1:11" ht="14.4" customHeight="1" x14ac:dyDescent="0.3">
      <c r="A80" s="497" t="s">
        <v>480</v>
      </c>
      <c r="B80" s="498" t="s">
        <v>481</v>
      </c>
      <c r="C80" s="501" t="s">
        <v>726</v>
      </c>
      <c r="D80" s="522" t="s">
        <v>1569</v>
      </c>
      <c r="E80" s="501" t="s">
        <v>1565</v>
      </c>
      <c r="F80" s="522" t="s">
        <v>1566</v>
      </c>
      <c r="G80" s="501" t="s">
        <v>985</v>
      </c>
      <c r="H80" s="501" t="s">
        <v>986</v>
      </c>
      <c r="I80" s="513">
        <v>0.68</v>
      </c>
      <c r="J80" s="513">
        <v>100</v>
      </c>
      <c r="K80" s="514">
        <v>68</v>
      </c>
    </row>
    <row r="81" spans="1:11" ht="14.4" customHeight="1" x14ac:dyDescent="0.3">
      <c r="A81" s="497" t="s">
        <v>480</v>
      </c>
      <c r="B81" s="498" t="s">
        <v>481</v>
      </c>
      <c r="C81" s="501" t="s">
        <v>726</v>
      </c>
      <c r="D81" s="522" t="s">
        <v>1569</v>
      </c>
      <c r="E81" s="501" t="s">
        <v>1565</v>
      </c>
      <c r="F81" s="522" t="s">
        <v>1566</v>
      </c>
      <c r="G81" s="501" t="s">
        <v>987</v>
      </c>
      <c r="H81" s="501" t="s">
        <v>988</v>
      </c>
      <c r="I81" s="513">
        <v>0.31</v>
      </c>
      <c r="J81" s="513">
        <v>100</v>
      </c>
      <c r="K81" s="514">
        <v>31</v>
      </c>
    </row>
    <row r="82" spans="1:11" ht="14.4" customHeight="1" x14ac:dyDescent="0.3">
      <c r="A82" s="497" t="s">
        <v>480</v>
      </c>
      <c r="B82" s="498" t="s">
        <v>481</v>
      </c>
      <c r="C82" s="501" t="s">
        <v>726</v>
      </c>
      <c r="D82" s="522" t="s">
        <v>1569</v>
      </c>
      <c r="E82" s="501" t="s">
        <v>1565</v>
      </c>
      <c r="F82" s="522" t="s">
        <v>1566</v>
      </c>
      <c r="G82" s="501" t="s">
        <v>1009</v>
      </c>
      <c r="H82" s="501" t="s">
        <v>1010</v>
      </c>
      <c r="I82" s="513">
        <v>390</v>
      </c>
      <c r="J82" s="513">
        <v>15</v>
      </c>
      <c r="K82" s="514">
        <v>5850</v>
      </c>
    </row>
    <row r="83" spans="1:11" ht="14.4" customHeight="1" x14ac:dyDescent="0.3">
      <c r="A83" s="497" t="s">
        <v>480</v>
      </c>
      <c r="B83" s="498" t="s">
        <v>481</v>
      </c>
      <c r="C83" s="501" t="s">
        <v>726</v>
      </c>
      <c r="D83" s="522" t="s">
        <v>1569</v>
      </c>
      <c r="E83" s="501" t="s">
        <v>1565</v>
      </c>
      <c r="F83" s="522" t="s">
        <v>1566</v>
      </c>
      <c r="G83" s="501" t="s">
        <v>1011</v>
      </c>
      <c r="H83" s="501" t="s">
        <v>1012</v>
      </c>
      <c r="I83" s="513">
        <v>725.75749999999994</v>
      </c>
      <c r="J83" s="513">
        <v>33</v>
      </c>
      <c r="K83" s="514">
        <v>23950.1</v>
      </c>
    </row>
    <row r="84" spans="1:11" ht="14.4" customHeight="1" x14ac:dyDescent="0.3">
      <c r="A84" s="497" t="s">
        <v>480</v>
      </c>
      <c r="B84" s="498" t="s">
        <v>481</v>
      </c>
      <c r="C84" s="501" t="s">
        <v>726</v>
      </c>
      <c r="D84" s="522" t="s">
        <v>1569</v>
      </c>
      <c r="E84" s="501" t="s">
        <v>1567</v>
      </c>
      <c r="F84" s="522" t="s">
        <v>1568</v>
      </c>
      <c r="G84" s="501" t="s">
        <v>1013</v>
      </c>
      <c r="H84" s="501" t="s">
        <v>1014</v>
      </c>
      <c r="I84" s="513">
        <v>7.5</v>
      </c>
      <c r="J84" s="513">
        <v>50</v>
      </c>
      <c r="K84" s="514">
        <v>375</v>
      </c>
    </row>
    <row r="85" spans="1:11" ht="14.4" customHeight="1" x14ac:dyDescent="0.3">
      <c r="A85" s="497" t="s">
        <v>480</v>
      </c>
      <c r="B85" s="498" t="s">
        <v>481</v>
      </c>
      <c r="C85" s="501" t="s">
        <v>726</v>
      </c>
      <c r="D85" s="522" t="s">
        <v>1569</v>
      </c>
      <c r="E85" s="501" t="s">
        <v>1567</v>
      </c>
      <c r="F85" s="522" t="s">
        <v>1568</v>
      </c>
      <c r="G85" s="501" t="s">
        <v>989</v>
      </c>
      <c r="H85" s="501" t="s">
        <v>990</v>
      </c>
      <c r="I85" s="513">
        <v>7.5</v>
      </c>
      <c r="J85" s="513">
        <v>50</v>
      </c>
      <c r="K85" s="514">
        <v>375</v>
      </c>
    </row>
    <row r="86" spans="1:11" ht="14.4" customHeight="1" x14ac:dyDescent="0.3">
      <c r="A86" s="497" t="s">
        <v>480</v>
      </c>
      <c r="B86" s="498" t="s">
        <v>481</v>
      </c>
      <c r="C86" s="501" t="s">
        <v>726</v>
      </c>
      <c r="D86" s="522" t="s">
        <v>1569</v>
      </c>
      <c r="E86" s="501" t="s">
        <v>1567</v>
      </c>
      <c r="F86" s="522" t="s">
        <v>1568</v>
      </c>
      <c r="G86" s="501" t="s">
        <v>993</v>
      </c>
      <c r="H86" s="501" t="s">
        <v>994</v>
      </c>
      <c r="I86" s="513">
        <v>0.77</v>
      </c>
      <c r="J86" s="513">
        <v>100</v>
      </c>
      <c r="K86" s="514">
        <v>77</v>
      </c>
    </row>
    <row r="87" spans="1:11" ht="14.4" customHeight="1" x14ac:dyDescent="0.3">
      <c r="A87" s="497" t="s">
        <v>480</v>
      </c>
      <c r="B87" s="498" t="s">
        <v>481</v>
      </c>
      <c r="C87" s="501" t="s">
        <v>726</v>
      </c>
      <c r="D87" s="522" t="s">
        <v>1569</v>
      </c>
      <c r="E87" s="501" t="s">
        <v>1567</v>
      </c>
      <c r="F87" s="522" t="s">
        <v>1568</v>
      </c>
      <c r="G87" s="501" t="s">
        <v>995</v>
      </c>
      <c r="H87" s="501" t="s">
        <v>996</v>
      </c>
      <c r="I87" s="513">
        <v>0.77749999999999997</v>
      </c>
      <c r="J87" s="513">
        <v>700</v>
      </c>
      <c r="K87" s="514">
        <v>544</v>
      </c>
    </row>
    <row r="88" spans="1:11" ht="14.4" customHeight="1" x14ac:dyDescent="0.3">
      <c r="A88" s="497" t="s">
        <v>480</v>
      </c>
      <c r="B88" s="498" t="s">
        <v>481</v>
      </c>
      <c r="C88" s="501" t="s">
        <v>726</v>
      </c>
      <c r="D88" s="522" t="s">
        <v>1569</v>
      </c>
      <c r="E88" s="501" t="s">
        <v>1567</v>
      </c>
      <c r="F88" s="522" t="s">
        <v>1568</v>
      </c>
      <c r="G88" s="501" t="s">
        <v>1015</v>
      </c>
      <c r="H88" s="501" t="s">
        <v>1016</v>
      </c>
      <c r="I88" s="513">
        <v>0.77</v>
      </c>
      <c r="J88" s="513">
        <v>200</v>
      </c>
      <c r="K88" s="514">
        <v>154</v>
      </c>
    </row>
    <row r="89" spans="1:11" ht="14.4" customHeight="1" x14ac:dyDescent="0.3">
      <c r="A89" s="497" t="s">
        <v>480</v>
      </c>
      <c r="B89" s="498" t="s">
        <v>481</v>
      </c>
      <c r="C89" s="501" t="s">
        <v>491</v>
      </c>
      <c r="D89" s="522" t="s">
        <v>702</v>
      </c>
      <c r="E89" s="501" t="s">
        <v>1555</v>
      </c>
      <c r="F89" s="522" t="s">
        <v>1556</v>
      </c>
      <c r="G89" s="501" t="s">
        <v>1017</v>
      </c>
      <c r="H89" s="501" t="s">
        <v>1018</v>
      </c>
      <c r="I89" s="513">
        <v>0.31</v>
      </c>
      <c r="J89" s="513">
        <v>5000</v>
      </c>
      <c r="K89" s="514">
        <v>1550</v>
      </c>
    </row>
    <row r="90" spans="1:11" ht="14.4" customHeight="1" x14ac:dyDescent="0.3">
      <c r="A90" s="497" t="s">
        <v>480</v>
      </c>
      <c r="B90" s="498" t="s">
        <v>481</v>
      </c>
      <c r="C90" s="501" t="s">
        <v>491</v>
      </c>
      <c r="D90" s="522" t="s">
        <v>702</v>
      </c>
      <c r="E90" s="501" t="s">
        <v>1555</v>
      </c>
      <c r="F90" s="522" t="s">
        <v>1556</v>
      </c>
      <c r="G90" s="501" t="s">
        <v>881</v>
      </c>
      <c r="H90" s="501" t="s">
        <v>882</v>
      </c>
      <c r="I90" s="513">
        <v>27.37</v>
      </c>
      <c r="J90" s="513">
        <v>20</v>
      </c>
      <c r="K90" s="514">
        <v>547.4</v>
      </c>
    </row>
    <row r="91" spans="1:11" ht="14.4" customHeight="1" x14ac:dyDescent="0.3">
      <c r="A91" s="497" t="s">
        <v>480</v>
      </c>
      <c r="B91" s="498" t="s">
        <v>481</v>
      </c>
      <c r="C91" s="501" t="s">
        <v>491</v>
      </c>
      <c r="D91" s="522" t="s">
        <v>702</v>
      </c>
      <c r="E91" s="501" t="s">
        <v>1555</v>
      </c>
      <c r="F91" s="522" t="s">
        <v>1556</v>
      </c>
      <c r="G91" s="501" t="s">
        <v>1019</v>
      </c>
      <c r="H91" s="501" t="s">
        <v>1020</v>
      </c>
      <c r="I91" s="513">
        <v>22.15</v>
      </c>
      <c r="J91" s="513">
        <v>50</v>
      </c>
      <c r="K91" s="514">
        <v>1107.5</v>
      </c>
    </row>
    <row r="92" spans="1:11" ht="14.4" customHeight="1" x14ac:dyDescent="0.3">
      <c r="A92" s="497" t="s">
        <v>480</v>
      </c>
      <c r="B92" s="498" t="s">
        <v>481</v>
      </c>
      <c r="C92" s="501" t="s">
        <v>491</v>
      </c>
      <c r="D92" s="522" t="s">
        <v>702</v>
      </c>
      <c r="E92" s="501" t="s">
        <v>1555</v>
      </c>
      <c r="F92" s="522" t="s">
        <v>1556</v>
      </c>
      <c r="G92" s="501" t="s">
        <v>1021</v>
      </c>
      <c r="H92" s="501" t="s">
        <v>1022</v>
      </c>
      <c r="I92" s="513">
        <v>2.78</v>
      </c>
      <c r="J92" s="513">
        <v>100</v>
      </c>
      <c r="K92" s="514">
        <v>278</v>
      </c>
    </row>
    <row r="93" spans="1:11" ht="14.4" customHeight="1" x14ac:dyDescent="0.3">
      <c r="A93" s="497" t="s">
        <v>480</v>
      </c>
      <c r="B93" s="498" t="s">
        <v>481</v>
      </c>
      <c r="C93" s="501" t="s">
        <v>491</v>
      </c>
      <c r="D93" s="522" t="s">
        <v>702</v>
      </c>
      <c r="E93" s="501" t="s">
        <v>1555</v>
      </c>
      <c r="F93" s="522" t="s">
        <v>1556</v>
      </c>
      <c r="G93" s="501" t="s">
        <v>887</v>
      </c>
      <c r="H93" s="501" t="s">
        <v>888</v>
      </c>
      <c r="I93" s="513">
        <v>27.94</v>
      </c>
      <c r="J93" s="513">
        <v>4</v>
      </c>
      <c r="K93" s="514">
        <v>111.76</v>
      </c>
    </row>
    <row r="94" spans="1:11" ht="14.4" customHeight="1" x14ac:dyDescent="0.3">
      <c r="A94" s="497" t="s">
        <v>480</v>
      </c>
      <c r="B94" s="498" t="s">
        <v>481</v>
      </c>
      <c r="C94" s="501" t="s">
        <v>491</v>
      </c>
      <c r="D94" s="522" t="s">
        <v>702</v>
      </c>
      <c r="E94" s="501" t="s">
        <v>1555</v>
      </c>
      <c r="F94" s="522" t="s">
        <v>1556</v>
      </c>
      <c r="G94" s="501" t="s">
        <v>1023</v>
      </c>
      <c r="H94" s="501" t="s">
        <v>1024</v>
      </c>
      <c r="I94" s="513">
        <v>46.13</v>
      </c>
      <c r="J94" s="513">
        <v>1</v>
      </c>
      <c r="K94" s="514">
        <v>46.13</v>
      </c>
    </row>
    <row r="95" spans="1:11" ht="14.4" customHeight="1" x14ac:dyDescent="0.3">
      <c r="A95" s="497" t="s">
        <v>480</v>
      </c>
      <c r="B95" s="498" t="s">
        <v>481</v>
      </c>
      <c r="C95" s="501" t="s">
        <v>491</v>
      </c>
      <c r="D95" s="522" t="s">
        <v>702</v>
      </c>
      <c r="E95" s="501" t="s">
        <v>1555</v>
      </c>
      <c r="F95" s="522" t="s">
        <v>1556</v>
      </c>
      <c r="G95" s="501" t="s">
        <v>1025</v>
      </c>
      <c r="H95" s="501" t="s">
        <v>1026</v>
      </c>
      <c r="I95" s="513">
        <v>0.85</v>
      </c>
      <c r="J95" s="513">
        <v>100</v>
      </c>
      <c r="K95" s="514">
        <v>85</v>
      </c>
    </row>
    <row r="96" spans="1:11" ht="14.4" customHeight="1" x14ac:dyDescent="0.3">
      <c r="A96" s="497" t="s">
        <v>480</v>
      </c>
      <c r="B96" s="498" t="s">
        <v>481</v>
      </c>
      <c r="C96" s="501" t="s">
        <v>491</v>
      </c>
      <c r="D96" s="522" t="s">
        <v>702</v>
      </c>
      <c r="E96" s="501" t="s">
        <v>1555</v>
      </c>
      <c r="F96" s="522" t="s">
        <v>1556</v>
      </c>
      <c r="G96" s="501" t="s">
        <v>1027</v>
      </c>
      <c r="H96" s="501" t="s">
        <v>1028</v>
      </c>
      <c r="I96" s="513">
        <v>1.59</v>
      </c>
      <c r="J96" s="513">
        <v>40</v>
      </c>
      <c r="K96" s="514">
        <v>63.5</v>
      </c>
    </row>
    <row r="97" spans="1:11" ht="14.4" customHeight="1" x14ac:dyDescent="0.3">
      <c r="A97" s="497" t="s">
        <v>480</v>
      </c>
      <c r="B97" s="498" t="s">
        <v>481</v>
      </c>
      <c r="C97" s="501" t="s">
        <v>491</v>
      </c>
      <c r="D97" s="522" t="s">
        <v>702</v>
      </c>
      <c r="E97" s="501" t="s">
        <v>1555</v>
      </c>
      <c r="F97" s="522" t="s">
        <v>1556</v>
      </c>
      <c r="G97" s="501" t="s">
        <v>1029</v>
      </c>
      <c r="H97" s="501" t="s">
        <v>1030</v>
      </c>
      <c r="I97" s="513">
        <v>16.329999999999998</v>
      </c>
      <c r="J97" s="513">
        <v>50</v>
      </c>
      <c r="K97" s="514">
        <v>816.51</v>
      </c>
    </row>
    <row r="98" spans="1:11" ht="14.4" customHeight="1" x14ac:dyDescent="0.3">
      <c r="A98" s="497" t="s">
        <v>480</v>
      </c>
      <c r="B98" s="498" t="s">
        <v>481</v>
      </c>
      <c r="C98" s="501" t="s">
        <v>491</v>
      </c>
      <c r="D98" s="522" t="s">
        <v>702</v>
      </c>
      <c r="E98" s="501" t="s">
        <v>1557</v>
      </c>
      <c r="F98" s="522" t="s">
        <v>1558</v>
      </c>
      <c r="G98" s="501" t="s">
        <v>1031</v>
      </c>
      <c r="H98" s="501" t="s">
        <v>1032</v>
      </c>
      <c r="I98" s="513">
        <v>316.77999999999997</v>
      </c>
      <c r="J98" s="513">
        <v>10</v>
      </c>
      <c r="K98" s="514">
        <v>3167.78</v>
      </c>
    </row>
    <row r="99" spans="1:11" ht="14.4" customHeight="1" x14ac:dyDescent="0.3">
      <c r="A99" s="497" t="s">
        <v>480</v>
      </c>
      <c r="B99" s="498" t="s">
        <v>481</v>
      </c>
      <c r="C99" s="501" t="s">
        <v>491</v>
      </c>
      <c r="D99" s="522" t="s">
        <v>702</v>
      </c>
      <c r="E99" s="501" t="s">
        <v>1557</v>
      </c>
      <c r="F99" s="522" t="s">
        <v>1558</v>
      </c>
      <c r="G99" s="501" t="s">
        <v>1033</v>
      </c>
      <c r="H99" s="501" t="s">
        <v>1034</v>
      </c>
      <c r="I99" s="513">
        <v>265.60000000000002</v>
      </c>
      <c r="J99" s="513">
        <v>20</v>
      </c>
      <c r="K99" s="514">
        <v>5311.92</v>
      </c>
    </row>
    <row r="100" spans="1:11" ht="14.4" customHeight="1" x14ac:dyDescent="0.3">
      <c r="A100" s="497" t="s">
        <v>480</v>
      </c>
      <c r="B100" s="498" t="s">
        <v>481</v>
      </c>
      <c r="C100" s="501" t="s">
        <v>491</v>
      </c>
      <c r="D100" s="522" t="s">
        <v>702</v>
      </c>
      <c r="E100" s="501" t="s">
        <v>1557</v>
      </c>
      <c r="F100" s="522" t="s">
        <v>1558</v>
      </c>
      <c r="G100" s="501" t="s">
        <v>1035</v>
      </c>
      <c r="H100" s="501" t="s">
        <v>1036</v>
      </c>
      <c r="I100" s="513">
        <v>100.66299999999998</v>
      </c>
      <c r="J100" s="513">
        <v>230</v>
      </c>
      <c r="K100" s="514">
        <v>23152.959999999999</v>
      </c>
    </row>
    <row r="101" spans="1:11" ht="14.4" customHeight="1" x14ac:dyDescent="0.3">
      <c r="A101" s="497" t="s">
        <v>480</v>
      </c>
      <c r="B101" s="498" t="s">
        <v>481</v>
      </c>
      <c r="C101" s="501" t="s">
        <v>491</v>
      </c>
      <c r="D101" s="522" t="s">
        <v>702</v>
      </c>
      <c r="E101" s="501" t="s">
        <v>1557</v>
      </c>
      <c r="F101" s="522" t="s">
        <v>1558</v>
      </c>
      <c r="G101" s="501" t="s">
        <v>1037</v>
      </c>
      <c r="H101" s="501" t="s">
        <v>1038</v>
      </c>
      <c r="I101" s="513">
        <v>773.76</v>
      </c>
      <c r="J101" s="513">
        <v>20</v>
      </c>
      <c r="K101" s="514">
        <v>15475.28</v>
      </c>
    </row>
    <row r="102" spans="1:11" ht="14.4" customHeight="1" x14ac:dyDescent="0.3">
      <c r="A102" s="497" t="s">
        <v>480</v>
      </c>
      <c r="B102" s="498" t="s">
        <v>481</v>
      </c>
      <c r="C102" s="501" t="s">
        <v>491</v>
      </c>
      <c r="D102" s="522" t="s">
        <v>702</v>
      </c>
      <c r="E102" s="501" t="s">
        <v>1557</v>
      </c>
      <c r="F102" s="522" t="s">
        <v>1558</v>
      </c>
      <c r="G102" s="501" t="s">
        <v>1039</v>
      </c>
      <c r="H102" s="501" t="s">
        <v>1040</v>
      </c>
      <c r="I102" s="513">
        <v>3361.0966666666668</v>
      </c>
      <c r="J102" s="513">
        <v>3</v>
      </c>
      <c r="K102" s="514">
        <v>10083.290000000001</v>
      </c>
    </row>
    <row r="103" spans="1:11" ht="14.4" customHeight="1" x14ac:dyDescent="0.3">
      <c r="A103" s="497" t="s">
        <v>480</v>
      </c>
      <c r="B103" s="498" t="s">
        <v>481</v>
      </c>
      <c r="C103" s="501" t="s">
        <v>491</v>
      </c>
      <c r="D103" s="522" t="s">
        <v>702</v>
      </c>
      <c r="E103" s="501" t="s">
        <v>1557</v>
      </c>
      <c r="F103" s="522" t="s">
        <v>1558</v>
      </c>
      <c r="G103" s="501" t="s">
        <v>1041</v>
      </c>
      <c r="H103" s="501" t="s">
        <v>1042</v>
      </c>
      <c r="I103" s="513">
        <v>1105.94</v>
      </c>
      <c r="J103" s="513">
        <v>130</v>
      </c>
      <c r="K103" s="514">
        <v>144788.6</v>
      </c>
    </row>
    <row r="104" spans="1:11" ht="14.4" customHeight="1" x14ac:dyDescent="0.3">
      <c r="A104" s="497" t="s">
        <v>480</v>
      </c>
      <c r="B104" s="498" t="s">
        <v>481</v>
      </c>
      <c r="C104" s="501" t="s">
        <v>491</v>
      </c>
      <c r="D104" s="522" t="s">
        <v>702</v>
      </c>
      <c r="E104" s="501" t="s">
        <v>1557</v>
      </c>
      <c r="F104" s="522" t="s">
        <v>1558</v>
      </c>
      <c r="G104" s="501" t="s">
        <v>1043</v>
      </c>
      <c r="H104" s="501" t="s">
        <v>1044</v>
      </c>
      <c r="I104" s="513">
        <v>100.63499999999999</v>
      </c>
      <c r="J104" s="513">
        <v>10</v>
      </c>
      <c r="K104" s="514">
        <v>1006.36</v>
      </c>
    </row>
    <row r="105" spans="1:11" ht="14.4" customHeight="1" x14ac:dyDescent="0.3">
      <c r="A105" s="497" t="s">
        <v>480</v>
      </c>
      <c r="B105" s="498" t="s">
        <v>481</v>
      </c>
      <c r="C105" s="501" t="s">
        <v>491</v>
      </c>
      <c r="D105" s="522" t="s">
        <v>702</v>
      </c>
      <c r="E105" s="501" t="s">
        <v>1557</v>
      </c>
      <c r="F105" s="522" t="s">
        <v>1558</v>
      </c>
      <c r="G105" s="501" t="s">
        <v>911</v>
      </c>
      <c r="H105" s="501" t="s">
        <v>912</v>
      </c>
      <c r="I105" s="513">
        <v>0.93</v>
      </c>
      <c r="J105" s="513">
        <v>100</v>
      </c>
      <c r="K105" s="514">
        <v>93</v>
      </c>
    </row>
    <row r="106" spans="1:11" ht="14.4" customHeight="1" x14ac:dyDescent="0.3">
      <c r="A106" s="497" t="s">
        <v>480</v>
      </c>
      <c r="B106" s="498" t="s">
        <v>481</v>
      </c>
      <c r="C106" s="501" t="s">
        <v>491</v>
      </c>
      <c r="D106" s="522" t="s">
        <v>702</v>
      </c>
      <c r="E106" s="501" t="s">
        <v>1557</v>
      </c>
      <c r="F106" s="522" t="s">
        <v>1558</v>
      </c>
      <c r="G106" s="501" t="s">
        <v>913</v>
      </c>
      <c r="H106" s="501" t="s">
        <v>914</v>
      </c>
      <c r="I106" s="513">
        <v>1.44</v>
      </c>
      <c r="J106" s="513">
        <v>100</v>
      </c>
      <c r="K106" s="514">
        <v>144</v>
      </c>
    </row>
    <row r="107" spans="1:11" ht="14.4" customHeight="1" x14ac:dyDescent="0.3">
      <c r="A107" s="497" t="s">
        <v>480</v>
      </c>
      <c r="B107" s="498" t="s">
        <v>481</v>
      </c>
      <c r="C107" s="501" t="s">
        <v>491</v>
      </c>
      <c r="D107" s="522" t="s">
        <v>702</v>
      </c>
      <c r="E107" s="501" t="s">
        <v>1557</v>
      </c>
      <c r="F107" s="522" t="s">
        <v>1558</v>
      </c>
      <c r="G107" s="501" t="s">
        <v>915</v>
      </c>
      <c r="H107" s="501" t="s">
        <v>916</v>
      </c>
      <c r="I107" s="513">
        <v>0.41499999999999998</v>
      </c>
      <c r="J107" s="513">
        <v>200</v>
      </c>
      <c r="K107" s="514">
        <v>83</v>
      </c>
    </row>
    <row r="108" spans="1:11" ht="14.4" customHeight="1" x14ac:dyDescent="0.3">
      <c r="A108" s="497" t="s">
        <v>480</v>
      </c>
      <c r="B108" s="498" t="s">
        <v>481</v>
      </c>
      <c r="C108" s="501" t="s">
        <v>491</v>
      </c>
      <c r="D108" s="522" t="s">
        <v>702</v>
      </c>
      <c r="E108" s="501" t="s">
        <v>1557</v>
      </c>
      <c r="F108" s="522" t="s">
        <v>1558</v>
      </c>
      <c r="G108" s="501" t="s">
        <v>917</v>
      </c>
      <c r="H108" s="501" t="s">
        <v>918</v>
      </c>
      <c r="I108" s="513">
        <v>0.57999999999999996</v>
      </c>
      <c r="J108" s="513">
        <v>100</v>
      </c>
      <c r="K108" s="514">
        <v>58</v>
      </c>
    </row>
    <row r="109" spans="1:11" ht="14.4" customHeight="1" x14ac:dyDescent="0.3">
      <c r="A109" s="497" t="s">
        <v>480</v>
      </c>
      <c r="B109" s="498" t="s">
        <v>481</v>
      </c>
      <c r="C109" s="501" t="s">
        <v>491</v>
      </c>
      <c r="D109" s="522" t="s">
        <v>702</v>
      </c>
      <c r="E109" s="501" t="s">
        <v>1557</v>
      </c>
      <c r="F109" s="522" t="s">
        <v>1558</v>
      </c>
      <c r="G109" s="501" t="s">
        <v>1045</v>
      </c>
      <c r="H109" s="501" t="s">
        <v>1046</v>
      </c>
      <c r="I109" s="513">
        <v>5.57</v>
      </c>
      <c r="J109" s="513">
        <v>20</v>
      </c>
      <c r="K109" s="514">
        <v>111.4</v>
      </c>
    </row>
    <row r="110" spans="1:11" ht="14.4" customHeight="1" x14ac:dyDescent="0.3">
      <c r="A110" s="497" t="s">
        <v>480</v>
      </c>
      <c r="B110" s="498" t="s">
        <v>481</v>
      </c>
      <c r="C110" s="501" t="s">
        <v>491</v>
      </c>
      <c r="D110" s="522" t="s">
        <v>702</v>
      </c>
      <c r="E110" s="501" t="s">
        <v>1557</v>
      </c>
      <c r="F110" s="522" t="s">
        <v>1558</v>
      </c>
      <c r="G110" s="501" t="s">
        <v>931</v>
      </c>
      <c r="H110" s="501" t="s">
        <v>932</v>
      </c>
      <c r="I110" s="513">
        <v>1.5750000000000002</v>
      </c>
      <c r="J110" s="513">
        <v>300</v>
      </c>
      <c r="K110" s="514">
        <v>472</v>
      </c>
    </row>
    <row r="111" spans="1:11" ht="14.4" customHeight="1" x14ac:dyDescent="0.3">
      <c r="A111" s="497" t="s">
        <v>480</v>
      </c>
      <c r="B111" s="498" t="s">
        <v>481</v>
      </c>
      <c r="C111" s="501" t="s">
        <v>491</v>
      </c>
      <c r="D111" s="522" t="s">
        <v>702</v>
      </c>
      <c r="E111" s="501" t="s">
        <v>1557</v>
      </c>
      <c r="F111" s="522" t="s">
        <v>1558</v>
      </c>
      <c r="G111" s="501" t="s">
        <v>935</v>
      </c>
      <c r="H111" s="501" t="s">
        <v>936</v>
      </c>
      <c r="I111" s="513">
        <v>5.13</v>
      </c>
      <c r="J111" s="513">
        <v>360</v>
      </c>
      <c r="K111" s="514">
        <v>1846.8000000000002</v>
      </c>
    </row>
    <row r="112" spans="1:11" ht="14.4" customHeight="1" x14ac:dyDescent="0.3">
      <c r="A112" s="497" t="s">
        <v>480</v>
      </c>
      <c r="B112" s="498" t="s">
        <v>481</v>
      </c>
      <c r="C112" s="501" t="s">
        <v>491</v>
      </c>
      <c r="D112" s="522" t="s">
        <v>702</v>
      </c>
      <c r="E112" s="501" t="s">
        <v>1557</v>
      </c>
      <c r="F112" s="522" t="s">
        <v>1558</v>
      </c>
      <c r="G112" s="501" t="s">
        <v>943</v>
      </c>
      <c r="H112" s="501" t="s">
        <v>944</v>
      </c>
      <c r="I112" s="513">
        <v>12.07</v>
      </c>
      <c r="J112" s="513">
        <v>4</v>
      </c>
      <c r="K112" s="514">
        <v>48.28</v>
      </c>
    </row>
    <row r="113" spans="1:11" ht="14.4" customHeight="1" x14ac:dyDescent="0.3">
      <c r="A113" s="497" t="s">
        <v>480</v>
      </c>
      <c r="B113" s="498" t="s">
        <v>481</v>
      </c>
      <c r="C113" s="501" t="s">
        <v>491</v>
      </c>
      <c r="D113" s="522" t="s">
        <v>702</v>
      </c>
      <c r="E113" s="501" t="s">
        <v>1557</v>
      </c>
      <c r="F113" s="522" t="s">
        <v>1558</v>
      </c>
      <c r="G113" s="501" t="s">
        <v>1047</v>
      </c>
      <c r="H113" s="501" t="s">
        <v>1048</v>
      </c>
      <c r="I113" s="513">
        <v>449.75</v>
      </c>
      <c r="J113" s="513">
        <v>128</v>
      </c>
      <c r="K113" s="514">
        <v>57568.28</v>
      </c>
    </row>
    <row r="114" spans="1:11" ht="14.4" customHeight="1" x14ac:dyDescent="0.3">
      <c r="A114" s="497" t="s">
        <v>480</v>
      </c>
      <c r="B114" s="498" t="s">
        <v>481</v>
      </c>
      <c r="C114" s="501" t="s">
        <v>491</v>
      </c>
      <c r="D114" s="522" t="s">
        <v>702</v>
      </c>
      <c r="E114" s="501" t="s">
        <v>1557</v>
      </c>
      <c r="F114" s="522" t="s">
        <v>1558</v>
      </c>
      <c r="G114" s="501" t="s">
        <v>1049</v>
      </c>
      <c r="H114" s="501" t="s">
        <v>1050</v>
      </c>
      <c r="I114" s="513">
        <v>482.524</v>
      </c>
      <c r="J114" s="513">
        <v>174</v>
      </c>
      <c r="K114" s="514">
        <v>83961.32</v>
      </c>
    </row>
    <row r="115" spans="1:11" ht="14.4" customHeight="1" x14ac:dyDescent="0.3">
      <c r="A115" s="497" t="s">
        <v>480</v>
      </c>
      <c r="B115" s="498" t="s">
        <v>481</v>
      </c>
      <c r="C115" s="501" t="s">
        <v>491</v>
      </c>
      <c r="D115" s="522" t="s">
        <v>702</v>
      </c>
      <c r="E115" s="501" t="s">
        <v>1557</v>
      </c>
      <c r="F115" s="522" t="s">
        <v>1558</v>
      </c>
      <c r="G115" s="501" t="s">
        <v>959</v>
      </c>
      <c r="H115" s="501" t="s">
        <v>960</v>
      </c>
      <c r="I115" s="513">
        <v>4.03</v>
      </c>
      <c r="J115" s="513">
        <v>200</v>
      </c>
      <c r="K115" s="514">
        <v>806</v>
      </c>
    </row>
    <row r="116" spans="1:11" ht="14.4" customHeight="1" x14ac:dyDescent="0.3">
      <c r="A116" s="497" t="s">
        <v>480</v>
      </c>
      <c r="B116" s="498" t="s">
        <v>481</v>
      </c>
      <c r="C116" s="501" t="s">
        <v>491</v>
      </c>
      <c r="D116" s="522" t="s">
        <v>702</v>
      </c>
      <c r="E116" s="501" t="s">
        <v>1557</v>
      </c>
      <c r="F116" s="522" t="s">
        <v>1558</v>
      </c>
      <c r="G116" s="501" t="s">
        <v>1051</v>
      </c>
      <c r="H116" s="501" t="s">
        <v>1052</v>
      </c>
      <c r="I116" s="513">
        <v>395.31</v>
      </c>
      <c r="J116" s="513">
        <v>25</v>
      </c>
      <c r="K116" s="514">
        <v>9882.7099999999991</v>
      </c>
    </row>
    <row r="117" spans="1:11" ht="14.4" customHeight="1" x14ac:dyDescent="0.3">
      <c r="A117" s="497" t="s">
        <v>480</v>
      </c>
      <c r="B117" s="498" t="s">
        <v>481</v>
      </c>
      <c r="C117" s="501" t="s">
        <v>491</v>
      </c>
      <c r="D117" s="522" t="s">
        <v>702</v>
      </c>
      <c r="E117" s="501" t="s">
        <v>1557</v>
      </c>
      <c r="F117" s="522" t="s">
        <v>1558</v>
      </c>
      <c r="G117" s="501" t="s">
        <v>1053</v>
      </c>
      <c r="H117" s="501" t="s">
        <v>1054</v>
      </c>
      <c r="I117" s="513">
        <v>265.60000000000002</v>
      </c>
      <c r="J117" s="513">
        <v>15</v>
      </c>
      <c r="K117" s="514">
        <v>3983.94</v>
      </c>
    </row>
    <row r="118" spans="1:11" ht="14.4" customHeight="1" x14ac:dyDescent="0.3">
      <c r="A118" s="497" t="s">
        <v>480</v>
      </c>
      <c r="B118" s="498" t="s">
        <v>481</v>
      </c>
      <c r="C118" s="501" t="s">
        <v>491</v>
      </c>
      <c r="D118" s="522" t="s">
        <v>702</v>
      </c>
      <c r="E118" s="501" t="s">
        <v>1557</v>
      </c>
      <c r="F118" s="522" t="s">
        <v>1558</v>
      </c>
      <c r="G118" s="501" t="s">
        <v>1055</v>
      </c>
      <c r="H118" s="501" t="s">
        <v>1056</v>
      </c>
      <c r="I118" s="513">
        <v>100.63499999999999</v>
      </c>
      <c r="J118" s="513">
        <v>10</v>
      </c>
      <c r="K118" s="514">
        <v>1006.36</v>
      </c>
    </row>
    <row r="119" spans="1:11" ht="14.4" customHeight="1" x14ac:dyDescent="0.3">
      <c r="A119" s="497" t="s">
        <v>480</v>
      </c>
      <c r="B119" s="498" t="s">
        <v>481</v>
      </c>
      <c r="C119" s="501" t="s">
        <v>491</v>
      </c>
      <c r="D119" s="522" t="s">
        <v>702</v>
      </c>
      <c r="E119" s="501" t="s">
        <v>1557</v>
      </c>
      <c r="F119" s="522" t="s">
        <v>1558</v>
      </c>
      <c r="G119" s="501" t="s">
        <v>1057</v>
      </c>
      <c r="H119" s="501" t="s">
        <v>1058</v>
      </c>
      <c r="I119" s="513">
        <v>582.66</v>
      </c>
      <c r="J119" s="513">
        <v>1</v>
      </c>
      <c r="K119" s="514">
        <v>582.66</v>
      </c>
    </row>
    <row r="120" spans="1:11" ht="14.4" customHeight="1" x14ac:dyDescent="0.3">
      <c r="A120" s="497" t="s">
        <v>480</v>
      </c>
      <c r="B120" s="498" t="s">
        <v>481</v>
      </c>
      <c r="C120" s="501" t="s">
        <v>491</v>
      </c>
      <c r="D120" s="522" t="s">
        <v>702</v>
      </c>
      <c r="E120" s="501" t="s">
        <v>1557</v>
      </c>
      <c r="F120" s="522" t="s">
        <v>1558</v>
      </c>
      <c r="G120" s="501" t="s">
        <v>1059</v>
      </c>
      <c r="H120" s="501" t="s">
        <v>1060</v>
      </c>
      <c r="I120" s="513">
        <v>773.76</v>
      </c>
      <c r="J120" s="513">
        <v>10</v>
      </c>
      <c r="K120" s="514">
        <v>7737.64</v>
      </c>
    </row>
    <row r="121" spans="1:11" ht="14.4" customHeight="1" x14ac:dyDescent="0.3">
      <c r="A121" s="497" t="s">
        <v>480</v>
      </c>
      <c r="B121" s="498" t="s">
        <v>481</v>
      </c>
      <c r="C121" s="501" t="s">
        <v>491</v>
      </c>
      <c r="D121" s="522" t="s">
        <v>702</v>
      </c>
      <c r="E121" s="501" t="s">
        <v>1557</v>
      </c>
      <c r="F121" s="522" t="s">
        <v>1558</v>
      </c>
      <c r="G121" s="501" t="s">
        <v>1061</v>
      </c>
      <c r="H121" s="501" t="s">
        <v>1062</v>
      </c>
      <c r="I121" s="513">
        <v>758.44</v>
      </c>
      <c r="J121" s="513">
        <v>1</v>
      </c>
      <c r="K121" s="514">
        <v>758.44</v>
      </c>
    </row>
    <row r="122" spans="1:11" ht="14.4" customHeight="1" x14ac:dyDescent="0.3">
      <c r="A122" s="497" t="s">
        <v>480</v>
      </c>
      <c r="B122" s="498" t="s">
        <v>481</v>
      </c>
      <c r="C122" s="501" t="s">
        <v>491</v>
      </c>
      <c r="D122" s="522" t="s">
        <v>702</v>
      </c>
      <c r="E122" s="501" t="s">
        <v>1557</v>
      </c>
      <c r="F122" s="522" t="s">
        <v>1558</v>
      </c>
      <c r="G122" s="501" t="s">
        <v>1063</v>
      </c>
      <c r="H122" s="501" t="s">
        <v>1064</v>
      </c>
      <c r="I122" s="513">
        <v>9.1999999999999993</v>
      </c>
      <c r="J122" s="513">
        <v>50</v>
      </c>
      <c r="K122" s="514">
        <v>460</v>
      </c>
    </row>
    <row r="123" spans="1:11" ht="14.4" customHeight="1" x14ac:dyDescent="0.3">
      <c r="A123" s="497" t="s">
        <v>480</v>
      </c>
      <c r="B123" s="498" t="s">
        <v>481</v>
      </c>
      <c r="C123" s="501" t="s">
        <v>491</v>
      </c>
      <c r="D123" s="522" t="s">
        <v>702</v>
      </c>
      <c r="E123" s="501" t="s">
        <v>1557</v>
      </c>
      <c r="F123" s="522" t="s">
        <v>1558</v>
      </c>
      <c r="G123" s="501" t="s">
        <v>1065</v>
      </c>
      <c r="H123" s="501" t="s">
        <v>1066</v>
      </c>
      <c r="I123" s="513">
        <v>3.27</v>
      </c>
      <c r="J123" s="513">
        <v>100</v>
      </c>
      <c r="K123" s="514">
        <v>326.7</v>
      </c>
    </row>
    <row r="124" spans="1:11" ht="14.4" customHeight="1" x14ac:dyDescent="0.3">
      <c r="A124" s="497" t="s">
        <v>480</v>
      </c>
      <c r="B124" s="498" t="s">
        <v>481</v>
      </c>
      <c r="C124" s="501" t="s">
        <v>491</v>
      </c>
      <c r="D124" s="522" t="s">
        <v>702</v>
      </c>
      <c r="E124" s="501" t="s">
        <v>1557</v>
      </c>
      <c r="F124" s="522" t="s">
        <v>1558</v>
      </c>
      <c r="G124" s="501" t="s">
        <v>1067</v>
      </c>
      <c r="H124" s="501" t="s">
        <v>1068</v>
      </c>
      <c r="I124" s="513">
        <v>438.02</v>
      </c>
      <c r="J124" s="513">
        <v>20</v>
      </c>
      <c r="K124" s="514">
        <v>8760.4</v>
      </c>
    </row>
    <row r="125" spans="1:11" ht="14.4" customHeight="1" x14ac:dyDescent="0.3">
      <c r="A125" s="497" t="s">
        <v>480</v>
      </c>
      <c r="B125" s="498" t="s">
        <v>481</v>
      </c>
      <c r="C125" s="501" t="s">
        <v>491</v>
      </c>
      <c r="D125" s="522" t="s">
        <v>702</v>
      </c>
      <c r="E125" s="501" t="s">
        <v>1557</v>
      </c>
      <c r="F125" s="522" t="s">
        <v>1558</v>
      </c>
      <c r="G125" s="501" t="s">
        <v>1069</v>
      </c>
      <c r="H125" s="501" t="s">
        <v>1070</v>
      </c>
      <c r="I125" s="513">
        <v>3808.46</v>
      </c>
      <c r="J125" s="513">
        <v>1</v>
      </c>
      <c r="K125" s="514">
        <v>3808.46</v>
      </c>
    </row>
    <row r="126" spans="1:11" ht="14.4" customHeight="1" x14ac:dyDescent="0.3">
      <c r="A126" s="497" t="s">
        <v>480</v>
      </c>
      <c r="B126" s="498" t="s">
        <v>481</v>
      </c>
      <c r="C126" s="501" t="s">
        <v>491</v>
      </c>
      <c r="D126" s="522" t="s">
        <v>702</v>
      </c>
      <c r="E126" s="501" t="s">
        <v>1557</v>
      </c>
      <c r="F126" s="522" t="s">
        <v>1558</v>
      </c>
      <c r="G126" s="501" t="s">
        <v>1071</v>
      </c>
      <c r="H126" s="501" t="s">
        <v>1072</v>
      </c>
      <c r="I126" s="513">
        <v>665.98</v>
      </c>
      <c r="J126" s="513">
        <v>50</v>
      </c>
      <c r="K126" s="514">
        <v>33299.199999999997</v>
      </c>
    </row>
    <row r="127" spans="1:11" ht="14.4" customHeight="1" x14ac:dyDescent="0.3">
      <c r="A127" s="497" t="s">
        <v>480</v>
      </c>
      <c r="B127" s="498" t="s">
        <v>481</v>
      </c>
      <c r="C127" s="501" t="s">
        <v>491</v>
      </c>
      <c r="D127" s="522" t="s">
        <v>702</v>
      </c>
      <c r="E127" s="501" t="s">
        <v>1557</v>
      </c>
      <c r="F127" s="522" t="s">
        <v>1558</v>
      </c>
      <c r="G127" s="501" t="s">
        <v>1073</v>
      </c>
      <c r="H127" s="501" t="s">
        <v>1074</v>
      </c>
      <c r="I127" s="513">
        <v>5.04</v>
      </c>
      <c r="J127" s="513">
        <v>100</v>
      </c>
      <c r="K127" s="514">
        <v>503.6</v>
      </c>
    </row>
    <row r="128" spans="1:11" ht="14.4" customHeight="1" x14ac:dyDescent="0.3">
      <c r="A128" s="497" t="s">
        <v>480</v>
      </c>
      <c r="B128" s="498" t="s">
        <v>481</v>
      </c>
      <c r="C128" s="501" t="s">
        <v>491</v>
      </c>
      <c r="D128" s="522" t="s">
        <v>702</v>
      </c>
      <c r="E128" s="501" t="s">
        <v>1557</v>
      </c>
      <c r="F128" s="522" t="s">
        <v>1558</v>
      </c>
      <c r="G128" s="501" t="s">
        <v>1075</v>
      </c>
      <c r="H128" s="501" t="s">
        <v>1076</v>
      </c>
      <c r="I128" s="513">
        <v>1084.99</v>
      </c>
      <c r="J128" s="513">
        <v>10</v>
      </c>
      <c r="K128" s="514">
        <v>10849.94</v>
      </c>
    </row>
    <row r="129" spans="1:11" ht="14.4" customHeight="1" x14ac:dyDescent="0.3">
      <c r="A129" s="497" t="s">
        <v>480</v>
      </c>
      <c r="B129" s="498" t="s">
        <v>481</v>
      </c>
      <c r="C129" s="501" t="s">
        <v>491</v>
      </c>
      <c r="D129" s="522" t="s">
        <v>702</v>
      </c>
      <c r="E129" s="501" t="s">
        <v>1557</v>
      </c>
      <c r="F129" s="522" t="s">
        <v>1558</v>
      </c>
      <c r="G129" s="501" t="s">
        <v>1077</v>
      </c>
      <c r="H129" s="501" t="s">
        <v>1078</v>
      </c>
      <c r="I129" s="513">
        <v>100.67</v>
      </c>
      <c r="J129" s="513">
        <v>5</v>
      </c>
      <c r="K129" s="514">
        <v>503.36</v>
      </c>
    </row>
    <row r="130" spans="1:11" ht="14.4" customHeight="1" x14ac:dyDescent="0.3">
      <c r="A130" s="497" t="s">
        <v>480</v>
      </c>
      <c r="B130" s="498" t="s">
        <v>481</v>
      </c>
      <c r="C130" s="501" t="s">
        <v>491</v>
      </c>
      <c r="D130" s="522" t="s">
        <v>702</v>
      </c>
      <c r="E130" s="501" t="s">
        <v>1557</v>
      </c>
      <c r="F130" s="522" t="s">
        <v>1558</v>
      </c>
      <c r="G130" s="501" t="s">
        <v>1079</v>
      </c>
      <c r="H130" s="501" t="s">
        <v>1080</v>
      </c>
      <c r="I130" s="513">
        <v>87.85</v>
      </c>
      <c r="J130" s="513">
        <v>50</v>
      </c>
      <c r="K130" s="514">
        <v>4392.3</v>
      </c>
    </row>
    <row r="131" spans="1:11" ht="14.4" customHeight="1" x14ac:dyDescent="0.3">
      <c r="A131" s="497" t="s">
        <v>480</v>
      </c>
      <c r="B131" s="498" t="s">
        <v>481</v>
      </c>
      <c r="C131" s="501" t="s">
        <v>491</v>
      </c>
      <c r="D131" s="522" t="s">
        <v>702</v>
      </c>
      <c r="E131" s="501" t="s">
        <v>1557</v>
      </c>
      <c r="F131" s="522" t="s">
        <v>1558</v>
      </c>
      <c r="G131" s="501" t="s">
        <v>1081</v>
      </c>
      <c r="H131" s="501" t="s">
        <v>1082</v>
      </c>
      <c r="I131" s="513">
        <v>1084.99</v>
      </c>
      <c r="J131" s="513">
        <v>5</v>
      </c>
      <c r="K131" s="514">
        <v>5424.97</v>
      </c>
    </row>
    <row r="132" spans="1:11" ht="14.4" customHeight="1" x14ac:dyDescent="0.3">
      <c r="A132" s="497" t="s">
        <v>480</v>
      </c>
      <c r="B132" s="498" t="s">
        <v>481</v>
      </c>
      <c r="C132" s="501" t="s">
        <v>491</v>
      </c>
      <c r="D132" s="522" t="s">
        <v>702</v>
      </c>
      <c r="E132" s="501" t="s">
        <v>1561</v>
      </c>
      <c r="F132" s="522" t="s">
        <v>1562</v>
      </c>
      <c r="G132" s="501" t="s">
        <v>1083</v>
      </c>
      <c r="H132" s="501" t="s">
        <v>1084</v>
      </c>
      <c r="I132" s="513">
        <v>879.91</v>
      </c>
      <c r="J132" s="513">
        <v>5</v>
      </c>
      <c r="K132" s="514">
        <v>4399.5600000000004</v>
      </c>
    </row>
    <row r="133" spans="1:11" ht="14.4" customHeight="1" x14ac:dyDescent="0.3">
      <c r="A133" s="497" t="s">
        <v>480</v>
      </c>
      <c r="B133" s="498" t="s">
        <v>481</v>
      </c>
      <c r="C133" s="501" t="s">
        <v>491</v>
      </c>
      <c r="D133" s="522" t="s">
        <v>702</v>
      </c>
      <c r="E133" s="501" t="s">
        <v>1561</v>
      </c>
      <c r="F133" s="522" t="s">
        <v>1562</v>
      </c>
      <c r="G133" s="501" t="s">
        <v>1085</v>
      </c>
      <c r="H133" s="501" t="s">
        <v>1086</v>
      </c>
      <c r="I133" s="513">
        <v>13638.756666666668</v>
      </c>
      <c r="J133" s="513">
        <v>4</v>
      </c>
      <c r="K133" s="514">
        <v>54555.03</v>
      </c>
    </row>
    <row r="134" spans="1:11" ht="14.4" customHeight="1" x14ac:dyDescent="0.3">
      <c r="A134" s="497" t="s">
        <v>480</v>
      </c>
      <c r="B134" s="498" t="s">
        <v>481</v>
      </c>
      <c r="C134" s="501" t="s">
        <v>491</v>
      </c>
      <c r="D134" s="522" t="s">
        <v>702</v>
      </c>
      <c r="E134" s="501" t="s">
        <v>1561</v>
      </c>
      <c r="F134" s="522" t="s">
        <v>1562</v>
      </c>
      <c r="G134" s="501" t="s">
        <v>1087</v>
      </c>
      <c r="H134" s="501" t="s">
        <v>1088</v>
      </c>
      <c r="I134" s="513">
        <v>746.81</v>
      </c>
      <c r="J134" s="513">
        <v>10</v>
      </c>
      <c r="K134" s="514">
        <v>7468.12</v>
      </c>
    </row>
    <row r="135" spans="1:11" ht="14.4" customHeight="1" x14ac:dyDescent="0.3">
      <c r="A135" s="497" t="s">
        <v>480</v>
      </c>
      <c r="B135" s="498" t="s">
        <v>481</v>
      </c>
      <c r="C135" s="501" t="s">
        <v>491</v>
      </c>
      <c r="D135" s="522" t="s">
        <v>702</v>
      </c>
      <c r="E135" s="501" t="s">
        <v>1561</v>
      </c>
      <c r="F135" s="522" t="s">
        <v>1562</v>
      </c>
      <c r="G135" s="501" t="s">
        <v>1089</v>
      </c>
      <c r="H135" s="501" t="s">
        <v>1090</v>
      </c>
      <c r="I135" s="513">
        <v>2422.4699999999998</v>
      </c>
      <c r="J135" s="513">
        <v>3</v>
      </c>
      <c r="K135" s="514">
        <v>7267.41</v>
      </c>
    </row>
    <row r="136" spans="1:11" ht="14.4" customHeight="1" x14ac:dyDescent="0.3">
      <c r="A136" s="497" t="s">
        <v>480</v>
      </c>
      <c r="B136" s="498" t="s">
        <v>481</v>
      </c>
      <c r="C136" s="501" t="s">
        <v>491</v>
      </c>
      <c r="D136" s="522" t="s">
        <v>702</v>
      </c>
      <c r="E136" s="501" t="s">
        <v>1561</v>
      </c>
      <c r="F136" s="522" t="s">
        <v>1562</v>
      </c>
      <c r="G136" s="501" t="s">
        <v>1091</v>
      </c>
      <c r="H136" s="501" t="s">
        <v>1092</v>
      </c>
      <c r="I136" s="513">
        <v>3443.66</v>
      </c>
      <c r="J136" s="513">
        <v>12</v>
      </c>
      <c r="K136" s="514">
        <v>41324.03</v>
      </c>
    </row>
    <row r="137" spans="1:11" ht="14.4" customHeight="1" x14ac:dyDescent="0.3">
      <c r="A137" s="497" t="s">
        <v>480</v>
      </c>
      <c r="B137" s="498" t="s">
        <v>481</v>
      </c>
      <c r="C137" s="501" t="s">
        <v>491</v>
      </c>
      <c r="D137" s="522" t="s">
        <v>702</v>
      </c>
      <c r="E137" s="501" t="s">
        <v>1561</v>
      </c>
      <c r="F137" s="522" t="s">
        <v>1562</v>
      </c>
      <c r="G137" s="501" t="s">
        <v>1093</v>
      </c>
      <c r="H137" s="501" t="s">
        <v>1094</v>
      </c>
      <c r="I137" s="513">
        <v>3443.66</v>
      </c>
      <c r="J137" s="513">
        <v>10</v>
      </c>
      <c r="K137" s="514">
        <v>34436.69</v>
      </c>
    </row>
    <row r="138" spans="1:11" ht="14.4" customHeight="1" x14ac:dyDescent="0.3">
      <c r="A138" s="497" t="s">
        <v>480</v>
      </c>
      <c r="B138" s="498" t="s">
        <v>481</v>
      </c>
      <c r="C138" s="501" t="s">
        <v>491</v>
      </c>
      <c r="D138" s="522" t="s">
        <v>702</v>
      </c>
      <c r="E138" s="501" t="s">
        <v>1561</v>
      </c>
      <c r="F138" s="522" t="s">
        <v>1562</v>
      </c>
      <c r="G138" s="501" t="s">
        <v>1095</v>
      </c>
      <c r="H138" s="501" t="s">
        <v>1096</v>
      </c>
      <c r="I138" s="513">
        <v>1112.6000000000001</v>
      </c>
      <c r="J138" s="513">
        <v>27</v>
      </c>
      <c r="K138" s="514">
        <v>30040.129999999997</v>
      </c>
    </row>
    <row r="139" spans="1:11" ht="14.4" customHeight="1" x14ac:dyDescent="0.3">
      <c r="A139" s="497" t="s">
        <v>480</v>
      </c>
      <c r="B139" s="498" t="s">
        <v>481</v>
      </c>
      <c r="C139" s="501" t="s">
        <v>491</v>
      </c>
      <c r="D139" s="522" t="s">
        <v>702</v>
      </c>
      <c r="E139" s="501" t="s">
        <v>1561</v>
      </c>
      <c r="F139" s="522" t="s">
        <v>1562</v>
      </c>
      <c r="G139" s="501" t="s">
        <v>1097</v>
      </c>
      <c r="H139" s="501" t="s">
        <v>1098</v>
      </c>
      <c r="I139" s="513">
        <v>3443.68</v>
      </c>
      <c r="J139" s="513">
        <v>1</v>
      </c>
      <c r="K139" s="514">
        <v>3443.68</v>
      </c>
    </row>
    <row r="140" spans="1:11" ht="14.4" customHeight="1" x14ac:dyDescent="0.3">
      <c r="A140" s="497" t="s">
        <v>480</v>
      </c>
      <c r="B140" s="498" t="s">
        <v>481</v>
      </c>
      <c r="C140" s="501" t="s">
        <v>491</v>
      </c>
      <c r="D140" s="522" t="s">
        <v>702</v>
      </c>
      <c r="E140" s="501" t="s">
        <v>1561</v>
      </c>
      <c r="F140" s="522" t="s">
        <v>1562</v>
      </c>
      <c r="G140" s="501" t="s">
        <v>1099</v>
      </c>
      <c r="H140" s="501" t="s">
        <v>1100</v>
      </c>
      <c r="I140" s="513">
        <v>746.80666666666673</v>
      </c>
      <c r="J140" s="513">
        <v>30</v>
      </c>
      <c r="K140" s="514">
        <v>22404.240000000002</v>
      </c>
    </row>
    <row r="141" spans="1:11" ht="14.4" customHeight="1" x14ac:dyDescent="0.3">
      <c r="A141" s="497" t="s">
        <v>480</v>
      </c>
      <c r="B141" s="498" t="s">
        <v>481</v>
      </c>
      <c r="C141" s="501" t="s">
        <v>491</v>
      </c>
      <c r="D141" s="522" t="s">
        <v>702</v>
      </c>
      <c r="E141" s="501" t="s">
        <v>1561</v>
      </c>
      <c r="F141" s="522" t="s">
        <v>1562</v>
      </c>
      <c r="G141" s="501" t="s">
        <v>1101</v>
      </c>
      <c r="H141" s="501" t="s">
        <v>1102</v>
      </c>
      <c r="I141" s="513">
        <v>3168.4962500000001</v>
      </c>
      <c r="J141" s="513">
        <v>17</v>
      </c>
      <c r="K141" s="514">
        <v>53864.240000000005</v>
      </c>
    </row>
    <row r="142" spans="1:11" ht="14.4" customHeight="1" x14ac:dyDescent="0.3">
      <c r="A142" s="497" t="s">
        <v>480</v>
      </c>
      <c r="B142" s="498" t="s">
        <v>481</v>
      </c>
      <c r="C142" s="501" t="s">
        <v>491</v>
      </c>
      <c r="D142" s="522" t="s">
        <v>702</v>
      </c>
      <c r="E142" s="501" t="s">
        <v>1561</v>
      </c>
      <c r="F142" s="522" t="s">
        <v>1562</v>
      </c>
      <c r="G142" s="501" t="s">
        <v>1103</v>
      </c>
      <c r="H142" s="501" t="s">
        <v>1104</v>
      </c>
      <c r="I142" s="513">
        <v>3168.5049999999997</v>
      </c>
      <c r="J142" s="513">
        <v>9</v>
      </c>
      <c r="K142" s="514">
        <v>28516.54</v>
      </c>
    </row>
    <row r="143" spans="1:11" ht="14.4" customHeight="1" x14ac:dyDescent="0.3">
      <c r="A143" s="497" t="s">
        <v>480</v>
      </c>
      <c r="B143" s="498" t="s">
        <v>481</v>
      </c>
      <c r="C143" s="501" t="s">
        <v>491</v>
      </c>
      <c r="D143" s="522" t="s">
        <v>702</v>
      </c>
      <c r="E143" s="501" t="s">
        <v>1561</v>
      </c>
      <c r="F143" s="522" t="s">
        <v>1562</v>
      </c>
      <c r="G143" s="501" t="s">
        <v>1105</v>
      </c>
      <c r="H143" s="501" t="s">
        <v>1106</v>
      </c>
      <c r="I143" s="513">
        <v>3168.5075000000002</v>
      </c>
      <c r="J143" s="513">
        <v>4</v>
      </c>
      <c r="K143" s="514">
        <v>12674.03</v>
      </c>
    </row>
    <row r="144" spans="1:11" ht="14.4" customHeight="1" x14ac:dyDescent="0.3">
      <c r="A144" s="497" t="s">
        <v>480</v>
      </c>
      <c r="B144" s="498" t="s">
        <v>481</v>
      </c>
      <c r="C144" s="501" t="s">
        <v>491</v>
      </c>
      <c r="D144" s="522" t="s">
        <v>702</v>
      </c>
      <c r="E144" s="501" t="s">
        <v>1561</v>
      </c>
      <c r="F144" s="522" t="s">
        <v>1562</v>
      </c>
      <c r="G144" s="501" t="s">
        <v>1107</v>
      </c>
      <c r="H144" s="501" t="s">
        <v>1108</v>
      </c>
      <c r="I144" s="513">
        <v>594.39</v>
      </c>
      <c r="J144" s="513">
        <v>40</v>
      </c>
      <c r="K144" s="514">
        <v>23775.54</v>
      </c>
    </row>
    <row r="145" spans="1:11" ht="14.4" customHeight="1" x14ac:dyDescent="0.3">
      <c r="A145" s="497" t="s">
        <v>480</v>
      </c>
      <c r="B145" s="498" t="s">
        <v>481</v>
      </c>
      <c r="C145" s="501" t="s">
        <v>491</v>
      </c>
      <c r="D145" s="522" t="s">
        <v>702</v>
      </c>
      <c r="E145" s="501" t="s">
        <v>1561</v>
      </c>
      <c r="F145" s="522" t="s">
        <v>1562</v>
      </c>
      <c r="G145" s="501" t="s">
        <v>1109</v>
      </c>
      <c r="H145" s="501" t="s">
        <v>1110</v>
      </c>
      <c r="I145" s="513">
        <v>594.39</v>
      </c>
      <c r="J145" s="513">
        <v>50</v>
      </c>
      <c r="K145" s="514">
        <v>29719.420000000002</v>
      </c>
    </row>
    <row r="146" spans="1:11" ht="14.4" customHeight="1" x14ac:dyDescent="0.3">
      <c r="A146" s="497" t="s">
        <v>480</v>
      </c>
      <c r="B146" s="498" t="s">
        <v>481</v>
      </c>
      <c r="C146" s="501" t="s">
        <v>491</v>
      </c>
      <c r="D146" s="522" t="s">
        <v>702</v>
      </c>
      <c r="E146" s="501" t="s">
        <v>1561</v>
      </c>
      <c r="F146" s="522" t="s">
        <v>1562</v>
      </c>
      <c r="G146" s="501" t="s">
        <v>1111</v>
      </c>
      <c r="H146" s="501" t="s">
        <v>1112</v>
      </c>
      <c r="I146" s="513">
        <v>594.39</v>
      </c>
      <c r="J146" s="513">
        <v>45</v>
      </c>
      <c r="K146" s="514">
        <v>26747.489999999998</v>
      </c>
    </row>
    <row r="147" spans="1:11" ht="14.4" customHeight="1" x14ac:dyDescent="0.3">
      <c r="A147" s="497" t="s">
        <v>480</v>
      </c>
      <c r="B147" s="498" t="s">
        <v>481</v>
      </c>
      <c r="C147" s="501" t="s">
        <v>491</v>
      </c>
      <c r="D147" s="522" t="s">
        <v>702</v>
      </c>
      <c r="E147" s="501" t="s">
        <v>1561</v>
      </c>
      <c r="F147" s="522" t="s">
        <v>1562</v>
      </c>
      <c r="G147" s="501" t="s">
        <v>1113</v>
      </c>
      <c r="H147" s="501" t="s">
        <v>1114</v>
      </c>
      <c r="I147" s="513">
        <v>1050.79</v>
      </c>
      <c r="J147" s="513">
        <v>20</v>
      </c>
      <c r="K147" s="514">
        <v>21015.769999999997</v>
      </c>
    </row>
    <row r="148" spans="1:11" ht="14.4" customHeight="1" x14ac:dyDescent="0.3">
      <c r="A148" s="497" t="s">
        <v>480</v>
      </c>
      <c r="B148" s="498" t="s">
        <v>481</v>
      </c>
      <c r="C148" s="501" t="s">
        <v>491</v>
      </c>
      <c r="D148" s="522" t="s">
        <v>702</v>
      </c>
      <c r="E148" s="501" t="s">
        <v>1561</v>
      </c>
      <c r="F148" s="522" t="s">
        <v>1562</v>
      </c>
      <c r="G148" s="501" t="s">
        <v>1115</v>
      </c>
      <c r="H148" s="501" t="s">
        <v>1116</v>
      </c>
      <c r="I148" s="513">
        <v>955.2600000000001</v>
      </c>
      <c r="J148" s="513">
        <v>175</v>
      </c>
      <c r="K148" s="514">
        <v>167170.36000000002</v>
      </c>
    </row>
    <row r="149" spans="1:11" ht="14.4" customHeight="1" x14ac:dyDescent="0.3">
      <c r="A149" s="497" t="s">
        <v>480</v>
      </c>
      <c r="B149" s="498" t="s">
        <v>481</v>
      </c>
      <c r="C149" s="501" t="s">
        <v>491</v>
      </c>
      <c r="D149" s="522" t="s">
        <v>702</v>
      </c>
      <c r="E149" s="501" t="s">
        <v>1561</v>
      </c>
      <c r="F149" s="522" t="s">
        <v>1562</v>
      </c>
      <c r="G149" s="501" t="s">
        <v>1117</v>
      </c>
      <c r="H149" s="501" t="s">
        <v>1118</v>
      </c>
      <c r="I149" s="513">
        <v>1379.84</v>
      </c>
      <c r="J149" s="513">
        <v>60</v>
      </c>
      <c r="K149" s="514">
        <v>82790.8</v>
      </c>
    </row>
    <row r="150" spans="1:11" ht="14.4" customHeight="1" x14ac:dyDescent="0.3">
      <c r="A150" s="497" t="s">
        <v>480</v>
      </c>
      <c r="B150" s="498" t="s">
        <v>481</v>
      </c>
      <c r="C150" s="501" t="s">
        <v>491</v>
      </c>
      <c r="D150" s="522" t="s">
        <v>702</v>
      </c>
      <c r="E150" s="501" t="s">
        <v>1561</v>
      </c>
      <c r="F150" s="522" t="s">
        <v>1562</v>
      </c>
      <c r="G150" s="501" t="s">
        <v>1119</v>
      </c>
      <c r="H150" s="501" t="s">
        <v>1120</v>
      </c>
      <c r="I150" s="513">
        <v>753.59</v>
      </c>
      <c r="J150" s="513">
        <v>45</v>
      </c>
      <c r="K150" s="514">
        <v>33911.49</v>
      </c>
    </row>
    <row r="151" spans="1:11" ht="14.4" customHeight="1" x14ac:dyDescent="0.3">
      <c r="A151" s="497" t="s">
        <v>480</v>
      </c>
      <c r="B151" s="498" t="s">
        <v>481</v>
      </c>
      <c r="C151" s="501" t="s">
        <v>491</v>
      </c>
      <c r="D151" s="522" t="s">
        <v>702</v>
      </c>
      <c r="E151" s="501" t="s">
        <v>1561</v>
      </c>
      <c r="F151" s="522" t="s">
        <v>1562</v>
      </c>
      <c r="G151" s="501" t="s">
        <v>1121</v>
      </c>
      <c r="H151" s="501" t="s">
        <v>1122</v>
      </c>
      <c r="I151" s="513">
        <v>1050.79</v>
      </c>
      <c r="J151" s="513">
        <v>30</v>
      </c>
      <c r="K151" s="514">
        <v>31523.659999999996</v>
      </c>
    </row>
    <row r="152" spans="1:11" ht="14.4" customHeight="1" x14ac:dyDescent="0.3">
      <c r="A152" s="497" t="s">
        <v>480</v>
      </c>
      <c r="B152" s="498" t="s">
        <v>481</v>
      </c>
      <c r="C152" s="501" t="s">
        <v>491</v>
      </c>
      <c r="D152" s="522" t="s">
        <v>702</v>
      </c>
      <c r="E152" s="501" t="s">
        <v>1561</v>
      </c>
      <c r="F152" s="522" t="s">
        <v>1562</v>
      </c>
      <c r="G152" s="501" t="s">
        <v>1123</v>
      </c>
      <c r="H152" s="501" t="s">
        <v>1124</v>
      </c>
      <c r="I152" s="513">
        <v>15011.26</v>
      </c>
      <c r="J152" s="513">
        <v>25</v>
      </c>
      <c r="K152" s="514">
        <v>375281.5</v>
      </c>
    </row>
    <row r="153" spans="1:11" ht="14.4" customHeight="1" x14ac:dyDescent="0.3">
      <c r="A153" s="497" t="s">
        <v>480</v>
      </c>
      <c r="B153" s="498" t="s">
        <v>481</v>
      </c>
      <c r="C153" s="501" t="s">
        <v>491</v>
      </c>
      <c r="D153" s="522" t="s">
        <v>702</v>
      </c>
      <c r="E153" s="501" t="s">
        <v>1561</v>
      </c>
      <c r="F153" s="522" t="s">
        <v>1562</v>
      </c>
      <c r="G153" s="501" t="s">
        <v>1125</v>
      </c>
      <c r="H153" s="501" t="s">
        <v>1126</v>
      </c>
      <c r="I153" s="513">
        <v>4447.78</v>
      </c>
      <c r="J153" s="513">
        <v>1</v>
      </c>
      <c r="K153" s="514">
        <v>4447.78</v>
      </c>
    </row>
    <row r="154" spans="1:11" ht="14.4" customHeight="1" x14ac:dyDescent="0.3">
      <c r="A154" s="497" t="s">
        <v>480</v>
      </c>
      <c r="B154" s="498" t="s">
        <v>481</v>
      </c>
      <c r="C154" s="501" t="s">
        <v>491</v>
      </c>
      <c r="D154" s="522" t="s">
        <v>702</v>
      </c>
      <c r="E154" s="501" t="s">
        <v>1561</v>
      </c>
      <c r="F154" s="522" t="s">
        <v>1562</v>
      </c>
      <c r="G154" s="501" t="s">
        <v>1127</v>
      </c>
      <c r="H154" s="501" t="s">
        <v>1128</v>
      </c>
      <c r="I154" s="513">
        <v>266.2</v>
      </c>
      <c r="J154" s="513">
        <v>110</v>
      </c>
      <c r="K154" s="514">
        <v>29282</v>
      </c>
    </row>
    <row r="155" spans="1:11" ht="14.4" customHeight="1" x14ac:dyDescent="0.3">
      <c r="A155" s="497" t="s">
        <v>480</v>
      </c>
      <c r="B155" s="498" t="s">
        <v>481</v>
      </c>
      <c r="C155" s="501" t="s">
        <v>491</v>
      </c>
      <c r="D155" s="522" t="s">
        <v>702</v>
      </c>
      <c r="E155" s="501" t="s">
        <v>1561</v>
      </c>
      <c r="F155" s="522" t="s">
        <v>1562</v>
      </c>
      <c r="G155" s="501" t="s">
        <v>1129</v>
      </c>
      <c r="H155" s="501" t="s">
        <v>1130</v>
      </c>
      <c r="I155" s="513">
        <v>796.18</v>
      </c>
      <c r="J155" s="513">
        <v>5</v>
      </c>
      <c r="K155" s="514">
        <v>3980.9</v>
      </c>
    </row>
    <row r="156" spans="1:11" ht="14.4" customHeight="1" x14ac:dyDescent="0.3">
      <c r="A156" s="497" t="s">
        <v>480</v>
      </c>
      <c r="B156" s="498" t="s">
        <v>481</v>
      </c>
      <c r="C156" s="501" t="s">
        <v>491</v>
      </c>
      <c r="D156" s="522" t="s">
        <v>702</v>
      </c>
      <c r="E156" s="501" t="s">
        <v>1561</v>
      </c>
      <c r="F156" s="522" t="s">
        <v>1562</v>
      </c>
      <c r="G156" s="501" t="s">
        <v>1131</v>
      </c>
      <c r="H156" s="501" t="s">
        <v>1132</v>
      </c>
      <c r="I156" s="513">
        <v>885.84333333333336</v>
      </c>
      <c r="J156" s="513">
        <v>30</v>
      </c>
      <c r="K156" s="514">
        <v>26432</v>
      </c>
    </row>
    <row r="157" spans="1:11" ht="14.4" customHeight="1" x14ac:dyDescent="0.3">
      <c r="A157" s="497" t="s">
        <v>480</v>
      </c>
      <c r="B157" s="498" t="s">
        <v>481</v>
      </c>
      <c r="C157" s="501" t="s">
        <v>491</v>
      </c>
      <c r="D157" s="522" t="s">
        <v>702</v>
      </c>
      <c r="E157" s="501" t="s">
        <v>1561</v>
      </c>
      <c r="F157" s="522" t="s">
        <v>1562</v>
      </c>
      <c r="G157" s="501" t="s">
        <v>1133</v>
      </c>
      <c r="H157" s="501" t="s">
        <v>1134</v>
      </c>
      <c r="I157" s="513">
        <v>4705.57</v>
      </c>
      <c r="J157" s="513">
        <v>6</v>
      </c>
      <c r="K157" s="514">
        <v>28233.42</v>
      </c>
    </row>
    <row r="158" spans="1:11" ht="14.4" customHeight="1" x14ac:dyDescent="0.3">
      <c r="A158" s="497" t="s">
        <v>480</v>
      </c>
      <c r="B158" s="498" t="s">
        <v>481</v>
      </c>
      <c r="C158" s="501" t="s">
        <v>491</v>
      </c>
      <c r="D158" s="522" t="s">
        <v>702</v>
      </c>
      <c r="E158" s="501" t="s">
        <v>1561</v>
      </c>
      <c r="F158" s="522" t="s">
        <v>1562</v>
      </c>
      <c r="G158" s="501" t="s">
        <v>1135</v>
      </c>
      <c r="H158" s="501" t="s">
        <v>1136</v>
      </c>
      <c r="I158" s="513">
        <v>4360</v>
      </c>
      <c r="J158" s="513">
        <v>14</v>
      </c>
      <c r="K158" s="514">
        <v>61040</v>
      </c>
    </row>
    <row r="159" spans="1:11" ht="14.4" customHeight="1" x14ac:dyDescent="0.3">
      <c r="A159" s="497" t="s">
        <v>480</v>
      </c>
      <c r="B159" s="498" t="s">
        <v>481</v>
      </c>
      <c r="C159" s="501" t="s">
        <v>491</v>
      </c>
      <c r="D159" s="522" t="s">
        <v>702</v>
      </c>
      <c r="E159" s="501" t="s">
        <v>1561</v>
      </c>
      <c r="F159" s="522" t="s">
        <v>1562</v>
      </c>
      <c r="G159" s="501" t="s">
        <v>1137</v>
      </c>
      <c r="H159" s="501" t="s">
        <v>1138</v>
      </c>
      <c r="I159" s="513">
        <v>4360</v>
      </c>
      <c r="J159" s="513">
        <v>5</v>
      </c>
      <c r="K159" s="514">
        <v>21800</v>
      </c>
    </row>
    <row r="160" spans="1:11" ht="14.4" customHeight="1" x14ac:dyDescent="0.3">
      <c r="A160" s="497" t="s">
        <v>480</v>
      </c>
      <c r="B160" s="498" t="s">
        <v>481</v>
      </c>
      <c r="C160" s="501" t="s">
        <v>491</v>
      </c>
      <c r="D160" s="522" t="s">
        <v>702</v>
      </c>
      <c r="E160" s="501" t="s">
        <v>1561</v>
      </c>
      <c r="F160" s="522" t="s">
        <v>1562</v>
      </c>
      <c r="G160" s="501" t="s">
        <v>1139</v>
      </c>
      <c r="H160" s="501" t="s">
        <v>1140</v>
      </c>
      <c r="I160" s="513">
        <v>11445</v>
      </c>
      <c r="J160" s="513">
        <v>9</v>
      </c>
      <c r="K160" s="514">
        <v>103005</v>
      </c>
    </row>
    <row r="161" spans="1:11" ht="14.4" customHeight="1" x14ac:dyDescent="0.3">
      <c r="A161" s="497" t="s">
        <v>480</v>
      </c>
      <c r="B161" s="498" t="s">
        <v>481</v>
      </c>
      <c r="C161" s="501" t="s">
        <v>491</v>
      </c>
      <c r="D161" s="522" t="s">
        <v>702</v>
      </c>
      <c r="E161" s="501" t="s">
        <v>1561</v>
      </c>
      <c r="F161" s="522" t="s">
        <v>1562</v>
      </c>
      <c r="G161" s="501" t="s">
        <v>1141</v>
      </c>
      <c r="H161" s="501" t="s">
        <v>1142</v>
      </c>
      <c r="I161" s="513">
        <v>18955.599999999999</v>
      </c>
      <c r="J161" s="513">
        <v>6</v>
      </c>
      <c r="K161" s="514">
        <v>113733.59999999999</v>
      </c>
    </row>
    <row r="162" spans="1:11" ht="14.4" customHeight="1" x14ac:dyDescent="0.3">
      <c r="A162" s="497" t="s">
        <v>480</v>
      </c>
      <c r="B162" s="498" t="s">
        <v>481</v>
      </c>
      <c r="C162" s="501" t="s">
        <v>491</v>
      </c>
      <c r="D162" s="522" t="s">
        <v>702</v>
      </c>
      <c r="E162" s="501" t="s">
        <v>1561</v>
      </c>
      <c r="F162" s="522" t="s">
        <v>1562</v>
      </c>
      <c r="G162" s="501" t="s">
        <v>1143</v>
      </c>
      <c r="H162" s="501" t="s">
        <v>1144</v>
      </c>
      <c r="I162" s="513">
        <v>18955.599999999999</v>
      </c>
      <c r="J162" s="513">
        <v>4</v>
      </c>
      <c r="K162" s="514">
        <v>75822.399999999994</v>
      </c>
    </row>
    <row r="163" spans="1:11" ht="14.4" customHeight="1" x14ac:dyDescent="0.3">
      <c r="A163" s="497" t="s">
        <v>480</v>
      </c>
      <c r="B163" s="498" t="s">
        <v>481</v>
      </c>
      <c r="C163" s="501" t="s">
        <v>491</v>
      </c>
      <c r="D163" s="522" t="s">
        <v>702</v>
      </c>
      <c r="E163" s="501" t="s">
        <v>1561</v>
      </c>
      <c r="F163" s="522" t="s">
        <v>1562</v>
      </c>
      <c r="G163" s="501" t="s">
        <v>1145</v>
      </c>
      <c r="H163" s="501" t="s">
        <v>1146</v>
      </c>
      <c r="I163" s="513">
        <v>1928.98</v>
      </c>
      <c r="J163" s="513">
        <v>2</v>
      </c>
      <c r="K163" s="514">
        <v>3857.96</v>
      </c>
    </row>
    <row r="164" spans="1:11" ht="14.4" customHeight="1" x14ac:dyDescent="0.3">
      <c r="A164" s="497" t="s">
        <v>480</v>
      </c>
      <c r="B164" s="498" t="s">
        <v>481</v>
      </c>
      <c r="C164" s="501" t="s">
        <v>491</v>
      </c>
      <c r="D164" s="522" t="s">
        <v>702</v>
      </c>
      <c r="E164" s="501" t="s">
        <v>1561</v>
      </c>
      <c r="F164" s="522" t="s">
        <v>1562</v>
      </c>
      <c r="G164" s="501" t="s">
        <v>1147</v>
      </c>
      <c r="H164" s="501" t="s">
        <v>1148</v>
      </c>
      <c r="I164" s="513">
        <v>1006.6</v>
      </c>
      <c r="J164" s="513">
        <v>5</v>
      </c>
      <c r="K164" s="514">
        <v>5033</v>
      </c>
    </row>
    <row r="165" spans="1:11" ht="14.4" customHeight="1" x14ac:dyDescent="0.3">
      <c r="A165" s="497" t="s">
        <v>480</v>
      </c>
      <c r="B165" s="498" t="s">
        <v>481</v>
      </c>
      <c r="C165" s="501" t="s">
        <v>491</v>
      </c>
      <c r="D165" s="522" t="s">
        <v>702</v>
      </c>
      <c r="E165" s="501" t="s">
        <v>1561</v>
      </c>
      <c r="F165" s="522" t="s">
        <v>1562</v>
      </c>
      <c r="G165" s="501" t="s">
        <v>1149</v>
      </c>
      <c r="H165" s="501" t="s">
        <v>1150</v>
      </c>
      <c r="I165" s="513">
        <v>46567.607499999998</v>
      </c>
      <c r="J165" s="513">
        <v>4</v>
      </c>
      <c r="K165" s="514">
        <v>186270.43</v>
      </c>
    </row>
    <row r="166" spans="1:11" ht="14.4" customHeight="1" x14ac:dyDescent="0.3">
      <c r="A166" s="497" t="s">
        <v>480</v>
      </c>
      <c r="B166" s="498" t="s">
        <v>481</v>
      </c>
      <c r="C166" s="501" t="s">
        <v>491</v>
      </c>
      <c r="D166" s="522" t="s">
        <v>702</v>
      </c>
      <c r="E166" s="501" t="s">
        <v>1561</v>
      </c>
      <c r="F166" s="522" t="s">
        <v>1562</v>
      </c>
      <c r="G166" s="501" t="s">
        <v>1151</v>
      </c>
      <c r="H166" s="501" t="s">
        <v>1152</v>
      </c>
      <c r="I166" s="513">
        <v>4946.4799999999996</v>
      </c>
      <c r="J166" s="513">
        <v>8</v>
      </c>
      <c r="K166" s="514">
        <v>39571.839999999997</v>
      </c>
    </row>
    <row r="167" spans="1:11" ht="14.4" customHeight="1" x14ac:dyDescent="0.3">
      <c r="A167" s="497" t="s">
        <v>480</v>
      </c>
      <c r="B167" s="498" t="s">
        <v>481</v>
      </c>
      <c r="C167" s="501" t="s">
        <v>491</v>
      </c>
      <c r="D167" s="522" t="s">
        <v>702</v>
      </c>
      <c r="E167" s="501" t="s">
        <v>1561</v>
      </c>
      <c r="F167" s="522" t="s">
        <v>1562</v>
      </c>
      <c r="G167" s="501" t="s">
        <v>1153</v>
      </c>
      <c r="H167" s="501" t="s">
        <v>1154</v>
      </c>
      <c r="I167" s="513">
        <v>4946.4799999999996</v>
      </c>
      <c r="J167" s="513">
        <v>10</v>
      </c>
      <c r="K167" s="514">
        <v>49464.800000000003</v>
      </c>
    </row>
    <row r="168" spans="1:11" ht="14.4" customHeight="1" x14ac:dyDescent="0.3">
      <c r="A168" s="497" t="s">
        <v>480</v>
      </c>
      <c r="B168" s="498" t="s">
        <v>481</v>
      </c>
      <c r="C168" s="501" t="s">
        <v>491</v>
      </c>
      <c r="D168" s="522" t="s">
        <v>702</v>
      </c>
      <c r="E168" s="501" t="s">
        <v>1561</v>
      </c>
      <c r="F168" s="522" t="s">
        <v>1562</v>
      </c>
      <c r="G168" s="501" t="s">
        <v>1155</v>
      </c>
      <c r="H168" s="501" t="s">
        <v>1156</v>
      </c>
      <c r="I168" s="513">
        <v>4946.4799999999996</v>
      </c>
      <c r="J168" s="513">
        <v>3</v>
      </c>
      <c r="K168" s="514">
        <v>14839.439999999999</v>
      </c>
    </row>
    <row r="169" spans="1:11" ht="14.4" customHeight="1" x14ac:dyDescent="0.3">
      <c r="A169" s="497" t="s">
        <v>480</v>
      </c>
      <c r="B169" s="498" t="s">
        <v>481</v>
      </c>
      <c r="C169" s="501" t="s">
        <v>491</v>
      </c>
      <c r="D169" s="522" t="s">
        <v>702</v>
      </c>
      <c r="E169" s="501" t="s">
        <v>1561</v>
      </c>
      <c r="F169" s="522" t="s">
        <v>1562</v>
      </c>
      <c r="G169" s="501" t="s">
        <v>1157</v>
      </c>
      <c r="H169" s="501" t="s">
        <v>1158</v>
      </c>
      <c r="I169" s="513">
        <v>4946.4799999999996</v>
      </c>
      <c r="J169" s="513">
        <v>9</v>
      </c>
      <c r="K169" s="514">
        <v>44518.32</v>
      </c>
    </row>
    <row r="170" spans="1:11" ht="14.4" customHeight="1" x14ac:dyDescent="0.3">
      <c r="A170" s="497" t="s">
        <v>480</v>
      </c>
      <c r="B170" s="498" t="s">
        <v>481</v>
      </c>
      <c r="C170" s="501" t="s">
        <v>491</v>
      </c>
      <c r="D170" s="522" t="s">
        <v>702</v>
      </c>
      <c r="E170" s="501" t="s">
        <v>1561</v>
      </c>
      <c r="F170" s="522" t="s">
        <v>1562</v>
      </c>
      <c r="G170" s="501" t="s">
        <v>1159</v>
      </c>
      <c r="H170" s="501" t="s">
        <v>1160</v>
      </c>
      <c r="I170" s="513">
        <v>4946.4799999999996</v>
      </c>
      <c r="J170" s="513">
        <v>4</v>
      </c>
      <c r="K170" s="514">
        <v>19785.919999999998</v>
      </c>
    </row>
    <row r="171" spans="1:11" ht="14.4" customHeight="1" x14ac:dyDescent="0.3">
      <c r="A171" s="497" t="s">
        <v>480</v>
      </c>
      <c r="B171" s="498" t="s">
        <v>481</v>
      </c>
      <c r="C171" s="501" t="s">
        <v>491</v>
      </c>
      <c r="D171" s="522" t="s">
        <v>702</v>
      </c>
      <c r="E171" s="501" t="s">
        <v>1561</v>
      </c>
      <c r="F171" s="522" t="s">
        <v>1562</v>
      </c>
      <c r="G171" s="501" t="s">
        <v>1161</v>
      </c>
      <c r="H171" s="501" t="s">
        <v>1162</v>
      </c>
      <c r="I171" s="513">
        <v>746.81</v>
      </c>
      <c r="J171" s="513">
        <v>5</v>
      </c>
      <c r="K171" s="514">
        <v>3734.06</v>
      </c>
    </row>
    <row r="172" spans="1:11" ht="14.4" customHeight="1" x14ac:dyDescent="0.3">
      <c r="A172" s="497" t="s">
        <v>480</v>
      </c>
      <c r="B172" s="498" t="s">
        <v>481</v>
      </c>
      <c r="C172" s="501" t="s">
        <v>491</v>
      </c>
      <c r="D172" s="522" t="s">
        <v>702</v>
      </c>
      <c r="E172" s="501" t="s">
        <v>1561</v>
      </c>
      <c r="F172" s="522" t="s">
        <v>1562</v>
      </c>
      <c r="G172" s="501" t="s">
        <v>1163</v>
      </c>
      <c r="H172" s="501" t="s">
        <v>1164</v>
      </c>
      <c r="I172" s="513">
        <v>746.81</v>
      </c>
      <c r="J172" s="513">
        <v>30</v>
      </c>
      <c r="K172" s="514">
        <v>22404.34</v>
      </c>
    </row>
    <row r="173" spans="1:11" ht="14.4" customHeight="1" x14ac:dyDescent="0.3">
      <c r="A173" s="497" t="s">
        <v>480</v>
      </c>
      <c r="B173" s="498" t="s">
        <v>481</v>
      </c>
      <c r="C173" s="501" t="s">
        <v>491</v>
      </c>
      <c r="D173" s="522" t="s">
        <v>702</v>
      </c>
      <c r="E173" s="501" t="s">
        <v>1561</v>
      </c>
      <c r="F173" s="522" t="s">
        <v>1562</v>
      </c>
      <c r="G173" s="501" t="s">
        <v>1165</v>
      </c>
      <c r="H173" s="501" t="s">
        <v>1166</v>
      </c>
      <c r="I173" s="513">
        <v>3424.2999999999997</v>
      </c>
      <c r="J173" s="513">
        <v>24</v>
      </c>
      <c r="K173" s="514">
        <v>82183.199999999997</v>
      </c>
    </row>
    <row r="174" spans="1:11" ht="14.4" customHeight="1" x14ac:dyDescent="0.3">
      <c r="A174" s="497" t="s">
        <v>480</v>
      </c>
      <c r="B174" s="498" t="s">
        <v>481</v>
      </c>
      <c r="C174" s="501" t="s">
        <v>491</v>
      </c>
      <c r="D174" s="522" t="s">
        <v>702</v>
      </c>
      <c r="E174" s="501" t="s">
        <v>1561</v>
      </c>
      <c r="F174" s="522" t="s">
        <v>1562</v>
      </c>
      <c r="G174" s="501" t="s">
        <v>1167</v>
      </c>
      <c r="H174" s="501" t="s">
        <v>1168</v>
      </c>
      <c r="I174" s="513">
        <v>746.81</v>
      </c>
      <c r="J174" s="513">
        <v>20</v>
      </c>
      <c r="K174" s="514">
        <v>14936.23</v>
      </c>
    </row>
    <row r="175" spans="1:11" ht="14.4" customHeight="1" x14ac:dyDescent="0.3">
      <c r="A175" s="497" t="s">
        <v>480</v>
      </c>
      <c r="B175" s="498" t="s">
        <v>481</v>
      </c>
      <c r="C175" s="501" t="s">
        <v>491</v>
      </c>
      <c r="D175" s="522" t="s">
        <v>702</v>
      </c>
      <c r="E175" s="501" t="s">
        <v>1561</v>
      </c>
      <c r="F175" s="522" t="s">
        <v>1562</v>
      </c>
      <c r="G175" s="501" t="s">
        <v>1169</v>
      </c>
      <c r="H175" s="501" t="s">
        <v>1170</v>
      </c>
      <c r="I175" s="513">
        <v>29717.52</v>
      </c>
      <c r="J175" s="513">
        <v>6</v>
      </c>
      <c r="K175" s="514">
        <v>178305.12</v>
      </c>
    </row>
    <row r="176" spans="1:11" ht="14.4" customHeight="1" x14ac:dyDescent="0.3">
      <c r="A176" s="497" t="s">
        <v>480</v>
      </c>
      <c r="B176" s="498" t="s">
        <v>481</v>
      </c>
      <c r="C176" s="501" t="s">
        <v>491</v>
      </c>
      <c r="D176" s="522" t="s">
        <v>702</v>
      </c>
      <c r="E176" s="501" t="s">
        <v>1561</v>
      </c>
      <c r="F176" s="522" t="s">
        <v>1562</v>
      </c>
      <c r="G176" s="501" t="s">
        <v>1171</v>
      </c>
      <c r="H176" s="501" t="s">
        <v>1172</v>
      </c>
      <c r="I176" s="513">
        <v>13077.68</v>
      </c>
      <c r="J176" s="513">
        <v>10</v>
      </c>
      <c r="K176" s="514">
        <v>130776.79999999999</v>
      </c>
    </row>
    <row r="177" spans="1:11" ht="14.4" customHeight="1" x14ac:dyDescent="0.3">
      <c r="A177" s="497" t="s">
        <v>480</v>
      </c>
      <c r="B177" s="498" t="s">
        <v>481</v>
      </c>
      <c r="C177" s="501" t="s">
        <v>491</v>
      </c>
      <c r="D177" s="522" t="s">
        <v>702</v>
      </c>
      <c r="E177" s="501" t="s">
        <v>1561</v>
      </c>
      <c r="F177" s="522" t="s">
        <v>1562</v>
      </c>
      <c r="G177" s="501" t="s">
        <v>1173</v>
      </c>
      <c r="H177" s="501" t="s">
        <v>1174</v>
      </c>
      <c r="I177" s="513">
        <v>15986.519999999999</v>
      </c>
      <c r="J177" s="513">
        <v>6</v>
      </c>
      <c r="K177" s="514">
        <v>95919.12</v>
      </c>
    </row>
    <row r="178" spans="1:11" ht="14.4" customHeight="1" x14ac:dyDescent="0.3">
      <c r="A178" s="497" t="s">
        <v>480</v>
      </c>
      <c r="B178" s="498" t="s">
        <v>481</v>
      </c>
      <c r="C178" s="501" t="s">
        <v>491</v>
      </c>
      <c r="D178" s="522" t="s">
        <v>702</v>
      </c>
      <c r="E178" s="501" t="s">
        <v>1561</v>
      </c>
      <c r="F178" s="522" t="s">
        <v>1562</v>
      </c>
      <c r="G178" s="501" t="s">
        <v>1175</v>
      </c>
      <c r="H178" s="501" t="s">
        <v>1176</v>
      </c>
      <c r="I178" s="513">
        <v>4360.0050000000001</v>
      </c>
      <c r="J178" s="513">
        <v>2</v>
      </c>
      <c r="K178" s="514">
        <v>8720.01</v>
      </c>
    </row>
    <row r="179" spans="1:11" ht="14.4" customHeight="1" x14ac:dyDescent="0.3">
      <c r="A179" s="497" t="s">
        <v>480</v>
      </c>
      <c r="B179" s="498" t="s">
        <v>481</v>
      </c>
      <c r="C179" s="501" t="s">
        <v>491</v>
      </c>
      <c r="D179" s="522" t="s">
        <v>702</v>
      </c>
      <c r="E179" s="501" t="s">
        <v>1561</v>
      </c>
      <c r="F179" s="522" t="s">
        <v>1562</v>
      </c>
      <c r="G179" s="501" t="s">
        <v>1177</v>
      </c>
      <c r="H179" s="501" t="s">
        <v>1178</v>
      </c>
      <c r="I179" s="513">
        <v>2846.56</v>
      </c>
      <c r="J179" s="513">
        <v>21</v>
      </c>
      <c r="K179" s="514">
        <v>59777.670000000006</v>
      </c>
    </row>
    <row r="180" spans="1:11" ht="14.4" customHeight="1" x14ac:dyDescent="0.3">
      <c r="A180" s="497" t="s">
        <v>480</v>
      </c>
      <c r="B180" s="498" t="s">
        <v>481</v>
      </c>
      <c r="C180" s="501" t="s">
        <v>491</v>
      </c>
      <c r="D180" s="522" t="s">
        <v>702</v>
      </c>
      <c r="E180" s="501" t="s">
        <v>1561</v>
      </c>
      <c r="F180" s="522" t="s">
        <v>1562</v>
      </c>
      <c r="G180" s="501" t="s">
        <v>1179</v>
      </c>
      <c r="H180" s="501" t="s">
        <v>1180</v>
      </c>
      <c r="I180" s="513">
        <v>1006.6</v>
      </c>
      <c r="J180" s="513">
        <v>5</v>
      </c>
      <c r="K180" s="514">
        <v>5033</v>
      </c>
    </row>
    <row r="181" spans="1:11" ht="14.4" customHeight="1" x14ac:dyDescent="0.3">
      <c r="A181" s="497" t="s">
        <v>480</v>
      </c>
      <c r="B181" s="498" t="s">
        <v>481</v>
      </c>
      <c r="C181" s="501" t="s">
        <v>491</v>
      </c>
      <c r="D181" s="522" t="s">
        <v>702</v>
      </c>
      <c r="E181" s="501" t="s">
        <v>1561</v>
      </c>
      <c r="F181" s="522" t="s">
        <v>1562</v>
      </c>
      <c r="G181" s="501" t="s">
        <v>1181</v>
      </c>
      <c r="H181" s="501" t="s">
        <v>1182</v>
      </c>
      <c r="I181" s="513">
        <v>1754.5</v>
      </c>
      <c r="J181" s="513">
        <v>5</v>
      </c>
      <c r="K181" s="514">
        <v>8772.5</v>
      </c>
    </row>
    <row r="182" spans="1:11" ht="14.4" customHeight="1" x14ac:dyDescent="0.3">
      <c r="A182" s="497" t="s">
        <v>480</v>
      </c>
      <c r="B182" s="498" t="s">
        <v>481</v>
      </c>
      <c r="C182" s="501" t="s">
        <v>491</v>
      </c>
      <c r="D182" s="522" t="s">
        <v>702</v>
      </c>
      <c r="E182" s="501" t="s">
        <v>1561</v>
      </c>
      <c r="F182" s="522" t="s">
        <v>1562</v>
      </c>
      <c r="G182" s="501" t="s">
        <v>1183</v>
      </c>
      <c r="H182" s="501" t="s">
        <v>1184</v>
      </c>
      <c r="I182" s="513">
        <v>78669.889999999985</v>
      </c>
      <c r="J182" s="513">
        <v>12</v>
      </c>
      <c r="K182" s="514">
        <v>942905.7</v>
      </c>
    </row>
    <row r="183" spans="1:11" ht="14.4" customHeight="1" x14ac:dyDescent="0.3">
      <c r="A183" s="497" t="s">
        <v>480</v>
      </c>
      <c r="B183" s="498" t="s">
        <v>481</v>
      </c>
      <c r="C183" s="501" t="s">
        <v>491</v>
      </c>
      <c r="D183" s="522" t="s">
        <v>702</v>
      </c>
      <c r="E183" s="501" t="s">
        <v>1561</v>
      </c>
      <c r="F183" s="522" t="s">
        <v>1562</v>
      </c>
      <c r="G183" s="501" t="s">
        <v>1185</v>
      </c>
      <c r="H183" s="501" t="s">
        <v>1186</v>
      </c>
      <c r="I183" s="513">
        <v>3424.2999999999997</v>
      </c>
      <c r="J183" s="513">
        <v>19</v>
      </c>
      <c r="K183" s="514">
        <v>65061.7</v>
      </c>
    </row>
    <row r="184" spans="1:11" ht="14.4" customHeight="1" x14ac:dyDescent="0.3">
      <c r="A184" s="497" t="s">
        <v>480</v>
      </c>
      <c r="B184" s="498" t="s">
        <v>481</v>
      </c>
      <c r="C184" s="501" t="s">
        <v>491</v>
      </c>
      <c r="D184" s="522" t="s">
        <v>702</v>
      </c>
      <c r="E184" s="501" t="s">
        <v>1561</v>
      </c>
      <c r="F184" s="522" t="s">
        <v>1562</v>
      </c>
      <c r="G184" s="501" t="s">
        <v>1187</v>
      </c>
      <c r="H184" s="501" t="s">
        <v>1188</v>
      </c>
      <c r="I184" s="513">
        <v>3424.2999999999997</v>
      </c>
      <c r="J184" s="513">
        <v>12</v>
      </c>
      <c r="K184" s="514">
        <v>41091.599999999999</v>
      </c>
    </row>
    <row r="185" spans="1:11" ht="14.4" customHeight="1" x14ac:dyDescent="0.3">
      <c r="A185" s="497" t="s">
        <v>480</v>
      </c>
      <c r="B185" s="498" t="s">
        <v>481</v>
      </c>
      <c r="C185" s="501" t="s">
        <v>491</v>
      </c>
      <c r="D185" s="522" t="s">
        <v>702</v>
      </c>
      <c r="E185" s="501" t="s">
        <v>1561</v>
      </c>
      <c r="F185" s="522" t="s">
        <v>1562</v>
      </c>
      <c r="G185" s="501" t="s">
        <v>1189</v>
      </c>
      <c r="H185" s="501" t="s">
        <v>1190</v>
      </c>
      <c r="I185" s="513">
        <v>3424.3</v>
      </c>
      <c r="J185" s="513">
        <v>9</v>
      </c>
      <c r="K185" s="514">
        <v>30818.7</v>
      </c>
    </row>
    <row r="186" spans="1:11" ht="14.4" customHeight="1" x14ac:dyDescent="0.3">
      <c r="A186" s="497" t="s">
        <v>480</v>
      </c>
      <c r="B186" s="498" t="s">
        <v>481</v>
      </c>
      <c r="C186" s="501" t="s">
        <v>491</v>
      </c>
      <c r="D186" s="522" t="s">
        <v>702</v>
      </c>
      <c r="E186" s="501" t="s">
        <v>1561</v>
      </c>
      <c r="F186" s="522" t="s">
        <v>1562</v>
      </c>
      <c r="G186" s="501" t="s">
        <v>1191</v>
      </c>
      <c r="H186" s="501" t="s">
        <v>1192</v>
      </c>
      <c r="I186" s="513">
        <v>3424.3</v>
      </c>
      <c r="J186" s="513">
        <v>12</v>
      </c>
      <c r="K186" s="514">
        <v>41091.599999999999</v>
      </c>
    </row>
    <row r="187" spans="1:11" ht="14.4" customHeight="1" x14ac:dyDescent="0.3">
      <c r="A187" s="497" t="s">
        <v>480</v>
      </c>
      <c r="B187" s="498" t="s">
        <v>481</v>
      </c>
      <c r="C187" s="501" t="s">
        <v>491</v>
      </c>
      <c r="D187" s="522" t="s">
        <v>702</v>
      </c>
      <c r="E187" s="501" t="s">
        <v>1561</v>
      </c>
      <c r="F187" s="522" t="s">
        <v>1562</v>
      </c>
      <c r="G187" s="501" t="s">
        <v>1193</v>
      </c>
      <c r="H187" s="501" t="s">
        <v>1194</v>
      </c>
      <c r="I187" s="513">
        <v>42533.627500000002</v>
      </c>
      <c r="J187" s="513">
        <v>12</v>
      </c>
      <c r="K187" s="514">
        <v>504372.17000000004</v>
      </c>
    </row>
    <row r="188" spans="1:11" ht="14.4" customHeight="1" x14ac:dyDescent="0.3">
      <c r="A188" s="497" t="s">
        <v>480</v>
      </c>
      <c r="B188" s="498" t="s">
        <v>481</v>
      </c>
      <c r="C188" s="501" t="s">
        <v>491</v>
      </c>
      <c r="D188" s="522" t="s">
        <v>702</v>
      </c>
      <c r="E188" s="501" t="s">
        <v>1561</v>
      </c>
      <c r="F188" s="522" t="s">
        <v>1562</v>
      </c>
      <c r="G188" s="501" t="s">
        <v>1195</v>
      </c>
      <c r="H188" s="501" t="s">
        <v>1196</v>
      </c>
      <c r="I188" s="513">
        <v>12993</v>
      </c>
      <c r="J188" s="513">
        <v>1</v>
      </c>
      <c r="K188" s="514">
        <v>12993</v>
      </c>
    </row>
    <row r="189" spans="1:11" ht="14.4" customHeight="1" x14ac:dyDescent="0.3">
      <c r="A189" s="497" t="s">
        <v>480</v>
      </c>
      <c r="B189" s="498" t="s">
        <v>481</v>
      </c>
      <c r="C189" s="501" t="s">
        <v>491</v>
      </c>
      <c r="D189" s="522" t="s">
        <v>702</v>
      </c>
      <c r="E189" s="501" t="s">
        <v>1561</v>
      </c>
      <c r="F189" s="522" t="s">
        <v>1562</v>
      </c>
      <c r="G189" s="501" t="s">
        <v>1197</v>
      </c>
      <c r="H189" s="501" t="s">
        <v>1198</v>
      </c>
      <c r="I189" s="513">
        <v>58669.632000000005</v>
      </c>
      <c r="J189" s="513">
        <v>7</v>
      </c>
      <c r="K189" s="514">
        <v>433795.63</v>
      </c>
    </row>
    <row r="190" spans="1:11" ht="14.4" customHeight="1" x14ac:dyDescent="0.3">
      <c r="A190" s="497" t="s">
        <v>480</v>
      </c>
      <c r="B190" s="498" t="s">
        <v>481</v>
      </c>
      <c r="C190" s="501" t="s">
        <v>491</v>
      </c>
      <c r="D190" s="522" t="s">
        <v>702</v>
      </c>
      <c r="E190" s="501" t="s">
        <v>1561</v>
      </c>
      <c r="F190" s="522" t="s">
        <v>1562</v>
      </c>
      <c r="G190" s="501" t="s">
        <v>1199</v>
      </c>
      <c r="H190" s="501" t="s">
        <v>1200</v>
      </c>
      <c r="I190" s="513">
        <v>88619.724000000002</v>
      </c>
      <c r="J190" s="513">
        <v>5</v>
      </c>
      <c r="K190" s="514">
        <v>443098.62</v>
      </c>
    </row>
    <row r="191" spans="1:11" ht="14.4" customHeight="1" x14ac:dyDescent="0.3">
      <c r="A191" s="497" t="s">
        <v>480</v>
      </c>
      <c r="B191" s="498" t="s">
        <v>481</v>
      </c>
      <c r="C191" s="501" t="s">
        <v>491</v>
      </c>
      <c r="D191" s="522" t="s">
        <v>702</v>
      </c>
      <c r="E191" s="501" t="s">
        <v>1561</v>
      </c>
      <c r="F191" s="522" t="s">
        <v>1562</v>
      </c>
      <c r="G191" s="501" t="s">
        <v>1201</v>
      </c>
      <c r="H191" s="501" t="s">
        <v>1202</v>
      </c>
      <c r="I191" s="513">
        <v>3424.3</v>
      </c>
      <c r="J191" s="513">
        <v>1</v>
      </c>
      <c r="K191" s="514">
        <v>3424.3</v>
      </c>
    </row>
    <row r="192" spans="1:11" ht="14.4" customHeight="1" x14ac:dyDescent="0.3">
      <c r="A192" s="497" t="s">
        <v>480</v>
      </c>
      <c r="B192" s="498" t="s">
        <v>481</v>
      </c>
      <c r="C192" s="501" t="s">
        <v>491</v>
      </c>
      <c r="D192" s="522" t="s">
        <v>702</v>
      </c>
      <c r="E192" s="501" t="s">
        <v>1561</v>
      </c>
      <c r="F192" s="522" t="s">
        <v>1562</v>
      </c>
      <c r="G192" s="501" t="s">
        <v>1203</v>
      </c>
      <c r="H192" s="501" t="s">
        <v>1204</v>
      </c>
      <c r="I192" s="513">
        <v>801.87</v>
      </c>
      <c r="J192" s="513">
        <v>5</v>
      </c>
      <c r="K192" s="514">
        <v>4009.34</v>
      </c>
    </row>
    <row r="193" spans="1:11" ht="14.4" customHeight="1" x14ac:dyDescent="0.3">
      <c r="A193" s="497" t="s">
        <v>480</v>
      </c>
      <c r="B193" s="498" t="s">
        <v>481</v>
      </c>
      <c r="C193" s="501" t="s">
        <v>491</v>
      </c>
      <c r="D193" s="522" t="s">
        <v>702</v>
      </c>
      <c r="E193" s="501" t="s">
        <v>1561</v>
      </c>
      <c r="F193" s="522" t="s">
        <v>1562</v>
      </c>
      <c r="G193" s="501" t="s">
        <v>1205</v>
      </c>
      <c r="H193" s="501" t="s">
        <v>1206</v>
      </c>
      <c r="I193" s="513">
        <v>1266.1099999999999</v>
      </c>
      <c r="J193" s="513">
        <v>5</v>
      </c>
      <c r="K193" s="514">
        <v>6346.5499999999993</v>
      </c>
    </row>
    <row r="194" spans="1:11" ht="14.4" customHeight="1" x14ac:dyDescent="0.3">
      <c r="A194" s="497" t="s">
        <v>480</v>
      </c>
      <c r="B194" s="498" t="s">
        <v>481</v>
      </c>
      <c r="C194" s="501" t="s">
        <v>491</v>
      </c>
      <c r="D194" s="522" t="s">
        <v>702</v>
      </c>
      <c r="E194" s="501" t="s">
        <v>1561</v>
      </c>
      <c r="F194" s="522" t="s">
        <v>1562</v>
      </c>
      <c r="G194" s="501" t="s">
        <v>1207</v>
      </c>
      <c r="H194" s="501" t="s">
        <v>1208</v>
      </c>
      <c r="I194" s="513">
        <v>4749.7150000000001</v>
      </c>
      <c r="J194" s="513">
        <v>2</v>
      </c>
      <c r="K194" s="514">
        <v>9499.43</v>
      </c>
    </row>
    <row r="195" spans="1:11" ht="14.4" customHeight="1" x14ac:dyDescent="0.3">
      <c r="A195" s="497" t="s">
        <v>480</v>
      </c>
      <c r="B195" s="498" t="s">
        <v>481</v>
      </c>
      <c r="C195" s="501" t="s">
        <v>491</v>
      </c>
      <c r="D195" s="522" t="s">
        <v>702</v>
      </c>
      <c r="E195" s="501" t="s">
        <v>1561</v>
      </c>
      <c r="F195" s="522" t="s">
        <v>1562</v>
      </c>
      <c r="G195" s="501" t="s">
        <v>1209</v>
      </c>
      <c r="H195" s="501" t="s">
        <v>1210</v>
      </c>
      <c r="I195" s="513">
        <v>3168.51</v>
      </c>
      <c r="J195" s="513">
        <v>1</v>
      </c>
      <c r="K195" s="514">
        <v>3168.51</v>
      </c>
    </row>
    <row r="196" spans="1:11" ht="14.4" customHeight="1" x14ac:dyDescent="0.3">
      <c r="A196" s="497" t="s">
        <v>480</v>
      </c>
      <c r="B196" s="498" t="s">
        <v>481</v>
      </c>
      <c r="C196" s="501" t="s">
        <v>491</v>
      </c>
      <c r="D196" s="522" t="s">
        <v>702</v>
      </c>
      <c r="E196" s="501" t="s">
        <v>1561</v>
      </c>
      <c r="F196" s="522" t="s">
        <v>1562</v>
      </c>
      <c r="G196" s="501" t="s">
        <v>1211</v>
      </c>
      <c r="H196" s="501" t="s">
        <v>1212</v>
      </c>
      <c r="I196" s="513">
        <v>746.81</v>
      </c>
      <c r="J196" s="513">
        <v>10</v>
      </c>
      <c r="K196" s="514">
        <v>7468.12</v>
      </c>
    </row>
    <row r="197" spans="1:11" ht="14.4" customHeight="1" x14ac:dyDescent="0.3">
      <c r="A197" s="497" t="s">
        <v>480</v>
      </c>
      <c r="B197" s="498" t="s">
        <v>481</v>
      </c>
      <c r="C197" s="501" t="s">
        <v>491</v>
      </c>
      <c r="D197" s="522" t="s">
        <v>702</v>
      </c>
      <c r="E197" s="501" t="s">
        <v>1561</v>
      </c>
      <c r="F197" s="522" t="s">
        <v>1562</v>
      </c>
      <c r="G197" s="501" t="s">
        <v>1213</v>
      </c>
      <c r="H197" s="501" t="s">
        <v>1214</v>
      </c>
      <c r="I197" s="513">
        <v>594.39</v>
      </c>
      <c r="J197" s="513">
        <v>10</v>
      </c>
      <c r="K197" s="514">
        <v>5943.88</v>
      </c>
    </row>
    <row r="198" spans="1:11" ht="14.4" customHeight="1" x14ac:dyDescent="0.3">
      <c r="A198" s="497" t="s">
        <v>480</v>
      </c>
      <c r="B198" s="498" t="s">
        <v>481</v>
      </c>
      <c r="C198" s="501" t="s">
        <v>491</v>
      </c>
      <c r="D198" s="522" t="s">
        <v>702</v>
      </c>
      <c r="E198" s="501" t="s">
        <v>1561</v>
      </c>
      <c r="F198" s="522" t="s">
        <v>1562</v>
      </c>
      <c r="G198" s="501" t="s">
        <v>1215</v>
      </c>
      <c r="H198" s="501" t="s">
        <v>1216</v>
      </c>
      <c r="I198" s="513">
        <v>1928.99</v>
      </c>
      <c r="J198" s="513">
        <v>1</v>
      </c>
      <c r="K198" s="514">
        <v>1928.99</v>
      </c>
    </row>
    <row r="199" spans="1:11" ht="14.4" customHeight="1" x14ac:dyDescent="0.3">
      <c r="A199" s="497" t="s">
        <v>480</v>
      </c>
      <c r="B199" s="498" t="s">
        <v>481</v>
      </c>
      <c r="C199" s="501" t="s">
        <v>491</v>
      </c>
      <c r="D199" s="522" t="s">
        <v>702</v>
      </c>
      <c r="E199" s="501" t="s">
        <v>1561</v>
      </c>
      <c r="F199" s="522" t="s">
        <v>1562</v>
      </c>
      <c r="G199" s="501" t="s">
        <v>1217</v>
      </c>
      <c r="H199" s="501" t="s">
        <v>1218</v>
      </c>
      <c r="I199" s="513">
        <v>81090</v>
      </c>
      <c r="J199" s="513">
        <v>2</v>
      </c>
      <c r="K199" s="514">
        <v>162180</v>
      </c>
    </row>
    <row r="200" spans="1:11" ht="14.4" customHeight="1" x14ac:dyDescent="0.3">
      <c r="A200" s="497" t="s">
        <v>480</v>
      </c>
      <c r="B200" s="498" t="s">
        <v>481</v>
      </c>
      <c r="C200" s="501" t="s">
        <v>491</v>
      </c>
      <c r="D200" s="522" t="s">
        <v>702</v>
      </c>
      <c r="E200" s="501" t="s">
        <v>1561</v>
      </c>
      <c r="F200" s="522" t="s">
        <v>1562</v>
      </c>
      <c r="G200" s="501" t="s">
        <v>1219</v>
      </c>
      <c r="H200" s="501" t="s">
        <v>1220</v>
      </c>
      <c r="I200" s="513">
        <v>323.07</v>
      </c>
      <c r="J200" s="513">
        <v>75</v>
      </c>
      <c r="K200" s="514">
        <v>24381.5</v>
      </c>
    </row>
    <row r="201" spans="1:11" ht="14.4" customHeight="1" x14ac:dyDescent="0.3">
      <c r="A201" s="497" t="s">
        <v>480</v>
      </c>
      <c r="B201" s="498" t="s">
        <v>481</v>
      </c>
      <c r="C201" s="501" t="s">
        <v>491</v>
      </c>
      <c r="D201" s="522" t="s">
        <v>702</v>
      </c>
      <c r="E201" s="501" t="s">
        <v>1561</v>
      </c>
      <c r="F201" s="522" t="s">
        <v>1562</v>
      </c>
      <c r="G201" s="501" t="s">
        <v>1221</v>
      </c>
      <c r="H201" s="501" t="s">
        <v>1222</v>
      </c>
      <c r="I201" s="513">
        <v>556.6</v>
      </c>
      <c r="J201" s="513">
        <v>5</v>
      </c>
      <c r="K201" s="514">
        <v>2783</v>
      </c>
    </row>
    <row r="202" spans="1:11" ht="14.4" customHeight="1" x14ac:dyDescent="0.3">
      <c r="A202" s="497" t="s">
        <v>480</v>
      </c>
      <c r="B202" s="498" t="s">
        <v>481</v>
      </c>
      <c r="C202" s="501" t="s">
        <v>491</v>
      </c>
      <c r="D202" s="522" t="s">
        <v>702</v>
      </c>
      <c r="E202" s="501" t="s">
        <v>1561</v>
      </c>
      <c r="F202" s="522" t="s">
        <v>1562</v>
      </c>
      <c r="G202" s="501" t="s">
        <v>1223</v>
      </c>
      <c r="H202" s="501" t="s">
        <v>1224</v>
      </c>
      <c r="I202" s="513">
        <v>266.2</v>
      </c>
      <c r="J202" s="513">
        <v>50</v>
      </c>
      <c r="K202" s="514">
        <v>13310</v>
      </c>
    </row>
    <row r="203" spans="1:11" ht="14.4" customHeight="1" x14ac:dyDescent="0.3">
      <c r="A203" s="497" t="s">
        <v>480</v>
      </c>
      <c r="B203" s="498" t="s">
        <v>481</v>
      </c>
      <c r="C203" s="501" t="s">
        <v>491</v>
      </c>
      <c r="D203" s="522" t="s">
        <v>702</v>
      </c>
      <c r="E203" s="501" t="s">
        <v>1561</v>
      </c>
      <c r="F203" s="522" t="s">
        <v>1562</v>
      </c>
      <c r="G203" s="501" t="s">
        <v>1225</v>
      </c>
      <c r="H203" s="501" t="s">
        <v>1226</v>
      </c>
      <c r="I203" s="513">
        <v>15233.84</v>
      </c>
      <c r="J203" s="513">
        <v>1</v>
      </c>
      <c r="K203" s="514">
        <v>15233.84</v>
      </c>
    </row>
    <row r="204" spans="1:11" ht="14.4" customHeight="1" x14ac:dyDescent="0.3">
      <c r="A204" s="497" t="s">
        <v>480</v>
      </c>
      <c r="B204" s="498" t="s">
        <v>481</v>
      </c>
      <c r="C204" s="501" t="s">
        <v>491</v>
      </c>
      <c r="D204" s="522" t="s">
        <v>702</v>
      </c>
      <c r="E204" s="501" t="s">
        <v>1561</v>
      </c>
      <c r="F204" s="522" t="s">
        <v>1562</v>
      </c>
      <c r="G204" s="501" t="s">
        <v>1227</v>
      </c>
      <c r="H204" s="501" t="s">
        <v>1228</v>
      </c>
      <c r="I204" s="513">
        <v>1102.44</v>
      </c>
      <c r="J204" s="513">
        <v>20</v>
      </c>
      <c r="K204" s="514">
        <v>22048.82</v>
      </c>
    </row>
    <row r="205" spans="1:11" ht="14.4" customHeight="1" x14ac:dyDescent="0.3">
      <c r="A205" s="497" t="s">
        <v>480</v>
      </c>
      <c r="B205" s="498" t="s">
        <v>481</v>
      </c>
      <c r="C205" s="501" t="s">
        <v>491</v>
      </c>
      <c r="D205" s="522" t="s">
        <v>702</v>
      </c>
      <c r="E205" s="501" t="s">
        <v>1561</v>
      </c>
      <c r="F205" s="522" t="s">
        <v>1562</v>
      </c>
      <c r="G205" s="501" t="s">
        <v>1229</v>
      </c>
      <c r="H205" s="501" t="s">
        <v>1230</v>
      </c>
      <c r="I205" s="513">
        <v>21191.38</v>
      </c>
      <c r="J205" s="513">
        <v>3</v>
      </c>
      <c r="K205" s="514">
        <v>63574.14</v>
      </c>
    </row>
    <row r="206" spans="1:11" ht="14.4" customHeight="1" x14ac:dyDescent="0.3">
      <c r="A206" s="497" t="s">
        <v>480</v>
      </c>
      <c r="B206" s="498" t="s">
        <v>481</v>
      </c>
      <c r="C206" s="501" t="s">
        <v>491</v>
      </c>
      <c r="D206" s="522" t="s">
        <v>702</v>
      </c>
      <c r="E206" s="501" t="s">
        <v>1561</v>
      </c>
      <c r="F206" s="522" t="s">
        <v>1562</v>
      </c>
      <c r="G206" s="501" t="s">
        <v>1231</v>
      </c>
      <c r="H206" s="501" t="s">
        <v>1232</v>
      </c>
      <c r="I206" s="513">
        <v>21191.38</v>
      </c>
      <c r="J206" s="513">
        <v>1</v>
      </c>
      <c r="K206" s="514">
        <v>21191.38</v>
      </c>
    </row>
    <row r="207" spans="1:11" ht="14.4" customHeight="1" x14ac:dyDescent="0.3">
      <c r="A207" s="497" t="s">
        <v>480</v>
      </c>
      <c r="B207" s="498" t="s">
        <v>481</v>
      </c>
      <c r="C207" s="501" t="s">
        <v>491</v>
      </c>
      <c r="D207" s="522" t="s">
        <v>702</v>
      </c>
      <c r="E207" s="501" t="s">
        <v>1561</v>
      </c>
      <c r="F207" s="522" t="s">
        <v>1562</v>
      </c>
      <c r="G207" s="501" t="s">
        <v>1233</v>
      </c>
      <c r="H207" s="501" t="s">
        <v>1234</v>
      </c>
      <c r="I207" s="513">
        <v>21191.38</v>
      </c>
      <c r="J207" s="513">
        <v>1</v>
      </c>
      <c r="K207" s="514">
        <v>21191.38</v>
      </c>
    </row>
    <row r="208" spans="1:11" ht="14.4" customHeight="1" x14ac:dyDescent="0.3">
      <c r="A208" s="497" t="s">
        <v>480</v>
      </c>
      <c r="B208" s="498" t="s">
        <v>481</v>
      </c>
      <c r="C208" s="501" t="s">
        <v>491</v>
      </c>
      <c r="D208" s="522" t="s">
        <v>702</v>
      </c>
      <c r="E208" s="501" t="s">
        <v>1561</v>
      </c>
      <c r="F208" s="522" t="s">
        <v>1562</v>
      </c>
      <c r="G208" s="501" t="s">
        <v>1235</v>
      </c>
      <c r="H208" s="501" t="s">
        <v>1236</v>
      </c>
      <c r="I208" s="513">
        <v>21191.38</v>
      </c>
      <c r="J208" s="513">
        <v>1</v>
      </c>
      <c r="K208" s="514">
        <v>21191.38</v>
      </c>
    </row>
    <row r="209" spans="1:11" ht="14.4" customHeight="1" x14ac:dyDescent="0.3">
      <c r="A209" s="497" t="s">
        <v>480</v>
      </c>
      <c r="B209" s="498" t="s">
        <v>481</v>
      </c>
      <c r="C209" s="501" t="s">
        <v>491</v>
      </c>
      <c r="D209" s="522" t="s">
        <v>702</v>
      </c>
      <c r="E209" s="501" t="s">
        <v>1561</v>
      </c>
      <c r="F209" s="522" t="s">
        <v>1562</v>
      </c>
      <c r="G209" s="501" t="s">
        <v>1237</v>
      </c>
      <c r="H209" s="501" t="s">
        <v>1238</v>
      </c>
      <c r="I209" s="513">
        <v>18955.599999999999</v>
      </c>
      <c r="J209" s="513">
        <v>3</v>
      </c>
      <c r="K209" s="514">
        <v>56866.799999999996</v>
      </c>
    </row>
    <row r="210" spans="1:11" ht="14.4" customHeight="1" x14ac:dyDescent="0.3">
      <c r="A210" s="497" t="s">
        <v>480</v>
      </c>
      <c r="B210" s="498" t="s">
        <v>481</v>
      </c>
      <c r="C210" s="501" t="s">
        <v>491</v>
      </c>
      <c r="D210" s="522" t="s">
        <v>702</v>
      </c>
      <c r="E210" s="501" t="s">
        <v>1561</v>
      </c>
      <c r="F210" s="522" t="s">
        <v>1562</v>
      </c>
      <c r="G210" s="501" t="s">
        <v>1239</v>
      </c>
      <c r="H210" s="501" t="s">
        <v>1240</v>
      </c>
      <c r="I210" s="513">
        <v>1634.56</v>
      </c>
      <c r="J210" s="513">
        <v>3</v>
      </c>
      <c r="K210" s="514">
        <v>4903.6899999999996</v>
      </c>
    </row>
    <row r="211" spans="1:11" ht="14.4" customHeight="1" x14ac:dyDescent="0.3">
      <c r="A211" s="497" t="s">
        <v>480</v>
      </c>
      <c r="B211" s="498" t="s">
        <v>481</v>
      </c>
      <c r="C211" s="501" t="s">
        <v>491</v>
      </c>
      <c r="D211" s="522" t="s">
        <v>702</v>
      </c>
      <c r="E211" s="501" t="s">
        <v>1561</v>
      </c>
      <c r="F211" s="522" t="s">
        <v>1562</v>
      </c>
      <c r="G211" s="501" t="s">
        <v>1241</v>
      </c>
      <c r="H211" s="501" t="s">
        <v>1242</v>
      </c>
      <c r="I211" s="513">
        <v>1928.98</v>
      </c>
      <c r="J211" s="513">
        <v>1</v>
      </c>
      <c r="K211" s="514">
        <v>1928.98</v>
      </c>
    </row>
    <row r="212" spans="1:11" ht="14.4" customHeight="1" x14ac:dyDescent="0.3">
      <c r="A212" s="497" t="s">
        <v>480</v>
      </c>
      <c r="B212" s="498" t="s">
        <v>481</v>
      </c>
      <c r="C212" s="501" t="s">
        <v>491</v>
      </c>
      <c r="D212" s="522" t="s">
        <v>702</v>
      </c>
      <c r="E212" s="501" t="s">
        <v>1561</v>
      </c>
      <c r="F212" s="522" t="s">
        <v>1562</v>
      </c>
      <c r="G212" s="501" t="s">
        <v>1243</v>
      </c>
      <c r="H212" s="501" t="s">
        <v>1244</v>
      </c>
      <c r="I212" s="513">
        <v>746.81</v>
      </c>
      <c r="J212" s="513">
        <v>5</v>
      </c>
      <c r="K212" s="514">
        <v>3734.06</v>
      </c>
    </row>
    <row r="213" spans="1:11" ht="14.4" customHeight="1" x14ac:dyDescent="0.3">
      <c r="A213" s="497" t="s">
        <v>480</v>
      </c>
      <c r="B213" s="498" t="s">
        <v>481</v>
      </c>
      <c r="C213" s="501" t="s">
        <v>491</v>
      </c>
      <c r="D213" s="522" t="s">
        <v>702</v>
      </c>
      <c r="E213" s="501" t="s">
        <v>1561</v>
      </c>
      <c r="F213" s="522" t="s">
        <v>1562</v>
      </c>
      <c r="G213" s="501" t="s">
        <v>1245</v>
      </c>
      <c r="H213" s="501" t="s">
        <v>1246</v>
      </c>
      <c r="I213" s="513">
        <v>18955.599999999999</v>
      </c>
      <c r="J213" s="513">
        <v>1</v>
      </c>
      <c r="K213" s="514">
        <v>18955.599999999999</v>
      </c>
    </row>
    <row r="214" spans="1:11" ht="14.4" customHeight="1" x14ac:dyDescent="0.3">
      <c r="A214" s="497" t="s">
        <v>480</v>
      </c>
      <c r="B214" s="498" t="s">
        <v>481</v>
      </c>
      <c r="C214" s="501" t="s">
        <v>491</v>
      </c>
      <c r="D214" s="522" t="s">
        <v>702</v>
      </c>
      <c r="E214" s="501" t="s">
        <v>1561</v>
      </c>
      <c r="F214" s="522" t="s">
        <v>1562</v>
      </c>
      <c r="G214" s="501" t="s">
        <v>1247</v>
      </c>
      <c r="H214" s="501" t="s">
        <v>1248</v>
      </c>
      <c r="I214" s="513">
        <v>11774.39</v>
      </c>
      <c r="J214" s="513">
        <v>4</v>
      </c>
      <c r="K214" s="514">
        <v>47097.56</v>
      </c>
    </row>
    <row r="215" spans="1:11" ht="14.4" customHeight="1" x14ac:dyDescent="0.3">
      <c r="A215" s="497" t="s">
        <v>480</v>
      </c>
      <c r="B215" s="498" t="s">
        <v>481</v>
      </c>
      <c r="C215" s="501" t="s">
        <v>491</v>
      </c>
      <c r="D215" s="522" t="s">
        <v>702</v>
      </c>
      <c r="E215" s="501" t="s">
        <v>1561</v>
      </c>
      <c r="F215" s="522" t="s">
        <v>1562</v>
      </c>
      <c r="G215" s="501" t="s">
        <v>1249</v>
      </c>
      <c r="H215" s="501" t="s">
        <v>1250</v>
      </c>
      <c r="I215" s="513">
        <v>3443.68</v>
      </c>
      <c r="J215" s="513">
        <v>6</v>
      </c>
      <c r="K215" s="514">
        <v>20662.060000000001</v>
      </c>
    </row>
    <row r="216" spans="1:11" ht="14.4" customHeight="1" x14ac:dyDescent="0.3">
      <c r="A216" s="497" t="s">
        <v>480</v>
      </c>
      <c r="B216" s="498" t="s">
        <v>481</v>
      </c>
      <c r="C216" s="501" t="s">
        <v>491</v>
      </c>
      <c r="D216" s="522" t="s">
        <v>702</v>
      </c>
      <c r="E216" s="501" t="s">
        <v>1561</v>
      </c>
      <c r="F216" s="522" t="s">
        <v>1562</v>
      </c>
      <c r="G216" s="501" t="s">
        <v>1251</v>
      </c>
      <c r="H216" s="501" t="s">
        <v>1252</v>
      </c>
      <c r="I216" s="513">
        <v>4946.4799999999996</v>
      </c>
      <c r="J216" s="513">
        <v>2</v>
      </c>
      <c r="K216" s="514">
        <v>9892.9599999999991</v>
      </c>
    </row>
    <row r="217" spans="1:11" ht="14.4" customHeight="1" x14ac:dyDescent="0.3">
      <c r="A217" s="497" t="s">
        <v>480</v>
      </c>
      <c r="B217" s="498" t="s">
        <v>481</v>
      </c>
      <c r="C217" s="501" t="s">
        <v>491</v>
      </c>
      <c r="D217" s="522" t="s">
        <v>702</v>
      </c>
      <c r="E217" s="501" t="s">
        <v>1561</v>
      </c>
      <c r="F217" s="522" t="s">
        <v>1562</v>
      </c>
      <c r="G217" s="501" t="s">
        <v>1253</v>
      </c>
      <c r="H217" s="501" t="s">
        <v>1254</v>
      </c>
      <c r="I217" s="513">
        <v>4946.4799999999996</v>
      </c>
      <c r="J217" s="513">
        <v>5</v>
      </c>
      <c r="K217" s="514">
        <v>24732.399999999998</v>
      </c>
    </row>
    <row r="218" spans="1:11" ht="14.4" customHeight="1" x14ac:dyDescent="0.3">
      <c r="A218" s="497" t="s">
        <v>480</v>
      </c>
      <c r="B218" s="498" t="s">
        <v>481</v>
      </c>
      <c r="C218" s="501" t="s">
        <v>491</v>
      </c>
      <c r="D218" s="522" t="s">
        <v>702</v>
      </c>
      <c r="E218" s="501" t="s">
        <v>1561</v>
      </c>
      <c r="F218" s="522" t="s">
        <v>1562</v>
      </c>
      <c r="G218" s="501" t="s">
        <v>1255</v>
      </c>
      <c r="H218" s="501" t="s">
        <v>1256</v>
      </c>
      <c r="I218" s="513">
        <v>4749.7299999999996</v>
      </c>
      <c r="J218" s="513">
        <v>2</v>
      </c>
      <c r="K218" s="514">
        <v>9499.4599999999991</v>
      </c>
    </row>
    <row r="219" spans="1:11" ht="14.4" customHeight="1" x14ac:dyDescent="0.3">
      <c r="A219" s="497" t="s">
        <v>480</v>
      </c>
      <c r="B219" s="498" t="s">
        <v>481</v>
      </c>
      <c r="C219" s="501" t="s">
        <v>491</v>
      </c>
      <c r="D219" s="522" t="s">
        <v>702</v>
      </c>
      <c r="E219" s="501" t="s">
        <v>1561</v>
      </c>
      <c r="F219" s="522" t="s">
        <v>1562</v>
      </c>
      <c r="G219" s="501" t="s">
        <v>1257</v>
      </c>
      <c r="H219" s="501" t="s">
        <v>1258</v>
      </c>
      <c r="I219" s="513">
        <v>2524.06</v>
      </c>
      <c r="J219" s="513">
        <v>5</v>
      </c>
      <c r="K219" s="514">
        <v>12620.3</v>
      </c>
    </row>
    <row r="220" spans="1:11" ht="14.4" customHeight="1" x14ac:dyDescent="0.3">
      <c r="A220" s="497" t="s">
        <v>480</v>
      </c>
      <c r="B220" s="498" t="s">
        <v>481</v>
      </c>
      <c r="C220" s="501" t="s">
        <v>491</v>
      </c>
      <c r="D220" s="522" t="s">
        <v>702</v>
      </c>
      <c r="E220" s="501" t="s">
        <v>1561</v>
      </c>
      <c r="F220" s="522" t="s">
        <v>1562</v>
      </c>
      <c r="G220" s="501" t="s">
        <v>1259</v>
      </c>
      <c r="H220" s="501" t="s">
        <v>1260</v>
      </c>
      <c r="I220" s="513">
        <v>2204.62</v>
      </c>
      <c r="J220" s="513">
        <v>5</v>
      </c>
      <c r="K220" s="514">
        <v>11023.1</v>
      </c>
    </row>
    <row r="221" spans="1:11" ht="14.4" customHeight="1" x14ac:dyDescent="0.3">
      <c r="A221" s="497" t="s">
        <v>480</v>
      </c>
      <c r="B221" s="498" t="s">
        <v>481</v>
      </c>
      <c r="C221" s="501" t="s">
        <v>491</v>
      </c>
      <c r="D221" s="522" t="s">
        <v>702</v>
      </c>
      <c r="E221" s="501" t="s">
        <v>1561</v>
      </c>
      <c r="F221" s="522" t="s">
        <v>1562</v>
      </c>
      <c r="G221" s="501" t="s">
        <v>1261</v>
      </c>
      <c r="H221" s="501" t="s">
        <v>1262</v>
      </c>
      <c r="I221" s="513">
        <v>3168.51</v>
      </c>
      <c r="J221" s="513">
        <v>1</v>
      </c>
      <c r="K221" s="514">
        <v>3168.51</v>
      </c>
    </row>
    <row r="222" spans="1:11" ht="14.4" customHeight="1" x14ac:dyDescent="0.3">
      <c r="A222" s="497" t="s">
        <v>480</v>
      </c>
      <c r="B222" s="498" t="s">
        <v>481</v>
      </c>
      <c r="C222" s="501" t="s">
        <v>491</v>
      </c>
      <c r="D222" s="522" t="s">
        <v>702</v>
      </c>
      <c r="E222" s="501" t="s">
        <v>1561</v>
      </c>
      <c r="F222" s="522" t="s">
        <v>1562</v>
      </c>
      <c r="G222" s="501" t="s">
        <v>1263</v>
      </c>
      <c r="H222" s="501" t="s">
        <v>1264</v>
      </c>
      <c r="I222" s="513">
        <v>78103.399999999994</v>
      </c>
      <c r="J222" s="513">
        <v>2</v>
      </c>
      <c r="K222" s="514">
        <v>156206.79999999999</v>
      </c>
    </row>
    <row r="223" spans="1:11" ht="14.4" customHeight="1" x14ac:dyDescent="0.3">
      <c r="A223" s="497" t="s">
        <v>480</v>
      </c>
      <c r="B223" s="498" t="s">
        <v>481</v>
      </c>
      <c r="C223" s="501" t="s">
        <v>491</v>
      </c>
      <c r="D223" s="522" t="s">
        <v>702</v>
      </c>
      <c r="E223" s="501" t="s">
        <v>1561</v>
      </c>
      <c r="F223" s="522" t="s">
        <v>1562</v>
      </c>
      <c r="G223" s="501" t="s">
        <v>1265</v>
      </c>
      <c r="H223" s="501" t="s">
        <v>1266</v>
      </c>
      <c r="I223" s="513">
        <v>2582.14</v>
      </c>
      <c r="J223" s="513">
        <v>1</v>
      </c>
      <c r="K223" s="514">
        <v>2582.14</v>
      </c>
    </row>
    <row r="224" spans="1:11" ht="14.4" customHeight="1" x14ac:dyDescent="0.3">
      <c r="A224" s="497" t="s">
        <v>480</v>
      </c>
      <c r="B224" s="498" t="s">
        <v>481</v>
      </c>
      <c r="C224" s="501" t="s">
        <v>491</v>
      </c>
      <c r="D224" s="522" t="s">
        <v>702</v>
      </c>
      <c r="E224" s="501" t="s">
        <v>1561</v>
      </c>
      <c r="F224" s="522" t="s">
        <v>1562</v>
      </c>
      <c r="G224" s="501" t="s">
        <v>1267</v>
      </c>
      <c r="H224" s="501" t="s">
        <v>1268</v>
      </c>
      <c r="I224" s="513">
        <v>16100</v>
      </c>
      <c r="J224" s="513">
        <v>1</v>
      </c>
      <c r="K224" s="514">
        <v>16100</v>
      </c>
    </row>
    <row r="225" spans="1:11" ht="14.4" customHeight="1" x14ac:dyDescent="0.3">
      <c r="A225" s="497" t="s">
        <v>480</v>
      </c>
      <c r="B225" s="498" t="s">
        <v>481</v>
      </c>
      <c r="C225" s="501" t="s">
        <v>491</v>
      </c>
      <c r="D225" s="522" t="s">
        <v>702</v>
      </c>
      <c r="E225" s="501" t="s">
        <v>1561</v>
      </c>
      <c r="F225" s="522" t="s">
        <v>1562</v>
      </c>
      <c r="G225" s="501" t="s">
        <v>1269</v>
      </c>
      <c r="H225" s="501" t="s">
        <v>1270</v>
      </c>
      <c r="I225" s="513">
        <v>16100</v>
      </c>
      <c r="J225" s="513">
        <v>2</v>
      </c>
      <c r="K225" s="514">
        <v>32200</v>
      </c>
    </row>
    <row r="226" spans="1:11" ht="14.4" customHeight="1" x14ac:dyDescent="0.3">
      <c r="A226" s="497" t="s">
        <v>480</v>
      </c>
      <c r="B226" s="498" t="s">
        <v>481</v>
      </c>
      <c r="C226" s="501" t="s">
        <v>491</v>
      </c>
      <c r="D226" s="522" t="s">
        <v>702</v>
      </c>
      <c r="E226" s="501" t="s">
        <v>1561</v>
      </c>
      <c r="F226" s="522" t="s">
        <v>1562</v>
      </c>
      <c r="G226" s="501" t="s">
        <v>1271</v>
      </c>
      <c r="H226" s="501" t="s">
        <v>1272</v>
      </c>
      <c r="I226" s="513">
        <v>15395</v>
      </c>
      <c r="J226" s="513">
        <v>2</v>
      </c>
      <c r="K226" s="514">
        <v>30790</v>
      </c>
    </row>
    <row r="227" spans="1:11" ht="14.4" customHeight="1" x14ac:dyDescent="0.3">
      <c r="A227" s="497" t="s">
        <v>480</v>
      </c>
      <c r="B227" s="498" t="s">
        <v>481</v>
      </c>
      <c r="C227" s="501" t="s">
        <v>491</v>
      </c>
      <c r="D227" s="522" t="s">
        <v>702</v>
      </c>
      <c r="E227" s="501" t="s">
        <v>1561</v>
      </c>
      <c r="F227" s="522" t="s">
        <v>1562</v>
      </c>
      <c r="G227" s="501" t="s">
        <v>1273</v>
      </c>
      <c r="H227" s="501" t="s">
        <v>1274</v>
      </c>
      <c r="I227" s="513">
        <v>3424.2999999999997</v>
      </c>
      <c r="J227" s="513">
        <v>16</v>
      </c>
      <c r="K227" s="514">
        <v>54788.800000000003</v>
      </c>
    </row>
    <row r="228" spans="1:11" ht="14.4" customHeight="1" x14ac:dyDescent="0.3">
      <c r="A228" s="497" t="s">
        <v>480</v>
      </c>
      <c r="B228" s="498" t="s">
        <v>481</v>
      </c>
      <c r="C228" s="501" t="s">
        <v>491</v>
      </c>
      <c r="D228" s="522" t="s">
        <v>702</v>
      </c>
      <c r="E228" s="501" t="s">
        <v>1561</v>
      </c>
      <c r="F228" s="522" t="s">
        <v>1562</v>
      </c>
      <c r="G228" s="501" t="s">
        <v>1275</v>
      </c>
      <c r="H228" s="501" t="s">
        <v>1276</v>
      </c>
      <c r="I228" s="513">
        <v>3424.3</v>
      </c>
      <c r="J228" s="513">
        <v>3</v>
      </c>
      <c r="K228" s="514">
        <v>10272.900000000001</v>
      </c>
    </row>
    <row r="229" spans="1:11" ht="14.4" customHeight="1" x14ac:dyDescent="0.3">
      <c r="A229" s="497" t="s">
        <v>480</v>
      </c>
      <c r="B229" s="498" t="s">
        <v>481</v>
      </c>
      <c r="C229" s="501" t="s">
        <v>491</v>
      </c>
      <c r="D229" s="522" t="s">
        <v>702</v>
      </c>
      <c r="E229" s="501" t="s">
        <v>1561</v>
      </c>
      <c r="F229" s="522" t="s">
        <v>1562</v>
      </c>
      <c r="G229" s="501" t="s">
        <v>1277</v>
      </c>
      <c r="H229" s="501" t="s">
        <v>1278</v>
      </c>
      <c r="I229" s="513">
        <v>12993</v>
      </c>
      <c r="J229" s="513">
        <v>2</v>
      </c>
      <c r="K229" s="514">
        <v>25986</v>
      </c>
    </row>
    <row r="230" spans="1:11" ht="14.4" customHeight="1" x14ac:dyDescent="0.3">
      <c r="A230" s="497" t="s">
        <v>480</v>
      </c>
      <c r="B230" s="498" t="s">
        <v>481</v>
      </c>
      <c r="C230" s="501" t="s">
        <v>491</v>
      </c>
      <c r="D230" s="522" t="s">
        <v>702</v>
      </c>
      <c r="E230" s="501" t="s">
        <v>1561</v>
      </c>
      <c r="F230" s="522" t="s">
        <v>1562</v>
      </c>
      <c r="G230" s="501" t="s">
        <v>1279</v>
      </c>
      <c r="H230" s="501" t="s">
        <v>1280</v>
      </c>
      <c r="I230" s="513">
        <v>9719.33</v>
      </c>
      <c r="J230" s="513">
        <v>2</v>
      </c>
      <c r="K230" s="514">
        <v>19438.66</v>
      </c>
    </row>
    <row r="231" spans="1:11" ht="14.4" customHeight="1" x14ac:dyDescent="0.3">
      <c r="A231" s="497" t="s">
        <v>480</v>
      </c>
      <c r="B231" s="498" t="s">
        <v>481</v>
      </c>
      <c r="C231" s="501" t="s">
        <v>491</v>
      </c>
      <c r="D231" s="522" t="s">
        <v>702</v>
      </c>
      <c r="E231" s="501" t="s">
        <v>1561</v>
      </c>
      <c r="F231" s="522" t="s">
        <v>1562</v>
      </c>
      <c r="G231" s="501" t="s">
        <v>1281</v>
      </c>
      <c r="H231" s="501" t="s">
        <v>1282</v>
      </c>
      <c r="I231" s="513">
        <v>9326.99</v>
      </c>
      <c r="J231" s="513">
        <v>1</v>
      </c>
      <c r="K231" s="514">
        <v>9326.99</v>
      </c>
    </row>
    <row r="232" spans="1:11" ht="14.4" customHeight="1" x14ac:dyDescent="0.3">
      <c r="A232" s="497" t="s">
        <v>480</v>
      </c>
      <c r="B232" s="498" t="s">
        <v>481</v>
      </c>
      <c r="C232" s="501" t="s">
        <v>491</v>
      </c>
      <c r="D232" s="522" t="s">
        <v>702</v>
      </c>
      <c r="E232" s="501" t="s">
        <v>1561</v>
      </c>
      <c r="F232" s="522" t="s">
        <v>1562</v>
      </c>
      <c r="G232" s="501" t="s">
        <v>1283</v>
      </c>
      <c r="H232" s="501" t="s">
        <v>1284</v>
      </c>
      <c r="I232" s="513">
        <v>3495.56</v>
      </c>
      <c r="J232" s="513">
        <v>1</v>
      </c>
      <c r="K232" s="514">
        <v>3495.56</v>
      </c>
    </row>
    <row r="233" spans="1:11" ht="14.4" customHeight="1" x14ac:dyDescent="0.3">
      <c r="A233" s="497" t="s">
        <v>480</v>
      </c>
      <c r="B233" s="498" t="s">
        <v>481</v>
      </c>
      <c r="C233" s="501" t="s">
        <v>491</v>
      </c>
      <c r="D233" s="522" t="s">
        <v>702</v>
      </c>
      <c r="E233" s="501" t="s">
        <v>1561</v>
      </c>
      <c r="F233" s="522" t="s">
        <v>1562</v>
      </c>
      <c r="G233" s="501" t="s">
        <v>1285</v>
      </c>
      <c r="H233" s="501" t="s">
        <v>1286</v>
      </c>
      <c r="I233" s="513">
        <v>16100</v>
      </c>
      <c r="J233" s="513">
        <v>1</v>
      </c>
      <c r="K233" s="514">
        <v>16100</v>
      </c>
    </row>
    <row r="234" spans="1:11" ht="14.4" customHeight="1" x14ac:dyDescent="0.3">
      <c r="A234" s="497" t="s">
        <v>480</v>
      </c>
      <c r="B234" s="498" t="s">
        <v>481</v>
      </c>
      <c r="C234" s="501" t="s">
        <v>491</v>
      </c>
      <c r="D234" s="522" t="s">
        <v>702</v>
      </c>
      <c r="E234" s="501" t="s">
        <v>1561</v>
      </c>
      <c r="F234" s="522" t="s">
        <v>1562</v>
      </c>
      <c r="G234" s="501" t="s">
        <v>1287</v>
      </c>
      <c r="H234" s="501" t="s">
        <v>1288</v>
      </c>
      <c r="I234" s="513">
        <v>2545.84</v>
      </c>
      <c r="J234" s="513">
        <v>1</v>
      </c>
      <c r="K234" s="514">
        <v>2545.84</v>
      </c>
    </row>
    <row r="235" spans="1:11" ht="14.4" customHeight="1" x14ac:dyDescent="0.3">
      <c r="A235" s="497" t="s">
        <v>480</v>
      </c>
      <c r="B235" s="498" t="s">
        <v>481</v>
      </c>
      <c r="C235" s="501" t="s">
        <v>491</v>
      </c>
      <c r="D235" s="522" t="s">
        <v>702</v>
      </c>
      <c r="E235" s="501" t="s">
        <v>1561</v>
      </c>
      <c r="F235" s="522" t="s">
        <v>1562</v>
      </c>
      <c r="G235" s="501" t="s">
        <v>1289</v>
      </c>
      <c r="H235" s="501" t="s">
        <v>1290</v>
      </c>
      <c r="I235" s="513">
        <v>13665.83</v>
      </c>
      <c r="J235" s="513">
        <v>2</v>
      </c>
      <c r="K235" s="514">
        <v>27331.66</v>
      </c>
    </row>
    <row r="236" spans="1:11" ht="14.4" customHeight="1" x14ac:dyDescent="0.3">
      <c r="A236" s="497" t="s">
        <v>480</v>
      </c>
      <c r="B236" s="498" t="s">
        <v>481</v>
      </c>
      <c r="C236" s="501" t="s">
        <v>491</v>
      </c>
      <c r="D236" s="522" t="s">
        <v>702</v>
      </c>
      <c r="E236" s="501" t="s">
        <v>1561</v>
      </c>
      <c r="F236" s="522" t="s">
        <v>1562</v>
      </c>
      <c r="G236" s="501" t="s">
        <v>1291</v>
      </c>
      <c r="H236" s="501" t="s">
        <v>1292</v>
      </c>
      <c r="I236" s="513">
        <v>13665.83</v>
      </c>
      <c r="J236" s="513">
        <v>1</v>
      </c>
      <c r="K236" s="514">
        <v>13665.83</v>
      </c>
    </row>
    <row r="237" spans="1:11" ht="14.4" customHeight="1" x14ac:dyDescent="0.3">
      <c r="A237" s="497" t="s">
        <v>480</v>
      </c>
      <c r="B237" s="498" t="s">
        <v>481</v>
      </c>
      <c r="C237" s="501" t="s">
        <v>491</v>
      </c>
      <c r="D237" s="522" t="s">
        <v>702</v>
      </c>
      <c r="E237" s="501" t="s">
        <v>1561</v>
      </c>
      <c r="F237" s="522" t="s">
        <v>1562</v>
      </c>
      <c r="G237" s="501" t="s">
        <v>1293</v>
      </c>
      <c r="H237" s="501" t="s">
        <v>1294</v>
      </c>
      <c r="I237" s="513">
        <v>13665.84</v>
      </c>
      <c r="J237" s="513">
        <v>1</v>
      </c>
      <c r="K237" s="514">
        <v>13665.84</v>
      </c>
    </row>
    <row r="238" spans="1:11" ht="14.4" customHeight="1" x14ac:dyDescent="0.3">
      <c r="A238" s="497" t="s">
        <v>480</v>
      </c>
      <c r="B238" s="498" t="s">
        <v>481</v>
      </c>
      <c r="C238" s="501" t="s">
        <v>491</v>
      </c>
      <c r="D238" s="522" t="s">
        <v>702</v>
      </c>
      <c r="E238" s="501" t="s">
        <v>1561</v>
      </c>
      <c r="F238" s="522" t="s">
        <v>1562</v>
      </c>
      <c r="G238" s="501" t="s">
        <v>1295</v>
      </c>
      <c r="H238" s="501" t="s">
        <v>1296</v>
      </c>
      <c r="I238" s="513">
        <v>3443.68</v>
      </c>
      <c r="J238" s="513">
        <v>3</v>
      </c>
      <c r="K238" s="514">
        <v>10331.030000000001</v>
      </c>
    </row>
    <row r="239" spans="1:11" ht="14.4" customHeight="1" x14ac:dyDescent="0.3">
      <c r="A239" s="497" t="s">
        <v>480</v>
      </c>
      <c r="B239" s="498" t="s">
        <v>481</v>
      </c>
      <c r="C239" s="501" t="s">
        <v>491</v>
      </c>
      <c r="D239" s="522" t="s">
        <v>702</v>
      </c>
      <c r="E239" s="501" t="s">
        <v>1561</v>
      </c>
      <c r="F239" s="522" t="s">
        <v>1562</v>
      </c>
      <c r="G239" s="501" t="s">
        <v>1297</v>
      </c>
      <c r="H239" s="501" t="s">
        <v>1298</v>
      </c>
      <c r="I239" s="513">
        <v>3443.68</v>
      </c>
      <c r="J239" s="513">
        <v>6</v>
      </c>
      <c r="K239" s="514">
        <v>20662.060000000001</v>
      </c>
    </row>
    <row r="240" spans="1:11" ht="14.4" customHeight="1" x14ac:dyDescent="0.3">
      <c r="A240" s="497" t="s">
        <v>480</v>
      </c>
      <c r="B240" s="498" t="s">
        <v>481</v>
      </c>
      <c r="C240" s="501" t="s">
        <v>491</v>
      </c>
      <c r="D240" s="522" t="s">
        <v>702</v>
      </c>
      <c r="E240" s="501" t="s">
        <v>1561</v>
      </c>
      <c r="F240" s="522" t="s">
        <v>1562</v>
      </c>
      <c r="G240" s="501" t="s">
        <v>1299</v>
      </c>
      <c r="H240" s="501" t="s">
        <v>1300</v>
      </c>
      <c r="I240" s="513">
        <v>3443.68</v>
      </c>
      <c r="J240" s="513">
        <v>6</v>
      </c>
      <c r="K240" s="514">
        <v>20662.050000000003</v>
      </c>
    </row>
    <row r="241" spans="1:11" ht="14.4" customHeight="1" x14ac:dyDescent="0.3">
      <c r="A241" s="497" t="s">
        <v>480</v>
      </c>
      <c r="B241" s="498" t="s">
        <v>481</v>
      </c>
      <c r="C241" s="501" t="s">
        <v>491</v>
      </c>
      <c r="D241" s="522" t="s">
        <v>702</v>
      </c>
      <c r="E241" s="501" t="s">
        <v>1561</v>
      </c>
      <c r="F241" s="522" t="s">
        <v>1562</v>
      </c>
      <c r="G241" s="501" t="s">
        <v>1301</v>
      </c>
      <c r="H241" s="501" t="s">
        <v>1302</v>
      </c>
      <c r="I241" s="513">
        <v>4436.67</v>
      </c>
      <c r="J241" s="513">
        <v>1</v>
      </c>
      <c r="K241" s="514">
        <v>4436.67</v>
      </c>
    </row>
    <row r="242" spans="1:11" ht="14.4" customHeight="1" x14ac:dyDescent="0.3">
      <c r="A242" s="497" t="s">
        <v>480</v>
      </c>
      <c r="B242" s="498" t="s">
        <v>481</v>
      </c>
      <c r="C242" s="501" t="s">
        <v>491</v>
      </c>
      <c r="D242" s="522" t="s">
        <v>702</v>
      </c>
      <c r="E242" s="501" t="s">
        <v>1561</v>
      </c>
      <c r="F242" s="522" t="s">
        <v>1562</v>
      </c>
      <c r="G242" s="501" t="s">
        <v>1303</v>
      </c>
      <c r="H242" s="501" t="s">
        <v>1304</v>
      </c>
      <c r="I242" s="513">
        <v>746.81</v>
      </c>
      <c r="J242" s="513">
        <v>5</v>
      </c>
      <c r="K242" s="514">
        <v>3734.06</v>
      </c>
    </row>
    <row r="243" spans="1:11" ht="14.4" customHeight="1" x14ac:dyDescent="0.3">
      <c r="A243" s="497" t="s">
        <v>480</v>
      </c>
      <c r="B243" s="498" t="s">
        <v>481</v>
      </c>
      <c r="C243" s="501" t="s">
        <v>491</v>
      </c>
      <c r="D243" s="522" t="s">
        <v>702</v>
      </c>
      <c r="E243" s="501" t="s">
        <v>1561</v>
      </c>
      <c r="F243" s="522" t="s">
        <v>1562</v>
      </c>
      <c r="G243" s="501" t="s">
        <v>1305</v>
      </c>
      <c r="H243" s="501" t="s">
        <v>1306</v>
      </c>
      <c r="I243" s="513">
        <v>7000</v>
      </c>
      <c r="J243" s="513">
        <v>1</v>
      </c>
      <c r="K243" s="514">
        <v>7000</v>
      </c>
    </row>
    <row r="244" spans="1:11" ht="14.4" customHeight="1" x14ac:dyDescent="0.3">
      <c r="A244" s="497" t="s">
        <v>480</v>
      </c>
      <c r="B244" s="498" t="s">
        <v>481</v>
      </c>
      <c r="C244" s="501" t="s">
        <v>491</v>
      </c>
      <c r="D244" s="522" t="s">
        <v>702</v>
      </c>
      <c r="E244" s="501" t="s">
        <v>1561</v>
      </c>
      <c r="F244" s="522" t="s">
        <v>1562</v>
      </c>
      <c r="G244" s="501" t="s">
        <v>1307</v>
      </c>
      <c r="H244" s="501" t="s">
        <v>1308</v>
      </c>
      <c r="I244" s="513">
        <v>3443.68</v>
      </c>
      <c r="J244" s="513">
        <v>1</v>
      </c>
      <c r="K244" s="514">
        <v>3443.68</v>
      </c>
    </row>
    <row r="245" spans="1:11" ht="14.4" customHeight="1" x14ac:dyDescent="0.3">
      <c r="A245" s="497" t="s">
        <v>480</v>
      </c>
      <c r="B245" s="498" t="s">
        <v>481</v>
      </c>
      <c r="C245" s="501" t="s">
        <v>491</v>
      </c>
      <c r="D245" s="522" t="s">
        <v>702</v>
      </c>
      <c r="E245" s="501" t="s">
        <v>1561</v>
      </c>
      <c r="F245" s="522" t="s">
        <v>1562</v>
      </c>
      <c r="G245" s="501" t="s">
        <v>1309</v>
      </c>
      <c r="H245" s="501" t="s">
        <v>1310</v>
      </c>
      <c r="I245" s="513">
        <v>31052</v>
      </c>
      <c r="J245" s="513">
        <v>1</v>
      </c>
      <c r="K245" s="514">
        <v>31052</v>
      </c>
    </row>
    <row r="246" spans="1:11" ht="14.4" customHeight="1" x14ac:dyDescent="0.3">
      <c r="A246" s="497" t="s">
        <v>480</v>
      </c>
      <c r="B246" s="498" t="s">
        <v>481</v>
      </c>
      <c r="C246" s="501" t="s">
        <v>491</v>
      </c>
      <c r="D246" s="522" t="s">
        <v>702</v>
      </c>
      <c r="E246" s="501" t="s">
        <v>1561</v>
      </c>
      <c r="F246" s="522" t="s">
        <v>1562</v>
      </c>
      <c r="G246" s="501" t="s">
        <v>1311</v>
      </c>
      <c r="H246" s="501" t="s">
        <v>1312</v>
      </c>
      <c r="I246" s="513">
        <v>79999.75</v>
      </c>
      <c r="J246" s="513">
        <v>1</v>
      </c>
      <c r="K246" s="514">
        <v>79999.75</v>
      </c>
    </row>
    <row r="247" spans="1:11" ht="14.4" customHeight="1" x14ac:dyDescent="0.3">
      <c r="A247" s="497" t="s">
        <v>480</v>
      </c>
      <c r="B247" s="498" t="s">
        <v>481</v>
      </c>
      <c r="C247" s="501" t="s">
        <v>491</v>
      </c>
      <c r="D247" s="522" t="s">
        <v>702</v>
      </c>
      <c r="E247" s="501" t="s">
        <v>1561</v>
      </c>
      <c r="F247" s="522" t="s">
        <v>1562</v>
      </c>
      <c r="G247" s="501" t="s">
        <v>1313</v>
      </c>
      <c r="H247" s="501" t="s">
        <v>1314</v>
      </c>
      <c r="I247" s="513">
        <v>1050.79</v>
      </c>
      <c r="J247" s="513">
        <v>5</v>
      </c>
      <c r="K247" s="514">
        <v>5253.94</v>
      </c>
    </row>
    <row r="248" spans="1:11" ht="14.4" customHeight="1" x14ac:dyDescent="0.3">
      <c r="A248" s="497" t="s">
        <v>480</v>
      </c>
      <c r="B248" s="498" t="s">
        <v>481</v>
      </c>
      <c r="C248" s="501" t="s">
        <v>491</v>
      </c>
      <c r="D248" s="522" t="s">
        <v>702</v>
      </c>
      <c r="E248" s="501" t="s">
        <v>1561</v>
      </c>
      <c r="F248" s="522" t="s">
        <v>1562</v>
      </c>
      <c r="G248" s="501" t="s">
        <v>1315</v>
      </c>
      <c r="H248" s="501" t="s">
        <v>1316</v>
      </c>
      <c r="I248" s="513">
        <v>4360</v>
      </c>
      <c r="J248" s="513">
        <v>1</v>
      </c>
      <c r="K248" s="514">
        <v>4360</v>
      </c>
    </row>
    <row r="249" spans="1:11" ht="14.4" customHeight="1" x14ac:dyDescent="0.3">
      <c r="A249" s="497" t="s">
        <v>480</v>
      </c>
      <c r="B249" s="498" t="s">
        <v>481</v>
      </c>
      <c r="C249" s="501" t="s">
        <v>491</v>
      </c>
      <c r="D249" s="522" t="s">
        <v>702</v>
      </c>
      <c r="E249" s="501" t="s">
        <v>1561</v>
      </c>
      <c r="F249" s="522" t="s">
        <v>1562</v>
      </c>
      <c r="G249" s="501" t="s">
        <v>1317</v>
      </c>
      <c r="H249" s="501" t="s">
        <v>1318</v>
      </c>
      <c r="I249" s="513">
        <v>56789.42</v>
      </c>
      <c r="J249" s="513">
        <v>1</v>
      </c>
      <c r="K249" s="514">
        <v>56789.42</v>
      </c>
    </row>
    <row r="250" spans="1:11" ht="14.4" customHeight="1" x14ac:dyDescent="0.3">
      <c r="A250" s="497" t="s">
        <v>480</v>
      </c>
      <c r="B250" s="498" t="s">
        <v>481</v>
      </c>
      <c r="C250" s="501" t="s">
        <v>491</v>
      </c>
      <c r="D250" s="522" t="s">
        <v>702</v>
      </c>
      <c r="E250" s="501" t="s">
        <v>1561</v>
      </c>
      <c r="F250" s="522" t="s">
        <v>1562</v>
      </c>
      <c r="G250" s="501" t="s">
        <v>1319</v>
      </c>
      <c r="H250" s="501" t="s">
        <v>1320</v>
      </c>
      <c r="I250" s="513">
        <v>18955.599999999999</v>
      </c>
      <c r="J250" s="513">
        <v>1</v>
      </c>
      <c r="K250" s="514">
        <v>18955.599999999999</v>
      </c>
    </row>
    <row r="251" spans="1:11" ht="14.4" customHeight="1" x14ac:dyDescent="0.3">
      <c r="A251" s="497" t="s">
        <v>480</v>
      </c>
      <c r="B251" s="498" t="s">
        <v>481</v>
      </c>
      <c r="C251" s="501" t="s">
        <v>491</v>
      </c>
      <c r="D251" s="522" t="s">
        <v>702</v>
      </c>
      <c r="E251" s="501" t="s">
        <v>1561</v>
      </c>
      <c r="F251" s="522" t="s">
        <v>1562</v>
      </c>
      <c r="G251" s="501" t="s">
        <v>1321</v>
      </c>
      <c r="H251" s="501" t="s">
        <v>1322</v>
      </c>
      <c r="I251" s="513">
        <v>18955.599999999999</v>
      </c>
      <c r="J251" s="513">
        <v>1</v>
      </c>
      <c r="K251" s="514">
        <v>18955.599999999999</v>
      </c>
    </row>
    <row r="252" spans="1:11" ht="14.4" customHeight="1" x14ac:dyDescent="0.3">
      <c r="A252" s="497" t="s">
        <v>480</v>
      </c>
      <c r="B252" s="498" t="s">
        <v>481</v>
      </c>
      <c r="C252" s="501" t="s">
        <v>491</v>
      </c>
      <c r="D252" s="522" t="s">
        <v>702</v>
      </c>
      <c r="E252" s="501" t="s">
        <v>1561</v>
      </c>
      <c r="F252" s="522" t="s">
        <v>1562</v>
      </c>
      <c r="G252" s="501" t="s">
        <v>1323</v>
      </c>
      <c r="H252" s="501" t="s">
        <v>1324</v>
      </c>
      <c r="I252" s="513">
        <v>12535</v>
      </c>
      <c r="J252" s="513">
        <v>3</v>
      </c>
      <c r="K252" s="514">
        <v>37605</v>
      </c>
    </row>
    <row r="253" spans="1:11" ht="14.4" customHeight="1" x14ac:dyDescent="0.3">
      <c r="A253" s="497" t="s">
        <v>480</v>
      </c>
      <c r="B253" s="498" t="s">
        <v>481</v>
      </c>
      <c r="C253" s="501" t="s">
        <v>491</v>
      </c>
      <c r="D253" s="522" t="s">
        <v>702</v>
      </c>
      <c r="E253" s="501" t="s">
        <v>1561</v>
      </c>
      <c r="F253" s="522" t="s">
        <v>1562</v>
      </c>
      <c r="G253" s="501" t="s">
        <v>1325</v>
      </c>
      <c r="H253" s="501" t="s">
        <v>1326</v>
      </c>
      <c r="I253" s="513">
        <v>3424.3</v>
      </c>
      <c r="J253" s="513">
        <v>1</v>
      </c>
      <c r="K253" s="514">
        <v>3424.3</v>
      </c>
    </row>
    <row r="254" spans="1:11" ht="14.4" customHeight="1" x14ac:dyDescent="0.3">
      <c r="A254" s="497" t="s">
        <v>480</v>
      </c>
      <c r="B254" s="498" t="s">
        <v>481</v>
      </c>
      <c r="C254" s="501" t="s">
        <v>491</v>
      </c>
      <c r="D254" s="522" t="s">
        <v>702</v>
      </c>
      <c r="E254" s="501" t="s">
        <v>1561</v>
      </c>
      <c r="F254" s="522" t="s">
        <v>1562</v>
      </c>
      <c r="G254" s="501" t="s">
        <v>1327</v>
      </c>
      <c r="H254" s="501" t="s">
        <v>1328</v>
      </c>
      <c r="I254" s="513">
        <v>13665.83</v>
      </c>
      <c r="J254" s="513">
        <v>2</v>
      </c>
      <c r="K254" s="514">
        <v>27331.66</v>
      </c>
    </row>
    <row r="255" spans="1:11" ht="14.4" customHeight="1" x14ac:dyDescent="0.3">
      <c r="A255" s="497" t="s">
        <v>480</v>
      </c>
      <c r="B255" s="498" t="s">
        <v>481</v>
      </c>
      <c r="C255" s="501" t="s">
        <v>491</v>
      </c>
      <c r="D255" s="522" t="s">
        <v>702</v>
      </c>
      <c r="E255" s="501" t="s">
        <v>1561</v>
      </c>
      <c r="F255" s="522" t="s">
        <v>1562</v>
      </c>
      <c r="G255" s="501" t="s">
        <v>1329</v>
      </c>
      <c r="H255" s="501" t="s">
        <v>1330</v>
      </c>
      <c r="I255" s="513">
        <v>5238.09</v>
      </c>
      <c r="J255" s="513">
        <v>2</v>
      </c>
      <c r="K255" s="514">
        <v>10476.18</v>
      </c>
    </row>
    <row r="256" spans="1:11" ht="14.4" customHeight="1" x14ac:dyDescent="0.3">
      <c r="A256" s="497" t="s">
        <v>480</v>
      </c>
      <c r="B256" s="498" t="s">
        <v>481</v>
      </c>
      <c r="C256" s="501" t="s">
        <v>491</v>
      </c>
      <c r="D256" s="522" t="s">
        <v>702</v>
      </c>
      <c r="E256" s="501" t="s">
        <v>1561</v>
      </c>
      <c r="F256" s="522" t="s">
        <v>1562</v>
      </c>
      <c r="G256" s="501" t="s">
        <v>1331</v>
      </c>
      <c r="H256" s="501" t="s">
        <v>1332</v>
      </c>
      <c r="I256" s="513">
        <v>18349.904999999999</v>
      </c>
      <c r="J256" s="513">
        <v>2</v>
      </c>
      <c r="K256" s="514">
        <v>36699.81</v>
      </c>
    </row>
    <row r="257" spans="1:11" ht="14.4" customHeight="1" x14ac:dyDescent="0.3">
      <c r="A257" s="497" t="s">
        <v>480</v>
      </c>
      <c r="B257" s="498" t="s">
        <v>481</v>
      </c>
      <c r="C257" s="501" t="s">
        <v>491</v>
      </c>
      <c r="D257" s="522" t="s">
        <v>702</v>
      </c>
      <c r="E257" s="501" t="s">
        <v>1561</v>
      </c>
      <c r="F257" s="522" t="s">
        <v>1562</v>
      </c>
      <c r="G257" s="501" t="s">
        <v>1333</v>
      </c>
      <c r="H257" s="501" t="s">
        <v>1334</v>
      </c>
      <c r="I257" s="513">
        <v>3399.27</v>
      </c>
      <c r="J257" s="513">
        <v>1</v>
      </c>
      <c r="K257" s="514">
        <v>3399.27</v>
      </c>
    </row>
    <row r="258" spans="1:11" ht="14.4" customHeight="1" x14ac:dyDescent="0.3">
      <c r="A258" s="497" t="s">
        <v>480</v>
      </c>
      <c r="B258" s="498" t="s">
        <v>481</v>
      </c>
      <c r="C258" s="501" t="s">
        <v>491</v>
      </c>
      <c r="D258" s="522" t="s">
        <v>702</v>
      </c>
      <c r="E258" s="501" t="s">
        <v>1561</v>
      </c>
      <c r="F258" s="522" t="s">
        <v>1562</v>
      </c>
      <c r="G258" s="501" t="s">
        <v>1335</v>
      </c>
      <c r="H258" s="501" t="s">
        <v>1336</v>
      </c>
      <c r="I258" s="513">
        <v>12535</v>
      </c>
      <c r="J258" s="513">
        <v>1</v>
      </c>
      <c r="K258" s="514">
        <v>12535</v>
      </c>
    </row>
    <row r="259" spans="1:11" ht="14.4" customHeight="1" x14ac:dyDescent="0.3">
      <c r="A259" s="497" t="s">
        <v>480</v>
      </c>
      <c r="B259" s="498" t="s">
        <v>481</v>
      </c>
      <c r="C259" s="501" t="s">
        <v>491</v>
      </c>
      <c r="D259" s="522" t="s">
        <v>702</v>
      </c>
      <c r="E259" s="501" t="s">
        <v>1561</v>
      </c>
      <c r="F259" s="522" t="s">
        <v>1562</v>
      </c>
      <c r="G259" s="501" t="s">
        <v>1337</v>
      </c>
      <c r="H259" s="501" t="s">
        <v>1338</v>
      </c>
      <c r="I259" s="513">
        <v>1054.78</v>
      </c>
      <c r="J259" s="513">
        <v>1</v>
      </c>
      <c r="K259" s="514">
        <v>1054.78</v>
      </c>
    </row>
    <row r="260" spans="1:11" ht="14.4" customHeight="1" x14ac:dyDescent="0.3">
      <c r="A260" s="497" t="s">
        <v>480</v>
      </c>
      <c r="B260" s="498" t="s">
        <v>481</v>
      </c>
      <c r="C260" s="501" t="s">
        <v>491</v>
      </c>
      <c r="D260" s="522" t="s">
        <v>702</v>
      </c>
      <c r="E260" s="501" t="s">
        <v>1561</v>
      </c>
      <c r="F260" s="522" t="s">
        <v>1562</v>
      </c>
      <c r="G260" s="501" t="s">
        <v>1339</v>
      </c>
      <c r="H260" s="501" t="s">
        <v>1340</v>
      </c>
      <c r="I260" s="513">
        <v>1936</v>
      </c>
      <c r="J260" s="513">
        <v>2</v>
      </c>
      <c r="K260" s="514">
        <v>3872</v>
      </c>
    </row>
    <row r="261" spans="1:11" ht="14.4" customHeight="1" x14ac:dyDescent="0.3">
      <c r="A261" s="497" t="s">
        <v>480</v>
      </c>
      <c r="B261" s="498" t="s">
        <v>481</v>
      </c>
      <c r="C261" s="501" t="s">
        <v>491</v>
      </c>
      <c r="D261" s="522" t="s">
        <v>702</v>
      </c>
      <c r="E261" s="501" t="s">
        <v>1561</v>
      </c>
      <c r="F261" s="522" t="s">
        <v>1562</v>
      </c>
      <c r="G261" s="501" t="s">
        <v>1341</v>
      </c>
      <c r="H261" s="501" t="s">
        <v>1342</v>
      </c>
      <c r="I261" s="513">
        <v>10791</v>
      </c>
      <c r="J261" s="513">
        <v>1</v>
      </c>
      <c r="K261" s="514">
        <v>10791</v>
      </c>
    </row>
    <row r="262" spans="1:11" ht="14.4" customHeight="1" x14ac:dyDescent="0.3">
      <c r="A262" s="497" t="s">
        <v>480</v>
      </c>
      <c r="B262" s="498" t="s">
        <v>481</v>
      </c>
      <c r="C262" s="501" t="s">
        <v>491</v>
      </c>
      <c r="D262" s="522" t="s">
        <v>702</v>
      </c>
      <c r="E262" s="501" t="s">
        <v>1561</v>
      </c>
      <c r="F262" s="522" t="s">
        <v>1562</v>
      </c>
      <c r="G262" s="501" t="s">
        <v>1343</v>
      </c>
      <c r="H262" s="501" t="s">
        <v>1344</v>
      </c>
      <c r="I262" s="513">
        <v>2545.84</v>
      </c>
      <c r="J262" s="513">
        <v>1</v>
      </c>
      <c r="K262" s="514">
        <v>2545.84</v>
      </c>
    </row>
    <row r="263" spans="1:11" ht="14.4" customHeight="1" x14ac:dyDescent="0.3">
      <c r="A263" s="497" t="s">
        <v>480</v>
      </c>
      <c r="B263" s="498" t="s">
        <v>481</v>
      </c>
      <c r="C263" s="501" t="s">
        <v>491</v>
      </c>
      <c r="D263" s="522" t="s">
        <v>702</v>
      </c>
      <c r="E263" s="501" t="s">
        <v>1561</v>
      </c>
      <c r="F263" s="522" t="s">
        <v>1562</v>
      </c>
      <c r="G263" s="501" t="s">
        <v>1345</v>
      </c>
      <c r="H263" s="501" t="s">
        <v>1346</v>
      </c>
      <c r="I263" s="513">
        <v>12535</v>
      </c>
      <c r="J263" s="513">
        <v>1</v>
      </c>
      <c r="K263" s="514">
        <v>12535</v>
      </c>
    </row>
    <row r="264" spans="1:11" ht="14.4" customHeight="1" x14ac:dyDescent="0.3">
      <c r="A264" s="497" t="s">
        <v>480</v>
      </c>
      <c r="B264" s="498" t="s">
        <v>481</v>
      </c>
      <c r="C264" s="501" t="s">
        <v>491</v>
      </c>
      <c r="D264" s="522" t="s">
        <v>702</v>
      </c>
      <c r="E264" s="501" t="s">
        <v>1561</v>
      </c>
      <c r="F264" s="522" t="s">
        <v>1562</v>
      </c>
      <c r="G264" s="501" t="s">
        <v>1347</v>
      </c>
      <c r="H264" s="501" t="s">
        <v>1348</v>
      </c>
      <c r="I264" s="513">
        <v>12535</v>
      </c>
      <c r="J264" s="513">
        <v>1</v>
      </c>
      <c r="K264" s="514">
        <v>12535</v>
      </c>
    </row>
    <row r="265" spans="1:11" ht="14.4" customHeight="1" x14ac:dyDescent="0.3">
      <c r="A265" s="497" t="s">
        <v>480</v>
      </c>
      <c r="B265" s="498" t="s">
        <v>481</v>
      </c>
      <c r="C265" s="501" t="s">
        <v>491</v>
      </c>
      <c r="D265" s="522" t="s">
        <v>702</v>
      </c>
      <c r="E265" s="501" t="s">
        <v>1561</v>
      </c>
      <c r="F265" s="522" t="s">
        <v>1562</v>
      </c>
      <c r="G265" s="501" t="s">
        <v>1349</v>
      </c>
      <c r="H265" s="501" t="s">
        <v>1350</v>
      </c>
      <c r="I265" s="513">
        <v>2602.4699999999998</v>
      </c>
      <c r="J265" s="513">
        <v>2</v>
      </c>
      <c r="K265" s="514">
        <v>5204.9399999999996</v>
      </c>
    </row>
    <row r="266" spans="1:11" ht="14.4" customHeight="1" x14ac:dyDescent="0.3">
      <c r="A266" s="497" t="s">
        <v>480</v>
      </c>
      <c r="B266" s="498" t="s">
        <v>481</v>
      </c>
      <c r="C266" s="501" t="s">
        <v>491</v>
      </c>
      <c r="D266" s="522" t="s">
        <v>702</v>
      </c>
      <c r="E266" s="501" t="s">
        <v>1561</v>
      </c>
      <c r="F266" s="522" t="s">
        <v>1562</v>
      </c>
      <c r="G266" s="501" t="s">
        <v>1351</v>
      </c>
      <c r="H266" s="501" t="s">
        <v>1352</v>
      </c>
      <c r="I266" s="513">
        <v>1054.78</v>
      </c>
      <c r="J266" s="513">
        <v>2</v>
      </c>
      <c r="K266" s="514">
        <v>2109.56</v>
      </c>
    </row>
    <row r="267" spans="1:11" ht="14.4" customHeight="1" x14ac:dyDescent="0.3">
      <c r="A267" s="497" t="s">
        <v>480</v>
      </c>
      <c r="B267" s="498" t="s">
        <v>481</v>
      </c>
      <c r="C267" s="501" t="s">
        <v>491</v>
      </c>
      <c r="D267" s="522" t="s">
        <v>702</v>
      </c>
      <c r="E267" s="501" t="s">
        <v>1561</v>
      </c>
      <c r="F267" s="522" t="s">
        <v>1562</v>
      </c>
      <c r="G267" s="501" t="s">
        <v>1353</v>
      </c>
      <c r="H267" s="501" t="s">
        <v>1354</v>
      </c>
      <c r="I267" s="513">
        <v>18955.599999999999</v>
      </c>
      <c r="J267" s="513">
        <v>2</v>
      </c>
      <c r="K267" s="514">
        <v>37911.199999999997</v>
      </c>
    </row>
    <row r="268" spans="1:11" ht="14.4" customHeight="1" x14ac:dyDescent="0.3">
      <c r="A268" s="497" t="s">
        <v>480</v>
      </c>
      <c r="B268" s="498" t="s">
        <v>481</v>
      </c>
      <c r="C268" s="501" t="s">
        <v>491</v>
      </c>
      <c r="D268" s="522" t="s">
        <v>702</v>
      </c>
      <c r="E268" s="501" t="s">
        <v>1561</v>
      </c>
      <c r="F268" s="522" t="s">
        <v>1562</v>
      </c>
      <c r="G268" s="501" t="s">
        <v>1355</v>
      </c>
      <c r="H268" s="501" t="s">
        <v>1356</v>
      </c>
      <c r="I268" s="513">
        <v>18955.599999999999</v>
      </c>
      <c r="J268" s="513">
        <v>2</v>
      </c>
      <c r="K268" s="514">
        <v>37911.199999999997</v>
      </c>
    </row>
    <row r="269" spans="1:11" ht="14.4" customHeight="1" x14ac:dyDescent="0.3">
      <c r="A269" s="497" t="s">
        <v>480</v>
      </c>
      <c r="B269" s="498" t="s">
        <v>481</v>
      </c>
      <c r="C269" s="501" t="s">
        <v>491</v>
      </c>
      <c r="D269" s="522" t="s">
        <v>702</v>
      </c>
      <c r="E269" s="501" t="s">
        <v>1561</v>
      </c>
      <c r="F269" s="522" t="s">
        <v>1562</v>
      </c>
      <c r="G269" s="501" t="s">
        <v>1357</v>
      </c>
      <c r="H269" s="501" t="s">
        <v>1358</v>
      </c>
      <c r="I269" s="513">
        <v>18955.599999999999</v>
      </c>
      <c r="J269" s="513">
        <v>2</v>
      </c>
      <c r="K269" s="514">
        <v>37911.199999999997</v>
      </c>
    </row>
    <row r="270" spans="1:11" ht="14.4" customHeight="1" x14ac:dyDescent="0.3">
      <c r="A270" s="497" t="s">
        <v>480</v>
      </c>
      <c r="B270" s="498" t="s">
        <v>481</v>
      </c>
      <c r="C270" s="501" t="s">
        <v>491</v>
      </c>
      <c r="D270" s="522" t="s">
        <v>702</v>
      </c>
      <c r="E270" s="501" t="s">
        <v>1561</v>
      </c>
      <c r="F270" s="522" t="s">
        <v>1562</v>
      </c>
      <c r="G270" s="501" t="s">
        <v>1359</v>
      </c>
      <c r="H270" s="501" t="s">
        <v>1360</v>
      </c>
      <c r="I270" s="513">
        <v>18955.599999999999</v>
      </c>
      <c r="J270" s="513">
        <v>1</v>
      </c>
      <c r="K270" s="514">
        <v>18955.599999999999</v>
      </c>
    </row>
    <row r="271" spans="1:11" ht="14.4" customHeight="1" x14ac:dyDescent="0.3">
      <c r="A271" s="497" t="s">
        <v>480</v>
      </c>
      <c r="B271" s="498" t="s">
        <v>481</v>
      </c>
      <c r="C271" s="501" t="s">
        <v>491</v>
      </c>
      <c r="D271" s="522" t="s">
        <v>702</v>
      </c>
      <c r="E271" s="501" t="s">
        <v>1561</v>
      </c>
      <c r="F271" s="522" t="s">
        <v>1562</v>
      </c>
      <c r="G271" s="501" t="s">
        <v>1361</v>
      </c>
      <c r="H271" s="501" t="s">
        <v>1362</v>
      </c>
      <c r="I271" s="513">
        <v>25570</v>
      </c>
      <c r="J271" s="513">
        <v>5</v>
      </c>
      <c r="K271" s="514">
        <v>127850</v>
      </c>
    </row>
    <row r="272" spans="1:11" ht="14.4" customHeight="1" x14ac:dyDescent="0.3">
      <c r="A272" s="497" t="s">
        <v>480</v>
      </c>
      <c r="B272" s="498" t="s">
        <v>481</v>
      </c>
      <c r="C272" s="501" t="s">
        <v>491</v>
      </c>
      <c r="D272" s="522" t="s">
        <v>702</v>
      </c>
      <c r="E272" s="501" t="s">
        <v>1561</v>
      </c>
      <c r="F272" s="522" t="s">
        <v>1562</v>
      </c>
      <c r="G272" s="501" t="s">
        <v>1363</v>
      </c>
      <c r="H272" s="501" t="s">
        <v>1364</v>
      </c>
      <c r="I272" s="513">
        <v>21191.38</v>
      </c>
      <c r="J272" s="513">
        <v>1</v>
      </c>
      <c r="K272" s="514">
        <v>21191.38</v>
      </c>
    </row>
    <row r="273" spans="1:11" ht="14.4" customHeight="1" x14ac:dyDescent="0.3">
      <c r="A273" s="497" t="s">
        <v>480</v>
      </c>
      <c r="B273" s="498" t="s">
        <v>481</v>
      </c>
      <c r="C273" s="501" t="s">
        <v>491</v>
      </c>
      <c r="D273" s="522" t="s">
        <v>702</v>
      </c>
      <c r="E273" s="501" t="s">
        <v>1561</v>
      </c>
      <c r="F273" s="522" t="s">
        <v>1562</v>
      </c>
      <c r="G273" s="501" t="s">
        <v>1365</v>
      </c>
      <c r="H273" s="501" t="s">
        <v>1366</v>
      </c>
      <c r="I273" s="513">
        <v>18955.599999999999</v>
      </c>
      <c r="J273" s="513">
        <v>3</v>
      </c>
      <c r="K273" s="514">
        <v>56866.799999999996</v>
      </c>
    </row>
    <row r="274" spans="1:11" ht="14.4" customHeight="1" x14ac:dyDescent="0.3">
      <c r="A274" s="497" t="s">
        <v>480</v>
      </c>
      <c r="B274" s="498" t="s">
        <v>481</v>
      </c>
      <c r="C274" s="501" t="s">
        <v>491</v>
      </c>
      <c r="D274" s="522" t="s">
        <v>702</v>
      </c>
      <c r="E274" s="501" t="s">
        <v>1561</v>
      </c>
      <c r="F274" s="522" t="s">
        <v>1562</v>
      </c>
      <c r="G274" s="501" t="s">
        <v>1367</v>
      </c>
      <c r="H274" s="501" t="s">
        <v>1368</v>
      </c>
      <c r="I274" s="513">
        <v>1634.56</v>
      </c>
      <c r="J274" s="513">
        <v>6</v>
      </c>
      <c r="K274" s="514">
        <v>9807.36</v>
      </c>
    </row>
    <row r="275" spans="1:11" ht="14.4" customHeight="1" x14ac:dyDescent="0.3">
      <c r="A275" s="497" t="s">
        <v>480</v>
      </c>
      <c r="B275" s="498" t="s">
        <v>481</v>
      </c>
      <c r="C275" s="501" t="s">
        <v>491</v>
      </c>
      <c r="D275" s="522" t="s">
        <v>702</v>
      </c>
      <c r="E275" s="501" t="s">
        <v>1561</v>
      </c>
      <c r="F275" s="522" t="s">
        <v>1562</v>
      </c>
      <c r="G275" s="501" t="s">
        <v>1369</v>
      </c>
      <c r="H275" s="501" t="s">
        <v>1370</v>
      </c>
      <c r="I275" s="513">
        <v>18955.599999999999</v>
      </c>
      <c r="J275" s="513">
        <v>1</v>
      </c>
      <c r="K275" s="514">
        <v>18955.599999999999</v>
      </c>
    </row>
    <row r="276" spans="1:11" ht="14.4" customHeight="1" x14ac:dyDescent="0.3">
      <c r="A276" s="497" t="s">
        <v>480</v>
      </c>
      <c r="B276" s="498" t="s">
        <v>481</v>
      </c>
      <c r="C276" s="501" t="s">
        <v>491</v>
      </c>
      <c r="D276" s="522" t="s">
        <v>702</v>
      </c>
      <c r="E276" s="501" t="s">
        <v>1561</v>
      </c>
      <c r="F276" s="522" t="s">
        <v>1562</v>
      </c>
      <c r="G276" s="501" t="s">
        <v>1371</v>
      </c>
      <c r="H276" s="501" t="s">
        <v>1372</v>
      </c>
      <c r="I276" s="513">
        <v>1050.79</v>
      </c>
      <c r="J276" s="513">
        <v>15</v>
      </c>
      <c r="K276" s="514">
        <v>15761.829999999998</v>
      </c>
    </row>
    <row r="277" spans="1:11" ht="14.4" customHeight="1" x14ac:dyDescent="0.3">
      <c r="A277" s="497" t="s">
        <v>480</v>
      </c>
      <c r="B277" s="498" t="s">
        <v>481</v>
      </c>
      <c r="C277" s="501" t="s">
        <v>491</v>
      </c>
      <c r="D277" s="522" t="s">
        <v>702</v>
      </c>
      <c r="E277" s="501" t="s">
        <v>1561</v>
      </c>
      <c r="F277" s="522" t="s">
        <v>1562</v>
      </c>
      <c r="G277" s="501" t="s">
        <v>1373</v>
      </c>
      <c r="H277" s="501" t="s">
        <v>1374</v>
      </c>
      <c r="I277" s="513">
        <v>4360.0020000000004</v>
      </c>
      <c r="J277" s="513">
        <v>12</v>
      </c>
      <c r="K277" s="514">
        <v>52320.01</v>
      </c>
    </row>
    <row r="278" spans="1:11" ht="14.4" customHeight="1" x14ac:dyDescent="0.3">
      <c r="A278" s="497" t="s">
        <v>480</v>
      </c>
      <c r="B278" s="498" t="s">
        <v>481</v>
      </c>
      <c r="C278" s="501" t="s">
        <v>491</v>
      </c>
      <c r="D278" s="522" t="s">
        <v>702</v>
      </c>
      <c r="E278" s="501" t="s">
        <v>1561</v>
      </c>
      <c r="F278" s="522" t="s">
        <v>1562</v>
      </c>
      <c r="G278" s="501" t="s">
        <v>1375</v>
      </c>
      <c r="H278" s="501" t="s">
        <v>1376</v>
      </c>
      <c r="I278" s="513">
        <v>9111.2999999999993</v>
      </c>
      <c r="J278" s="513">
        <v>1</v>
      </c>
      <c r="K278" s="514">
        <v>9111.2999999999993</v>
      </c>
    </row>
    <row r="279" spans="1:11" ht="14.4" customHeight="1" x14ac:dyDescent="0.3">
      <c r="A279" s="497" t="s">
        <v>480</v>
      </c>
      <c r="B279" s="498" t="s">
        <v>481</v>
      </c>
      <c r="C279" s="501" t="s">
        <v>491</v>
      </c>
      <c r="D279" s="522" t="s">
        <v>702</v>
      </c>
      <c r="E279" s="501" t="s">
        <v>1561</v>
      </c>
      <c r="F279" s="522" t="s">
        <v>1562</v>
      </c>
      <c r="G279" s="501" t="s">
        <v>1377</v>
      </c>
      <c r="H279" s="501" t="s">
        <v>1378</v>
      </c>
      <c r="I279" s="513">
        <v>14698.72</v>
      </c>
      <c r="J279" s="513">
        <v>1</v>
      </c>
      <c r="K279" s="514">
        <v>14698.72</v>
      </c>
    </row>
    <row r="280" spans="1:11" ht="14.4" customHeight="1" x14ac:dyDescent="0.3">
      <c r="A280" s="497" t="s">
        <v>480</v>
      </c>
      <c r="B280" s="498" t="s">
        <v>481</v>
      </c>
      <c r="C280" s="501" t="s">
        <v>491</v>
      </c>
      <c r="D280" s="522" t="s">
        <v>702</v>
      </c>
      <c r="E280" s="501" t="s">
        <v>1561</v>
      </c>
      <c r="F280" s="522" t="s">
        <v>1562</v>
      </c>
      <c r="G280" s="501" t="s">
        <v>1379</v>
      </c>
      <c r="H280" s="501" t="s">
        <v>1380</v>
      </c>
      <c r="I280" s="513">
        <v>12535</v>
      </c>
      <c r="J280" s="513">
        <v>2</v>
      </c>
      <c r="K280" s="514">
        <v>25070</v>
      </c>
    </row>
    <row r="281" spans="1:11" ht="14.4" customHeight="1" x14ac:dyDescent="0.3">
      <c r="A281" s="497" t="s">
        <v>480</v>
      </c>
      <c r="B281" s="498" t="s">
        <v>481</v>
      </c>
      <c r="C281" s="501" t="s">
        <v>491</v>
      </c>
      <c r="D281" s="522" t="s">
        <v>702</v>
      </c>
      <c r="E281" s="501" t="s">
        <v>1561</v>
      </c>
      <c r="F281" s="522" t="s">
        <v>1562</v>
      </c>
      <c r="G281" s="501" t="s">
        <v>1381</v>
      </c>
      <c r="H281" s="501" t="s">
        <v>1382</v>
      </c>
      <c r="I281" s="513">
        <v>796.18</v>
      </c>
      <c r="J281" s="513">
        <v>5</v>
      </c>
      <c r="K281" s="514">
        <v>3980.9</v>
      </c>
    </row>
    <row r="282" spans="1:11" ht="14.4" customHeight="1" x14ac:dyDescent="0.3">
      <c r="A282" s="497" t="s">
        <v>480</v>
      </c>
      <c r="B282" s="498" t="s">
        <v>481</v>
      </c>
      <c r="C282" s="501" t="s">
        <v>491</v>
      </c>
      <c r="D282" s="522" t="s">
        <v>702</v>
      </c>
      <c r="E282" s="501" t="s">
        <v>1561</v>
      </c>
      <c r="F282" s="522" t="s">
        <v>1562</v>
      </c>
      <c r="G282" s="501" t="s">
        <v>1383</v>
      </c>
      <c r="H282" s="501" t="s">
        <v>1384</v>
      </c>
      <c r="I282" s="513">
        <v>3495.56</v>
      </c>
      <c r="J282" s="513">
        <v>2</v>
      </c>
      <c r="K282" s="514">
        <v>6991.12</v>
      </c>
    </row>
    <row r="283" spans="1:11" ht="14.4" customHeight="1" x14ac:dyDescent="0.3">
      <c r="A283" s="497" t="s">
        <v>480</v>
      </c>
      <c r="B283" s="498" t="s">
        <v>481</v>
      </c>
      <c r="C283" s="501" t="s">
        <v>491</v>
      </c>
      <c r="D283" s="522" t="s">
        <v>702</v>
      </c>
      <c r="E283" s="501" t="s">
        <v>1561</v>
      </c>
      <c r="F283" s="522" t="s">
        <v>1562</v>
      </c>
      <c r="G283" s="501" t="s">
        <v>1385</v>
      </c>
      <c r="H283" s="501" t="s">
        <v>1386</v>
      </c>
      <c r="I283" s="513">
        <v>15395</v>
      </c>
      <c r="J283" s="513">
        <v>1</v>
      </c>
      <c r="K283" s="514">
        <v>15395</v>
      </c>
    </row>
    <row r="284" spans="1:11" ht="14.4" customHeight="1" x14ac:dyDescent="0.3">
      <c r="A284" s="497" t="s">
        <v>480</v>
      </c>
      <c r="B284" s="498" t="s">
        <v>481</v>
      </c>
      <c r="C284" s="501" t="s">
        <v>491</v>
      </c>
      <c r="D284" s="522" t="s">
        <v>702</v>
      </c>
      <c r="E284" s="501" t="s">
        <v>1561</v>
      </c>
      <c r="F284" s="522" t="s">
        <v>1562</v>
      </c>
      <c r="G284" s="501" t="s">
        <v>1387</v>
      </c>
      <c r="H284" s="501" t="s">
        <v>1388</v>
      </c>
      <c r="I284" s="513">
        <v>1074.71</v>
      </c>
      <c r="J284" s="513">
        <v>7</v>
      </c>
      <c r="K284" s="514">
        <v>7522.97</v>
      </c>
    </row>
    <row r="285" spans="1:11" ht="14.4" customHeight="1" x14ac:dyDescent="0.3">
      <c r="A285" s="497" t="s">
        <v>480</v>
      </c>
      <c r="B285" s="498" t="s">
        <v>481</v>
      </c>
      <c r="C285" s="501" t="s">
        <v>491</v>
      </c>
      <c r="D285" s="522" t="s">
        <v>702</v>
      </c>
      <c r="E285" s="501" t="s">
        <v>1561</v>
      </c>
      <c r="F285" s="522" t="s">
        <v>1562</v>
      </c>
      <c r="G285" s="501" t="s">
        <v>1389</v>
      </c>
      <c r="H285" s="501" t="s">
        <v>1390</v>
      </c>
      <c r="I285" s="513">
        <v>800.58666666666659</v>
      </c>
      <c r="J285" s="513">
        <v>20</v>
      </c>
      <c r="K285" s="514">
        <v>15989.7</v>
      </c>
    </row>
    <row r="286" spans="1:11" ht="14.4" customHeight="1" x14ac:dyDescent="0.3">
      <c r="A286" s="497" t="s">
        <v>480</v>
      </c>
      <c r="B286" s="498" t="s">
        <v>481</v>
      </c>
      <c r="C286" s="501" t="s">
        <v>491</v>
      </c>
      <c r="D286" s="522" t="s">
        <v>702</v>
      </c>
      <c r="E286" s="501" t="s">
        <v>1561</v>
      </c>
      <c r="F286" s="522" t="s">
        <v>1562</v>
      </c>
      <c r="G286" s="501" t="s">
        <v>1391</v>
      </c>
      <c r="H286" s="501" t="s">
        <v>1392</v>
      </c>
      <c r="I286" s="513">
        <v>1054.78</v>
      </c>
      <c r="J286" s="513">
        <v>2</v>
      </c>
      <c r="K286" s="514">
        <v>2109.56</v>
      </c>
    </row>
    <row r="287" spans="1:11" ht="14.4" customHeight="1" x14ac:dyDescent="0.3">
      <c r="A287" s="497" t="s">
        <v>480</v>
      </c>
      <c r="B287" s="498" t="s">
        <v>481</v>
      </c>
      <c r="C287" s="501" t="s">
        <v>491</v>
      </c>
      <c r="D287" s="522" t="s">
        <v>702</v>
      </c>
      <c r="E287" s="501" t="s">
        <v>1561</v>
      </c>
      <c r="F287" s="522" t="s">
        <v>1562</v>
      </c>
      <c r="G287" s="501" t="s">
        <v>1393</v>
      </c>
      <c r="H287" s="501" t="s">
        <v>1394</v>
      </c>
      <c r="I287" s="513">
        <v>2602.4699999999998</v>
      </c>
      <c r="J287" s="513">
        <v>1</v>
      </c>
      <c r="K287" s="514">
        <v>2602.4699999999998</v>
      </c>
    </row>
    <row r="288" spans="1:11" ht="14.4" customHeight="1" x14ac:dyDescent="0.3">
      <c r="A288" s="497" t="s">
        <v>480</v>
      </c>
      <c r="B288" s="498" t="s">
        <v>481</v>
      </c>
      <c r="C288" s="501" t="s">
        <v>491</v>
      </c>
      <c r="D288" s="522" t="s">
        <v>702</v>
      </c>
      <c r="E288" s="501" t="s">
        <v>1561</v>
      </c>
      <c r="F288" s="522" t="s">
        <v>1562</v>
      </c>
      <c r="G288" s="501" t="s">
        <v>1395</v>
      </c>
      <c r="H288" s="501" t="s">
        <v>1396</v>
      </c>
      <c r="I288" s="513">
        <v>1086.0999999999999</v>
      </c>
      <c r="J288" s="513">
        <v>5</v>
      </c>
      <c r="K288" s="514">
        <v>5430.48</v>
      </c>
    </row>
    <row r="289" spans="1:11" ht="14.4" customHeight="1" x14ac:dyDescent="0.3">
      <c r="A289" s="497" t="s">
        <v>480</v>
      </c>
      <c r="B289" s="498" t="s">
        <v>481</v>
      </c>
      <c r="C289" s="501" t="s">
        <v>491</v>
      </c>
      <c r="D289" s="522" t="s">
        <v>702</v>
      </c>
      <c r="E289" s="501" t="s">
        <v>1561</v>
      </c>
      <c r="F289" s="522" t="s">
        <v>1562</v>
      </c>
      <c r="G289" s="501" t="s">
        <v>1397</v>
      </c>
      <c r="H289" s="501" t="s">
        <v>1398</v>
      </c>
      <c r="I289" s="513">
        <v>3443.68</v>
      </c>
      <c r="J289" s="513">
        <v>5</v>
      </c>
      <c r="K289" s="514">
        <v>17218.38</v>
      </c>
    </row>
    <row r="290" spans="1:11" ht="14.4" customHeight="1" x14ac:dyDescent="0.3">
      <c r="A290" s="497" t="s">
        <v>480</v>
      </c>
      <c r="B290" s="498" t="s">
        <v>481</v>
      </c>
      <c r="C290" s="501" t="s">
        <v>491</v>
      </c>
      <c r="D290" s="522" t="s">
        <v>702</v>
      </c>
      <c r="E290" s="501" t="s">
        <v>1561</v>
      </c>
      <c r="F290" s="522" t="s">
        <v>1562</v>
      </c>
      <c r="G290" s="501" t="s">
        <v>1399</v>
      </c>
      <c r="H290" s="501" t="s">
        <v>1400</v>
      </c>
      <c r="I290" s="513">
        <v>1754.5</v>
      </c>
      <c r="J290" s="513">
        <v>10</v>
      </c>
      <c r="K290" s="514">
        <v>17545</v>
      </c>
    </row>
    <row r="291" spans="1:11" ht="14.4" customHeight="1" x14ac:dyDescent="0.3">
      <c r="A291" s="497" t="s">
        <v>480</v>
      </c>
      <c r="B291" s="498" t="s">
        <v>481</v>
      </c>
      <c r="C291" s="501" t="s">
        <v>491</v>
      </c>
      <c r="D291" s="522" t="s">
        <v>702</v>
      </c>
      <c r="E291" s="501" t="s">
        <v>1561</v>
      </c>
      <c r="F291" s="522" t="s">
        <v>1562</v>
      </c>
      <c r="G291" s="501" t="s">
        <v>1401</v>
      </c>
      <c r="H291" s="501" t="s">
        <v>1402</v>
      </c>
      <c r="I291" s="513">
        <v>434.39</v>
      </c>
      <c r="J291" s="513">
        <v>5</v>
      </c>
      <c r="K291" s="514">
        <v>2171.9499999999998</v>
      </c>
    </row>
    <row r="292" spans="1:11" ht="14.4" customHeight="1" x14ac:dyDescent="0.3">
      <c r="A292" s="497" t="s">
        <v>480</v>
      </c>
      <c r="B292" s="498" t="s">
        <v>481</v>
      </c>
      <c r="C292" s="501" t="s">
        <v>491</v>
      </c>
      <c r="D292" s="522" t="s">
        <v>702</v>
      </c>
      <c r="E292" s="501" t="s">
        <v>1561</v>
      </c>
      <c r="F292" s="522" t="s">
        <v>1562</v>
      </c>
      <c r="G292" s="501" t="s">
        <v>1403</v>
      </c>
      <c r="H292" s="501" t="s">
        <v>1404</v>
      </c>
      <c r="I292" s="513">
        <v>11772</v>
      </c>
      <c r="J292" s="513">
        <v>1</v>
      </c>
      <c r="K292" s="514">
        <v>11772</v>
      </c>
    </row>
    <row r="293" spans="1:11" ht="14.4" customHeight="1" x14ac:dyDescent="0.3">
      <c r="A293" s="497" t="s">
        <v>480</v>
      </c>
      <c r="B293" s="498" t="s">
        <v>481</v>
      </c>
      <c r="C293" s="501" t="s">
        <v>491</v>
      </c>
      <c r="D293" s="522" t="s">
        <v>702</v>
      </c>
      <c r="E293" s="501" t="s">
        <v>1561</v>
      </c>
      <c r="F293" s="522" t="s">
        <v>1562</v>
      </c>
      <c r="G293" s="501" t="s">
        <v>1405</v>
      </c>
      <c r="H293" s="501" t="s">
        <v>1406</v>
      </c>
      <c r="I293" s="513">
        <v>21191.38</v>
      </c>
      <c r="J293" s="513">
        <v>1</v>
      </c>
      <c r="K293" s="514">
        <v>21191.38</v>
      </c>
    </row>
    <row r="294" spans="1:11" ht="14.4" customHeight="1" x14ac:dyDescent="0.3">
      <c r="A294" s="497" t="s">
        <v>480</v>
      </c>
      <c r="B294" s="498" t="s">
        <v>481</v>
      </c>
      <c r="C294" s="501" t="s">
        <v>491</v>
      </c>
      <c r="D294" s="522" t="s">
        <v>702</v>
      </c>
      <c r="E294" s="501" t="s">
        <v>1561</v>
      </c>
      <c r="F294" s="522" t="s">
        <v>1562</v>
      </c>
      <c r="G294" s="501" t="s">
        <v>1407</v>
      </c>
      <c r="H294" s="501" t="s">
        <v>1408</v>
      </c>
      <c r="I294" s="513">
        <v>746.81</v>
      </c>
      <c r="J294" s="513">
        <v>5</v>
      </c>
      <c r="K294" s="514">
        <v>3734.06</v>
      </c>
    </row>
    <row r="295" spans="1:11" ht="14.4" customHeight="1" x14ac:dyDescent="0.3">
      <c r="A295" s="497" t="s">
        <v>480</v>
      </c>
      <c r="B295" s="498" t="s">
        <v>481</v>
      </c>
      <c r="C295" s="501" t="s">
        <v>491</v>
      </c>
      <c r="D295" s="522" t="s">
        <v>702</v>
      </c>
      <c r="E295" s="501" t="s">
        <v>1561</v>
      </c>
      <c r="F295" s="522" t="s">
        <v>1562</v>
      </c>
      <c r="G295" s="501" t="s">
        <v>1409</v>
      </c>
      <c r="H295" s="501" t="s">
        <v>1410</v>
      </c>
      <c r="I295" s="513">
        <v>1913.0366666666669</v>
      </c>
      <c r="J295" s="513">
        <v>5</v>
      </c>
      <c r="K295" s="514">
        <v>9549.25</v>
      </c>
    </row>
    <row r="296" spans="1:11" ht="14.4" customHeight="1" x14ac:dyDescent="0.3">
      <c r="A296" s="497" t="s">
        <v>480</v>
      </c>
      <c r="B296" s="498" t="s">
        <v>481</v>
      </c>
      <c r="C296" s="501" t="s">
        <v>491</v>
      </c>
      <c r="D296" s="522" t="s">
        <v>702</v>
      </c>
      <c r="E296" s="501" t="s">
        <v>1561</v>
      </c>
      <c r="F296" s="522" t="s">
        <v>1562</v>
      </c>
      <c r="G296" s="501" t="s">
        <v>1411</v>
      </c>
      <c r="H296" s="501" t="s">
        <v>1412</v>
      </c>
      <c r="I296" s="513">
        <v>18349.91</v>
      </c>
      <c r="J296" s="513">
        <v>1</v>
      </c>
      <c r="K296" s="514">
        <v>18349.91</v>
      </c>
    </row>
    <row r="297" spans="1:11" ht="14.4" customHeight="1" x14ac:dyDescent="0.3">
      <c r="A297" s="497" t="s">
        <v>480</v>
      </c>
      <c r="B297" s="498" t="s">
        <v>481</v>
      </c>
      <c r="C297" s="501" t="s">
        <v>491</v>
      </c>
      <c r="D297" s="522" t="s">
        <v>702</v>
      </c>
      <c r="E297" s="501" t="s">
        <v>1561</v>
      </c>
      <c r="F297" s="522" t="s">
        <v>1562</v>
      </c>
      <c r="G297" s="501" t="s">
        <v>1413</v>
      </c>
      <c r="H297" s="501" t="s">
        <v>1414</v>
      </c>
      <c r="I297" s="513">
        <v>2117.5</v>
      </c>
      <c r="J297" s="513">
        <v>12</v>
      </c>
      <c r="K297" s="514">
        <v>25410</v>
      </c>
    </row>
    <row r="298" spans="1:11" ht="14.4" customHeight="1" x14ac:dyDescent="0.3">
      <c r="A298" s="497" t="s">
        <v>480</v>
      </c>
      <c r="B298" s="498" t="s">
        <v>481</v>
      </c>
      <c r="C298" s="501" t="s">
        <v>491</v>
      </c>
      <c r="D298" s="522" t="s">
        <v>702</v>
      </c>
      <c r="E298" s="501" t="s">
        <v>1561</v>
      </c>
      <c r="F298" s="522" t="s">
        <v>1562</v>
      </c>
      <c r="G298" s="501" t="s">
        <v>1415</v>
      </c>
      <c r="H298" s="501" t="s">
        <v>1416</v>
      </c>
      <c r="I298" s="513">
        <v>18803.400000000001</v>
      </c>
      <c r="J298" s="513">
        <v>1</v>
      </c>
      <c r="K298" s="514">
        <v>18803.400000000001</v>
      </c>
    </row>
    <row r="299" spans="1:11" ht="14.4" customHeight="1" x14ac:dyDescent="0.3">
      <c r="A299" s="497" t="s">
        <v>480</v>
      </c>
      <c r="B299" s="498" t="s">
        <v>481</v>
      </c>
      <c r="C299" s="501" t="s">
        <v>491</v>
      </c>
      <c r="D299" s="522" t="s">
        <v>702</v>
      </c>
      <c r="E299" s="501" t="s">
        <v>1561</v>
      </c>
      <c r="F299" s="522" t="s">
        <v>1562</v>
      </c>
      <c r="G299" s="501" t="s">
        <v>1417</v>
      </c>
      <c r="H299" s="501" t="s">
        <v>1418</v>
      </c>
      <c r="I299" s="513">
        <v>21191.38</v>
      </c>
      <c r="J299" s="513">
        <v>2</v>
      </c>
      <c r="K299" s="514">
        <v>42382.76</v>
      </c>
    </row>
    <row r="300" spans="1:11" ht="14.4" customHeight="1" x14ac:dyDescent="0.3">
      <c r="A300" s="497" t="s">
        <v>480</v>
      </c>
      <c r="B300" s="498" t="s">
        <v>481</v>
      </c>
      <c r="C300" s="501" t="s">
        <v>491</v>
      </c>
      <c r="D300" s="522" t="s">
        <v>702</v>
      </c>
      <c r="E300" s="501" t="s">
        <v>1561</v>
      </c>
      <c r="F300" s="522" t="s">
        <v>1562</v>
      </c>
      <c r="G300" s="501" t="s">
        <v>1419</v>
      </c>
      <c r="H300" s="501" t="s">
        <v>1420</v>
      </c>
      <c r="I300" s="513">
        <v>13133</v>
      </c>
      <c r="J300" s="513">
        <v>1</v>
      </c>
      <c r="K300" s="514">
        <v>13133</v>
      </c>
    </row>
    <row r="301" spans="1:11" ht="14.4" customHeight="1" x14ac:dyDescent="0.3">
      <c r="A301" s="497" t="s">
        <v>480</v>
      </c>
      <c r="B301" s="498" t="s">
        <v>481</v>
      </c>
      <c r="C301" s="501" t="s">
        <v>491</v>
      </c>
      <c r="D301" s="522" t="s">
        <v>702</v>
      </c>
      <c r="E301" s="501" t="s">
        <v>1561</v>
      </c>
      <c r="F301" s="522" t="s">
        <v>1562</v>
      </c>
      <c r="G301" s="501" t="s">
        <v>1421</v>
      </c>
      <c r="H301" s="501" t="s">
        <v>1422</v>
      </c>
      <c r="I301" s="513">
        <v>3424.3</v>
      </c>
      <c r="J301" s="513">
        <v>3</v>
      </c>
      <c r="K301" s="514">
        <v>10272.900000000001</v>
      </c>
    </row>
    <row r="302" spans="1:11" ht="14.4" customHeight="1" x14ac:dyDescent="0.3">
      <c r="A302" s="497" t="s">
        <v>480</v>
      </c>
      <c r="B302" s="498" t="s">
        <v>481</v>
      </c>
      <c r="C302" s="501" t="s">
        <v>491</v>
      </c>
      <c r="D302" s="522" t="s">
        <v>702</v>
      </c>
      <c r="E302" s="501" t="s">
        <v>1561</v>
      </c>
      <c r="F302" s="522" t="s">
        <v>1562</v>
      </c>
      <c r="G302" s="501" t="s">
        <v>1423</v>
      </c>
      <c r="H302" s="501" t="s">
        <v>1424</v>
      </c>
      <c r="I302" s="513">
        <v>21191.38</v>
      </c>
      <c r="J302" s="513">
        <v>1</v>
      </c>
      <c r="K302" s="514">
        <v>21191.38</v>
      </c>
    </row>
    <row r="303" spans="1:11" ht="14.4" customHeight="1" x14ac:dyDescent="0.3">
      <c r="A303" s="497" t="s">
        <v>480</v>
      </c>
      <c r="B303" s="498" t="s">
        <v>481</v>
      </c>
      <c r="C303" s="501" t="s">
        <v>491</v>
      </c>
      <c r="D303" s="522" t="s">
        <v>702</v>
      </c>
      <c r="E303" s="501" t="s">
        <v>1561</v>
      </c>
      <c r="F303" s="522" t="s">
        <v>1562</v>
      </c>
      <c r="G303" s="501" t="s">
        <v>1425</v>
      </c>
      <c r="H303" s="501" t="s">
        <v>1426</v>
      </c>
      <c r="I303" s="513">
        <v>9785.119999999999</v>
      </c>
      <c r="J303" s="513">
        <v>4</v>
      </c>
      <c r="K303" s="514">
        <v>39140.479999999996</v>
      </c>
    </row>
    <row r="304" spans="1:11" ht="14.4" customHeight="1" x14ac:dyDescent="0.3">
      <c r="A304" s="497" t="s">
        <v>480</v>
      </c>
      <c r="B304" s="498" t="s">
        <v>481</v>
      </c>
      <c r="C304" s="501" t="s">
        <v>491</v>
      </c>
      <c r="D304" s="522" t="s">
        <v>702</v>
      </c>
      <c r="E304" s="501" t="s">
        <v>1561</v>
      </c>
      <c r="F304" s="522" t="s">
        <v>1562</v>
      </c>
      <c r="G304" s="501" t="s">
        <v>1427</v>
      </c>
      <c r="H304" s="501" t="s">
        <v>1428</v>
      </c>
      <c r="I304" s="513">
        <v>1054.78</v>
      </c>
      <c r="J304" s="513">
        <v>2</v>
      </c>
      <c r="K304" s="514">
        <v>2109.56</v>
      </c>
    </row>
    <row r="305" spans="1:11" ht="14.4" customHeight="1" x14ac:dyDescent="0.3">
      <c r="A305" s="497" t="s">
        <v>480</v>
      </c>
      <c r="B305" s="498" t="s">
        <v>481</v>
      </c>
      <c r="C305" s="501" t="s">
        <v>491</v>
      </c>
      <c r="D305" s="522" t="s">
        <v>702</v>
      </c>
      <c r="E305" s="501" t="s">
        <v>1561</v>
      </c>
      <c r="F305" s="522" t="s">
        <v>1562</v>
      </c>
      <c r="G305" s="501" t="s">
        <v>1429</v>
      </c>
      <c r="H305" s="501" t="s">
        <v>1430</v>
      </c>
      <c r="I305" s="513">
        <v>128800</v>
      </c>
      <c r="J305" s="513">
        <v>1</v>
      </c>
      <c r="K305" s="514">
        <v>128800</v>
      </c>
    </row>
    <row r="306" spans="1:11" ht="14.4" customHeight="1" x14ac:dyDescent="0.3">
      <c r="A306" s="497" t="s">
        <v>480</v>
      </c>
      <c r="B306" s="498" t="s">
        <v>481</v>
      </c>
      <c r="C306" s="501" t="s">
        <v>491</v>
      </c>
      <c r="D306" s="522" t="s">
        <v>702</v>
      </c>
      <c r="E306" s="501" t="s">
        <v>1561</v>
      </c>
      <c r="F306" s="522" t="s">
        <v>1562</v>
      </c>
      <c r="G306" s="501" t="s">
        <v>1431</v>
      </c>
      <c r="H306" s="501" t="s">
        <v>1432</v>
      </c>
      <c r="I306" s="513">
        <v>895.4</v>
      </c>
      <c r="J306" s="513">
        <v>5</v>
      </c>
      <c r="K306" s="514">
        <v>4477</v>
      </c>
    </row>
    <row r="307" spans="1:11" ht="14.4" customHeight="1" x14ac:dyDescent="0.3">
      <c r="A307" s="497" t="s">
        <v>480</v>
      </c>
      <c r="B307" s="498" t="s">
        <v>481</v>
      </c>
      <c r="C307" s="501" t="s">
        <v>491</v>
      </c>
      <c r="D307" s="522" t="s">
        <v>702</v>
      </c>
      <c r="E307" s="501" t="s">
        <v>1561</v>
      </c>
      <c r="F307" s="522" t="s">
        <v>1562</v>
      </c>
      <c r="G307" s="501" t="s">
        <v>1433</v>
      </c>
      <c r="H307" s="501" t="s">
        <v>1434</v>
      </c>
      <c r="I307" s="513">
        <v>746.81</v>
      </c>
      <c r="J307" s="513">
        <v>5</v>
      </c>
      <c r="K307" s="514">
        <v>3734.06</v>
      </c>
    </row>
    <row r="308" spans="1:11" ht="14.4" customHeight="1" x14ac:dyDescent="0.3">
      <c r="A308" s="497" t="s">
        <v>480</v>
      </c>
      <c r="B308" s="498" t="s">
        <v>481</v>
      </c>
      <c r="C308" s="501" t="s">
        <v>491</v>
      </c>
      <c r="D308" s="522" t="s">
        <v>702</v>
      </c>
      <c r="E308" s="501" t="s">
        <v>1561</v>
      </c>
      <c r="F308" s="522" t="s">
        <v>1562</v>
      </c>
      <c r="G308" s="501" t="s">
        <v>1435</v>
      </c>
      <c r="H308" s="501" t="s">
        <v>1436</v>
      </c>
      <c r="I308" s="513">
        <v>15478</v>
      </c>
      <c r="J308" s="513">
        <v>10</v>
      </c>
      <c r="K308" s="514">
        <v>154780</v>
      </c>
    </row>
    <row r="309" spans="1:11" ht="14.4" customHeight="1" x14ac:dyDescent="0.3">
      <c r="A309" s="497" t="s">
        <v>480</v>
      </c>
      <c r="B309" s="498" t="s">
        <v>481</v>
      </c>
      <c r="C309" s="501" t="s">
        <v>491</v>
      </c>
      <c r="D309" s="522" t="s">
        <v>702</v>
      </c>
      <c r="E309" s="501" t="s">
        <v>1561</v>
      </c>
      <c r="F309" s="522" t="s">
        <v>1562</v>
      </c>
      <c r="G309" s="501" t="s">
        <v>1437</v>
      </c>
      <c r="H309" s="501" t="s">
        <v>1438</v>
      </c>
      <c r="I309" s="513">
        <v>18910</v>
      </c>
      <c r="J309" s="513">
        <v>1</v>
      </c>
      <c r="K309" s="514">
        <v>18910</v>
      </c>
    </row>
    <row r="310" spans="1:11" ht="14.4" customHeight="1" x14ac:dyDescent="0.3">
      <c r="A310" s="497" t="s">
        <v>480</v>
      </c>
      <c r="B310" s="498" t="s">
        <v>481</v>
      </c>
      <c r="C310" s="501" t="s">
        <v>491</v>
      </c>
      <c r="D310" s="522" t="s">
        <v>702</v>
      </c>
      <c r="E310" s="501" t="s">
        <v>1561</v>
      </c>
      <c r="F310" s="522" t="s">
        <v>1562</v>
      </c>
      <c r="G310" s="501" t="s">
        <v>1439</v>
      </c>
      <c r="H310" s="501" t="s">
        <v>1440</v>
      </c>
      <c r="I310" s="513">
        <v>4235</v>
      </c>
      <c r="J310" s="513">
        <v>1</v>
      </c>
      <c r="K310" s="514">
        <v>4235</v>
      </c>
    </row>
    <row r="311" spans="1:11" ht="14.4" customHeight="1" x14ac:dyDescent="0.3">
      <c r="A311" s="497" t="s">
        <v>480</v>
      </c>
      <c r="B311" s="498" t="s">
        <v>481</v>
      </c>
      <c r="C311" s="501" t="s">
        <v>491</v>
      </c>
      <c r="D311" s="522" t="s">
        <v>702</v>
      </c>
      <c r="E311" s="501" t="s">
        <v>1561</v>
      </c>
      <c r="F311" s="522" t="s">
        <v>1562</v>
      </c>
      <c r="G311" s="501" t="s">
        <v>1441</v>
      </c>
      <c r="H311" s="501" t="s">
        <v>1442</v>
      </c>
      <c r="I311" s="513">
        <v>746.81</v>
      </c>
      <c r="J311" s="513">
        <v>15</v>
      </c>
      <c r="K311" s="514">
        <v>11202.17</v>
      </c>
    </row>
    <row r="312" spans="1:11" ht="14.4" customHeight="1" x14ac:dyDescent="0.3">
      <c r="A312" s="497" t="s">
        <v>480</v>
      </c>
      <c r="B312" s="498" t="s">
        <v>481</v>
      </c>
      <c r="C312" s="501" t="s">
        <v>491</v>
      </c>
      <c r="D312" s="522" t="s">
        <v>702</v>
      </c>
      <c r="E312" s="501" t="s">
        <v>1561</v>
      </c>
      <c r="F312" s="522" t="s">
        <v>1562</v>
      </c>
      <c r="G312" s="501" t="s">
        <v>1443</v>
      </c>
      <c r="H312" s="501" t="s">
        <v>1444</v>
      </c>
      <c r="I312" s="513">
        <v>18955.599999999999</v>
      </c>
      <c r="J312" s="513">
        <v>1</v>
      </c>
      <c r="K312" s="514">
        <v>18955.599999999999</v>
      </c>
    </row>
    <row r="313" spans="1:11" ht="14.4" customHeight="1" x14ac:dyDescent="0.3">
      <c r="A313" s="497" t="s">
        <v>480</v>
      </c>
      <c r="B313" s="498" t="s">
        <v>481</v>
      </c>
      <c r="C313" s="501" t="s">
        <v>491</v>
      </c>
      <c r="D313" s="522" t="s">
        <v>702</v>
      </c>
      <c r="E313" s="501" t="s">
        <v>1561</v>
      </c>
      <c r="F313" s="522" t="s">
        <v>1562</v>
      </c>
      <c r="G313" s="501" t="s">
        <v>1445</v>
      </c>
      <c r="H313" s="501" t="s">
        <v>1446</v>
      </c>
      <c r="I313" s="513">
        <v>9477.81</v>
      </c>
      <c r="J313" s="513">
        <v>1</v>
      </c>
      <c r="K313" s="514">
        <v>9477.81</v>
      </c>
    </row>
    <row r="314" spans="1:11" ht="14.4" customHeight="1" x14ac:dyDescent="0.3">
      <c r="A314" s="497" t="s">
        <v>480</v>
      </c>
      <c r="B314" s="498" t="s">
        <v>481</v>
      </c>
      <c r="C314" s="501" t="s">
        <v>491</v>
      </c>
      <c r="D314" s="522" t="s">
        <v>702</v>
      </c>
      <c r="E314" s="501" t="s">
        <v>1561</v>
      </c>
      <c r="F314" s="522" t="s">
        <v>1562</v>
      </c>
      <c r="G314" s="501" t="s">
        <v>1447</v>
      </c>
      <c r="H314" s="501" t="s">
        <v>1448</v>
      </c>
      <c r="I314" s="513">
        <v>9057.3799999999992</v>
      </c>
      <c r="J314" s="513">
        <v>2</v>
      </c>
      <c r="K314" s="514">
        <v>18114.75</v>
      </c>
    </row>
    <row r="315" spans="1:11" ht="14.4" customHeight="1" x14ac:dyDescent="0.3">
      <c r="A315" s="497" t="s">
        <v>480</v>
      </c>
      <c r="B315" s="498" t="s">
        <v>481</v>
      </c>
      <c r="C315" s="501" t="s">
        <v>491</v>
      </c>
      <c r="D315" s="522" t="s">
        <v>702</v>
      </c>
      <c r="E315" s="501" t="s">
        <v>1561</v>
      </c>
      <c r="F315" s="522" t="s">
        <v>1562</v>
      </c>
      <c r="G315" s="501" t="s">
        <v>1449</v>
      </c>
      <c r="H315" s="501" t="s">
        <v>1450</v>
      </c>
      <c r="I315" s="513">
        <v>9477.81</v>
      </c>
      <c r="J315" s="513">
        <v>1</v>
      </c>
      <c r="K315" s="514">
        <v>9477.81</v>
      </c>
    </row>
    <row r="316" spans="1:11" ht="14.4" customHeight="1" x14ac:dyDescent="0.3">
      <c r="A316" s="497" t="s">
        <v>480</v>
      </c>
      <c r="B316" s="498" t="s">
        <v>481</v>
      </c>
      <c r="C316" s="501" t="s">
        <v>491</v>
      </c>
      <c r="D316" s="522" t="s">
        <v>702</v>
      </c>
      <c r="E316" s="501" t="s">
        <v>1561</v>
      </c>
      <c r="F316" s="522" t="s">
        <v>1562</v>
      </c>
      <c r="G316" s="501" t="s">
        <v>1451</v>
      </c>
      <c r="H316" s="501" t="s">
        <v>1452</v>
      </c>
      <c r="I316" s="513">
        <v>18955.599999999999</v>
      </c>
      <c r="J316" s="513">
        <v>1</v>
      </c>
      <c r="K316" s="514">
        <v>18955.599999999999</v>
      </c>
    </row>
    <row r="317" spans="1:11" ht="14.4" customHeight="1" x14ac:dyDescent="0.3">
      <c r="A317" s="497" t="s">
        <v>480</v>
      </c>
      <c r="B317" s="498" t="s">
        <v>481</v>
      </c>
      <c r="C317" s="501" t="s">
        <v>491</v>
      </c>
      <c r="D317" s="522" t="s">
        <v>702</v>
      </c>
      <c r="E317" s="501" t="s">
        <v>1561</v>
      </c>
      <c r="F317" s="522" t="s">
        <v>1562</v>
      </c>
      <c r="G317" s="501" t="s">
        <v>1453</v>
      </c>
      <c r="H317" s="501" t="s">
        <v>1454</v>
      </c>
      <c r="I317" s="513">
        <v>18955.599999999999</v>
      </c>
      <c r="J317" s="513">
        <v>2</v>
      </c>
      <c r="K317" s="514">
        <v>37911.199999999997</v>
      </c>
    </row>
    <row r="318" spans="1:11" ht="14.4" customHeight="1" x14ac:dyDescent="0.3">
      <c r="A318" s="497" t="s">
        <v>480</v>
      </c>
      <c r="B318" s="498" t="s">
        <v>481</v>
      </c>
      <c r="C318" s="501" t="s">
        <v>491</v>
      </c>
      <c r="D318" s="522" t="s">
        <v>702</v>
      </c>
      <c r="E318" s="501" t="s">
        <v>1561</v>
      </c>
      <c r="F318" s="522" t="s">
        <v>1562</v>
      </c>
      <c r="G318" s="501" t="s">
        <v>1455</v>
      </c>
      <c r="H318" s="501" t="s">
        <v>1456</v>
      </c>
      <c r="I318" s="513">
        <v>3424.3</v>
      </c>
      <c r="J318" s="513">
        <v>1</v>
      </c>
      <c r="K318" s="514">
        <v>3424.3</v>
      </c>
    </row>
    <row r="319" spans="1:11" ht="14.4" customHeight="1" x14ac:dyDescent="0.3">
      <c r="A319" s="497" t="s">
        <v>480</v>
      </c>
      <c r="B319" s="498" t="s">
        <v>481</v>
      </c>
      <c r="C319" s="501" t="s">
        <v>491</v>
      </c>
      <c r="D319" s="522" t="s">
        <v>702</v>
      </c>
      <c r="E319" s="501" t="s">
        <v>1561</v>
      </c>
      <c r="F319" s="522" t="s">
        <v>1562</v>
      </c>
      <c r="G319" s="501" t="s">
        <v>1457</v>
      </c>
      <c r="H319" s="501" t="s">
        <v>1458</v>
      </c>
      <c r="I319" s="513">
        <v>12999.6</v>
      </c>
      <c r="J319" s="513">
        <v>1</v>
      </c>
      <c r="K319" s="514">
        <v>12999.6</v>
      </c>
    </row>
    <row r="320" spans="1:11" ht="14.4" customHeight="1" x14ac:dyDescent="0.3">
      <c r="A320" s="497" t="s">
        <v>480</v>
      </c>
      <c r="B320" s="498" t="s">
        <v>481</v>
      </c>
      <c r="C320" s="501" t="s">
        <v>491</v>
      </c>
      <c r="D320" s="522" t="s">
        <v>702</v>
      </c>
      <c r="E320" s="501" t="s">
        <v>1561</v>
      </c>
      <c r="F320" s="522" t="s">
        <v>1562</v>
      </c>
      <c r="G320" s="501" t="s">
        <v>1459</v>
      </c>
      <c r="H320" s="501" t="s">
        <v>1460</v>
      </c>
      <c r="I320" s="513">
        <v>18955.599999999999</v>
      </c>
      <c r="J320" s="513">
        <v>1</v>
      </c>
      <c r="K320" s="514">
        <v>18955.599999999999</v>
      </c>
    </row>
    <row r="321" spans="1:11" ht="14.4" customHeight="1" x14ac:dyDescent="0.3">
      <c r="A321" s="497" t="s">
        <v>480</v>
      </c>
      <c r="B321" s="498" t="s">
        <v>481</v>
      </c>
      <c r="C321" s="501" t="s">
        <v>491</v>
      </c>
      <c r="D321" s="522" t="s">
        <v>702</v>
      </c>
      <c r="E321" s="501" t="s">
        <v>1561</v>
      </c>
      <c r="F321" s="522" t="s">
        <v>1562</v>
      </c>
      <c r="G321" s="501" t="s">
        <v>1461</v>
      </c>
      <c r="H321" s="501" t="s">
        <v>1462</v>
      </c>
      <c r="I321" s="513">
        <v>746.81</v>
      </c>
      <c r="J321" s="513">
        <v>5</v>
      </c>
      <c r="K321" s="514">
        <v>3734.06</v>
      </c>
    </row>
    <row r="322" spans="1:11" ht="14.4" customHeight="1" x14ac:dyDescent="0.3">
      <c r="A322" s="497" t="s">
        <v>480</v>
      </c>
      <c r="B322" s="498" t="s">
        <v>481</v>
      </c>
      <c r="C322" s="501" t="s">
        <v>491</v>
      </c>
      <c r="D322" s="522" t="s">
        <v>702</v>
      </c>
      <c r="E322" s="501" t="s">
        <v>1561</v>
      </c>
      <c r="F322" s="522" t="s">
        <v>1562</v>
      </c>
      <c r="G322" s="501" t="s">
        <v>1463</v>
      </c>
      <c r="H322" s="501" t="s">
        <v>1464</v>
      </c>
      <c r="I322" s="513">
        <v>1754.5</v>
      </c>
      <c r="J322" s="513">
        <v>5</v>
      </c>
      <c r="K322" s="514">
        <v>8772.5</v>
      </c>
    </row>
    <row r="323" spans="1:11" ht="14.4" customHeight="1" x14ac:dyDescent="0.3">
      <c r="A323" s="497" t="s">
        <v>480</v>
      </c>
      <c r="B323" s="498" t="s">
        <v>481</v>
      </c>
      <c r="C323" s="501" t="s">
        <v>491</v>
      </c>
      <c r="D323" s="522" t="s">
        <v>702</v>
      </c>
      <c r="E323" s="501" t="s">
        <v>1561</v>
      </c>
      <c r="F323" s="522" t="s">
        <v>1562</v>
      </c>
      <c r="G323" s="501" t="s">
        <v>1465</v>
      </c>
      <c r="H323" s="501" t="s">
        <v>1466</v>
      </c>
      <c r="I323" s="513">
        <v>18955.599999999999</v>
      </c>
      <c r="J323" s="513">
        <v>1</v>
      </c>
      <c r="K323" s="514">
        <v>18955.599999999999</v>
      </c>
    </row>
    <row r="324" spans="1:11" ht="14.4" customHeight="1" x14ac:dyDescent="0.3">
      <c r="A324" s="497" t="s">
        <v>480</v>
      </c>
      <c r="B324" s="498" t="s">
        <v>481</v>
      </c>
      <c r="C324" s="501" t="s">
        <v>491</v>
      </c>
      <c r="D324" s="522" t="s">
        <v>702</v>
      </c>
      <c r="E324" s="501" t="s">
        <v>1561</v>
      </c>
      <c r="F324" s="522" t="s">
        <v>1562</v>
      </c>
      <c r="G324" s="501" t="s">
        <v>1467</v>
      </c>
      <c r="H324" s="501" t="s">
        <v>1468</v>
      </c>
      <c r="I324" s="513">
        <v>10813.67</v>
      </c>
      <c r="J324" s="513">
        <v>1</v>
      </c>
      <c r="K324" s="514">
        <v>10813.67</v>
      </c>
    </row>
    <row r="325" spans="1:11" ht="14.4" customHeight="1" x14ac:dyDescent="0.3">
      <c r="A325" s="497" t="s">
        <v>480</v>
      </c>
      <c r="B325" s="498" t="s">
        <v>481</v>
      </c>
      <c r="C325" s="501" t="s">
        <v>491</v>
      </c>
      <c r="D325" s="522" t="s">
        <v>702</v>
      </c>
      <c r="E325" s="501" t="s">
        <v>1561</v>
      </c>
      <c r="F325" s="522" t="s">
        <v>1562</v>
      </c>
      <c r="G325" s="501" t="s">
        <v>1469</v>
      </c>
      <c r="H325" s="501" t="s">
        <v>1470</v>
      </c>
      <c r="I325" s="513">
        <v>18955.599999999999</v>
      </c>
      <c r="J325" s="513">
        <v>1</v>
      </c>
      <c r="K325" s="514">
        <v>18955.599999999999</v>
      </c>
    </row>
    <row r="326" spans="1:11" ht="14.4" customHeight="1" x14ac:dyDescent="0.3">
      <c r="A326" s="497" t="s">
        <v>480</v>
      </c>
      <c r="B326" s="498" t="s">
        <v>481</v>
      </c>
      <c r="C326" s="501" t="s">
        <v>491</v>
      </c>
      <c r="D326" s="522" t="s">
        <v>702</v>
      </c>
      <c r="E326" s="501" t="s">
        <v>1561</v>
      </c>
      <c r="F326" s="522" t="s">
        <v>1562</v>
      </c>
      <c r="G326" s="501" t="s">
        <v>1471</v>
      </c>
      <c r="H326" s="501" t="s">
        <v>1472</v>
      </c>
      <c r="I326" s="513">
        <v>746.81</v>
      </c>
      <c r="J326" s="513">
        <v>5</v>
      </c>
      <c r="K326" s="514">
        <v>3734.06</v>
      </c>
    </row>
    <row r="327" spans="1:11" ht="14.4" customHeight="1" x14ac:dyDescent="0.3">
      <c r="A327" s="497" t="s">
        <v>480</v>
      </c>
      <c r="B327" s="498" t="s">
        <v>481</v>
      </c>
      <c r="C327" s="501" t="s">
        <v>491</v>
      </c>
      <c r="D327" s="522" t="s">
        <v>702</v>
      </c>
      <c r="E327" s="501" t="s">
        <v>1561</v>
      </c>
      <c r="F327" s="522" t="s">
        <v>1562</v>
      </c>
      <c r="G327" s="501" t="s">
        <v>1473</v>
      </c>
      <c r="H327" s="501" t="s">
        <v>1474</v>
      </c>
      <c r="I327" s="513">
        <v>1754.5</v>
      </c>
      <c r="J327" s="513">
        <v>5</v>
      </c>
      <c r="K327" s="514">
        <v>8772.5</v>
      </c>
    </row>
    <row r="328" spans="1:11" ht="14.4" customHeight="1" x14ac:dyDescent="0.3">
      <c r="A328" s="497" t="s">
        <v>480</v>
      </c>
      <c r="B328" s="498" t="s">
        <v>481</v>
      </c>
      <c r="C328" s="501" t="s">
        <v>491</v>
      </c>
      <c r="D328" s="522" t="s">
        <v>702</v>
      </c>
      <c r="E328" s="501" t="s">
        <v>1561</v>
      </c>
      <c r="F328" s="522" t="s">
        <v>1562</v>
      </c>
      <c r="G328" s="501" t="s">
        <v>1475</v>
      </c>
      <c r="H328" s="501" t="s">
        <v>1476</v>
      </c>
      <c r="I328" s="513">
        <v>12999.6</v>
      </c>
      <c r="J328" s="513">
        <v>1</v>
      </c>
      <c r="K328" s="514">
        <v>12999.6</v>
      </c>
    </row>
    <row r="329" spans="1:11" ht="14.4" customHeight="1" x14ac:dyDescent="0.3">
      <c r="A329" s="497" t="s">
        <v>480</v>
      </c>
      <c r="B329" s="498" t="s">
        <v>481</v>
      </c>
      <c r="C329" s="501" t="s">
        <v>491</v>
      </c>
      <c r="D329" s="522" t="s">
        <v>702</v>
      </c>
      <c r="E329" s="501" t="s">
        <v>1561</v>
      </c>
      <c r="F329" s="522" t="s">
        <v>1562</v>
      </c>
      <c r="G329" s="501" t="s">
        <v>1477</v>
      </c>
      <c r="H329" s="501" t="s">
        <v>1478</v>
      </c>
      <c r="I329" s="513">
        <v>895.4</v>
      </c>
      <c r="J329" s="513">
        <v>5</v>
      </c>
      <c r="K329" s="514">
        <v>4477</v>
      </c>
    </row>
    <row r="330" spans="1:11" ht="14.4" customHeight="1" x14ac:dyDescent="0.3">
      <c r="A330" s="497" t="s">
        <v>480</v>
      </c>
      <c r="B330" s="498" t="s">
        <v>481</v>
      </c>
      <c r="C330" s="501" t="s">
        <v>491</v>
      </c>
      <c r="D330" s="522" t="s">
        <v>702</v>
      </c>
      <c r="E330" s="501" t="s">
        <v>1561</v>
      </c>
      <c r="F330" s="522" t="s">
        <v>1562</v>
      </c>
      <c r="G330" s="501" t="s">
        <v>1479</v>
      </c>
      <c r="H330" s="501" t="s">
        <v>1480</v>
      </c>
      <c r="I330" s="513">
        <v>21083.33</v>
      </c>
      <c r="J330" s="513">
        <v>2</v>
      </c>
      <c r="K330" s="514">
        <v>42166.66</v>
      </c>
    </row>
    <row r="331" spans="1:11" ht="14.4" customHeight="1" x14ac:dyDescent="0.3">
      <c r="A331" s="497" t="s">
        <v>480</v>
      </c>
      <c r="B331" s="498" t="s">
        <v>481</v>
      </c>
      <c r="C331" s="501" t="s">
        <v>491</v>
      </c>
      <c r="D331" s="522" t="s">
        <v>702</v>
      </c>
      <c r="E331" s="501" t="s">
        <v>1561</v>
      </c>
      <c r="F331" s="522" t="s">
        <v>1562</v>
      </c>
      <c r="G331" s="501" t="s">
        <v>1481</v>
      </c>
      <c r="H331" s="501" t="s">
        <v>1482</v>
      </c>
      <c r="I331" s="513">
        <v>594.39</v>
      </c>
      <c r="J331" s="513">
        <v>5</v>
      </c>
      <c r="K331" s="514">
        <v>2971.94</v>
      </c>
    </row>
    <row r="332" spans="1:11" ht="14.4" customHeight="1" x14ac:dyDescent="0.3">
      <c r="A332" s="497" t="s">
        <v>480</v>
      </c>
      <c r="B332" s="498" t="s">
        <v>481</v>
      </c>
      <c r="C332" s="501" t="s">
        <v>491</v>
      </c>
      <c r="D332" s="522" t="s">
        <v>702</v>
      </c>
      <c r="E332" s="501" t="s">
        <v>1561</v>
      </c>
      <c r="F332" s="522" t="s">
        <v>1562</v>
      </c>
      <c r="G332" s="501" t="s">
        <v>1483</v>
      </c>
      <c r="H332" s="501" t="s">
        <v>1484</v>
      </c>
      <c r="I332" s="513">
        <v>3443.64</v>
      </c>
      <c r="J332" s="513">
        <v>4</v>
      </c>
      <c r="K332" s="514">
        <v>13774.55</v>
      </c>
    </row>
    <row r="333" spans="1:11" ht="14.4" customHeight="1" x14ac:dyDescent="0.3">
      <c r="A333" s="497" t="s">
        <v>480</v>
      </c>
      <c r="B333" s="498" t="s">
        <v>481</v>
      </c>
      <c r="C333" s="501" t="s">
        <v>491</v>
      </c>
      <c r="D333" s="522" t="s">
        <v>702</v>
      </c>
      <c r="E333" s="501" t="s">
        <v>1561</v>
      </c>
      <c r="F333" s="522" t="s">
        <v>1562</v>
      </c>
      <c r="G333" s="501" t="s">
        <v>1485</v>
      </c>
      <c r="H333" s="501" t="s">
        <v>1486</v>
      </c>
      <c r="I333" s="513">
        <v>1112.5999999999999</v>
      </c>
      <c r="J333" s="513">
        <v>1</v>
      </c>
      <c r="K333" s="514">
        <v>1112.5999999999999</v>
      </c>
    </row>
    <row r="334" spans="1:11" ht="14.4" customHeight="1" x14ac:dyDescent="0.3">
      <c r="A334" s="497" t="s">
        <v>480</v>
      </c>
      <c r="B334" s="498" t="s">
        <v>481</v>
      </c>
      <c r="C334" s="501" t="s">
        <v>491</v>
      </c>
      <c r="D334" s="522" t="s">
        <v>702</v>
      </c>
      <c r="E334" s="501" t="s">
        <v>1561</v>
      </c>
      <c r="F334" s="522" t="s">
        <v>1562</v>
      </c>
      <c r="G334" s="501" t="s">
        <v>1487</v>
      </c>
      <c r="H334" s="501" t="s">
        <v>1488</v>
      </c>
      <c r="I334" s="513">
        <v>19559.650000000001</v>
      </c>
      <c r="J334" s="513">
        <v>1</v>
      </c>
      <c r="K334" s="514">
        <v>19559.650000000001</v>
      </c>
    </row>
    <row r="335" spans="1:11" ht="14.4" customHeight="1" x14ac:dyDescent="0.3">
      <c r="A335" s="497" t="s">
        <v>480</v>
      </c>
      <c r="B335" s="498" t="s">
        <v>481</v>
      </c>
      <c r="C335" s="501" t="s">
        <v>491</v>
      </c>
      <c r="D335" s="522" t="s">
        <v>702</v>
      </c>
      <c r="E335" s="501" t="s">
        <v>1561</v>
      </c>
      <c r="F335" s="522" t="s">
        <v>1562</v>
      </c>
      <c r="G335" s="501" t="s">
        <v>1489</v>
      </c>
      <c r="H335" s="501" t="s">
        <v>1490</v>
      </c>
      <c r="I335" s="513">
        <v>18955.599999999999</v>
      </c>
      <c r="J335" s="513">
        <v>1</v>
      </c>
      <c r="K335" s="514">
        <v>18955.599999999999</v>
      </c>
    </row>
    <row r="336" spans="1:11" ht="14.4" customHeight="1" x14ac:dyDescent="0.3">
      <c r="A336" s="497" t="s">
        <v>480</v>
      </c>
      <c r="B336" s="498" t="s">
        <v>481</v>
      </c>
      <c r="C336" s="501" t="s">
        <v>491</v>
      </c>
      <c r="D336" s="522" t="s">
        <v>702</v>
      </c>
      <c r="E336" s="501" t="s">
        <v>1561</v>
      </c>
      <c r="F336" s="522" t="s">
        <v>1562</v>
      </c>
      <c r="G336" s="501" t="s">
        <v>1491</v>
      </c>
      <c r="H336" s="501" t="s">
        <v>1492</v>
      </c>
      <c r="I336" s="513">
        <v>3495.56</v>
      </c>
      <c r="J336" s="513">
        <v>1</v>
      </c>
      <c r="K336" s="514">
        <v>3495.56</v>
      </c>
    </row>
    <row r="337" spans="1:11" ht="14.4" customHeight="1" x14ac:dyDescent="0.3">
      <c r="A337" s="497" t="s">
        <v>480</v>
      </c>
      <c r="B337" s="498" t="s">
        <v>481</v>
      </c>
      <c r="C337" s="501" t="s">
        <v>491</v>
      </c>
      <c r="D337" s="522" t="s">
        <v>702</v>
      </c>
      <c r="E337" s="501" t="s">
        <v>1561</v>
      </c>
      <c r="F337" s="522" t="s">
        <v>1562</v>
      </c>
      <c r="G337" s="501" t="s">
        <v>1493</v>
      </c>
      <c r="H337" s="501" t="s">
        <v>1494</v>
      </c>
      <c r="I337" s="513">
        <v>21083.33</v>
      </c>
      <c r="J337" s="513">
        <v>1</v>
      </c>
      <c r="K337" s="514">
        <v>21083.33</v>
      </c>
    </row>
    <row r="338" spans="1:11" ht="14.4" customHeight="1" x14ac:dyDescent="0.3">
      <c r="A338" s="497" t="s">
        <v>480</v>
      </c>
      <c r="B338" s="498" t="s">
        <v>481</v>
      </c>
      <c r="C338" s="501" t="s">
        <v>491</v>
      </c>
      <c r="D338" s="522" t="s">
        <v>702</v>
      </c>
      <c r="E338" s="501" t="s">
        <v>1561</v>
      </c>
      <c r="F338" s="522" t="s">
        <v>1562</v>
      </c>
      <c r="G338" s="501" t="s">
        <v>1495</v>
      </c>
      <c r="H338" s="501" t="s">
        <v>1496</v>
      </c>
      <c r="I338" s="513">
        <v>4705.5600000000004</v>
      </c>
      <c r="J338" s="513">
        <v>1</v>
      </c>
      <c r="K338" s="514">
        <v>4705.5600000000004</v>
      </c>
    </row>
    <row r="339" spans="1:11" ht="14.4" customHeight="1" x14ac:dyDescent="0.3">
      <c r="A339" s="497" t="s">
        <v>480</v>
      </c>
      <c r="B339" s="498" t="s">
        <v>481</v>
      </c>
      <c r="C339" s="501" t="s">
        <v>491</v>
      </c>
      <c r="D339" s="522" t="s">
        <v>702</v>
      </c>
      <c r="E339" s="501" t="s">
        <v>1561</v>
      </c>
      <c r="F339" s="522" t="s">
        <v>1562</v>
      </c>
      <c r="G339" s="501" t="s">
        <v>1497</v>
      </c>
      <c r="H339" s="501" t="s">
        <v>1498</v>
      </c>
      <c r="I339" s="513">
        <v>18955.599999999999</v>
      </c>
      <c r="J339" s="513">
        <v>1</v>
      </c>
      <c r="K339" s="514">
        <v>18955.599999999999</v>
      </c>
    </row>
    <row r="340" spans="1:11" ht="14.4" customHeight="1" x14ac:dyDescent="0.3">
      <c r="A340" s="497" t="s">
        <v>480</v>
      </c>
      <c r="B340" s="498" t="s">
        <v>481</v>
      </c>
      <c r="C340" s="501" t="s">
        <v>491</v>
      </c>
      <c r="D340" s="522" t="s">
        <v>702</v>
      </c>
      <c r="E340" s="501" t="s">
        <v>1561</v>
      </c>
      <c r="F340" s="522" t="s">
        <v>1562</v>
      </c>
      <c r="G340" s="501" t="s">
        <v>1499</v>
      </c>
      <c r="H340" s="501" t="s">
        <v>1500</v>
      </c>
      <c r="I340" s="513">
        <v>25208.23</v>
      </c>
      <c r="J340" s="513">
        <v>2</v>
      </c>
      <c r="K340" s="514">
        <v>50416.46</v>
      </c>
    </row>
    <row r="341" spans="1:11" ht="14.4" customHeight="1" x14ac:dyDescent="0.3">
      <c r="A341" s="497" t="s">
        <v>480</v>
      </c>
      <c r="B341" s="498" t="s">
        <v>481</v>
      </c>
      <c r="C341" s="501" t="s">
        <v>491</v>
      </c>
      <c r="D341" s="522" t="s">
        <v>702</v>
      </c>
      <c r="E341" s="501" t="s">
        <v>1561</v>
      </c>
      <c r="F341" s="522" t="s">
        <v>1562</v>
      </c>
      <c r="G341" s="501" t="s">
        <v>1501</v>
      </c>
      <c r="H341" s="501" t="s">
        <v>1502</v>
      </c>
      <c r="I341" s="513">
        <v>746.81</v>
      </c>
      <c r="J341" s="513">
        <v>5</v>
      </c>
      <c r="K341" s="514">
        <v>3734.06</v>
      </c>
    </row>
    <row r="342" spans="1:11" ht="14.4" customHeight="1" x14ac:dyDescent="0.3">
      <c r="A342" s="497" t="s">
        <v>480</v>
      </c>
      <c r="B342" s="498" t="s">
        <v>481</v>
      </c>
      <c r="C342" s="501" t="s">
        <v>491</v>
      </c>
      <c r="D342" s="522" t="s">
        <v>702</v>
      </c>
      <c r="E342" s="501" t="s">
        <v>1561</v>
      </c>
      <c r="F342" s="522" t="s">
        <v>1562</v>
      </c>
      <c r="G342" s="501" t="s">
        <v>1503</v>
      </c>
      <c r="H342" s="501" t="s">
        <v>1504</v>
      </c>
      <c r="I342" s="513">
        <v>16100</v>
      </c>
      <c r="J342" s="513">
        <v>1</v>
      </c>
      <c r="K342" s="514">
        <v>16100</v>
      </c>
    </row>
    <row r="343" spans="1:11" ht="14.4" customHeight="1" x14ac:dyDescent="0.3">
      <c r="A343" s="497" t="s">
        <v>480</v>
      </c>
      <c r="B343" s="498" t="s">
        <v>481</v>
      </c>
      <c r="C343" s="501" t="s">
        <v>491</v>
      </c>
      <c r="D343" s="522" t="s">
        <v>702</v>
      </c>
      <c r="E343" s="501" t="s">
        <v>1561</v>
      </c>
      <c r="F343" s="522" t="s">
        <v>1562</v>
      </c>
      <c r="G343" s="501" t="s">
        <v>1505</v>
      </c>
      <c r="H343" s="501" t="s">
        <v>1506</v>
      </c>
      <c r="I343" s="513">
        <v>9785.1200000000008</v>
      </c>
      <c r="J343" s="513">
        <v>1</v>
      </c>
      <c r="K343" s="514">
        <v>9785.1200000000008</v>
      </c>
    </row>
    <row r="344" spans="1:11" ht="14.4" customHeight="1" x14ac:dyDescent="0.3">
      <c r="A344" s="497" t="s">
        <v>480</v>
      </c>
      <c r="B344" s="498" t="s">
        <v>481</v>
      </c>
      <c r="C344" s="501" t="s">
        <v>491</v>
      </c>
      <c r="D344" s="522" t="s">
        <v>702</v>
      </c>
      <c r="E344" s="501" t="s">
        <v>1561</v>
      </c>
      <c r="F344" s="522" t="s">
        <v>1562</v>
      </c>
      <c r="G344" s="501" t="s">
        <v>1507</v>
      </c>
      <c r="H344" s="501" t="s">
        <v>1508</v>
      </c>
      <c r="I344" s="513">
        <v>746.81</v>
      </c>
      <c r="J344" s="513">
        <v>5</v>
      </c>
      <c r="K344" s="514">
        <v>3734.06</v>
      </c>
    </row>
    <row r="345" spans="1:11" ht="14.4" customHeight="1" x14ac:dyDescent="0.3">
      <c r="A345" s="497" t="s">
        <v>480</v>
      </c>
      <c r="B345" s="498" t="s">
        <v>481</v>
      </c>
      <c r="C345" s="501" t="s">
        <v>491</v>
      </c>
      <c r="D345" s="522" t="s">
        <v>702</v>
      </c>
      <c r="E345" s="501" t="s">
        <v>1561</v>
      </c>
      <c r="F345" s="522" t="s">
        <v>1562</v>
      </c>
      <c r="G345" s="501" t="s">
        <v>1509</v>
      </c>
      <c r="H345" s="501" t="s">
        <v>1510</v>
      </c>
      <c r="I345" s="513">
        <v>746.81</v>
      </c>
      <c r="J345" s="513">
        <v>5</v>
      </c>
      <c r="K345" s="514">
        <v>3734.06</v>
      </c>
    </row>
    <row r="346" spans="1:11" ht="14.4" customHeight="1" x14ac:dyDescent="0.3">
      <c r="A346" s="497" t="s">
        <v>480</v>
      </c>
      <c r="B346" s="498" t="s">
        <v>481</v>
      </c>
      <c r="C346" s="501" t="s">
        <v>491</v>
      </c>
      <c r="D346" s="522" t="s">
        <v>702</v>
      </c>
      <c r="E346" s="501" t="s">
        <v>1561</v>
      </c>
      <c r="F346" s="522" t="s">
        <v>1562</v>
      </c>
      <c r="G346" s="501" t="s">
        <v>1511</v>
      </c>
      <c r="H346" s="501" t="s">
        <v>1512</v>
      </c>
      <c r="I346" s="513">
        <v>3443.68</v>
      </c>
      <c r="J346" s="513">
        <v>3</v>
      </c>
      <c r="K346" s="514">
        <v>10331.030000000001</v>
      </c>
    </row>
    <row r="347" spans="1:11" ht="14.4" customHeight="1" x14ac:dyDescent="0.3">
      <c r="A347" s="497" t="s">
        <v>480</v>
      </c>
      <c r="B347" s="498" t="s">
        <v>481</v>
      </c>
      <c r="C347" s="501" t="s">
        <v>491</v>
      </c>
      <c r="D347" s="522" t="s">
        <v>702</v>
      </c>
      <c r="E347" s="501" t="s">
        <v>1561</v>
      </c>
      <c r="F347" s="522" t="s">
        <v>1562</v>
      </c>
      <c r="G347" s="501" t="s">
        <v>1513</v>
      </c>
      <c r="H347" s="501" t="s">
        <v>1514</v>
      </c>
      <c r="I347" s="513">
        <v>4436.67</v>
      </c>
      <c r="J347" s="513">
        <v>1</v>
      </c>
      <c r="K347" s="514">
        <v>4436.67</v>
      </c>
    </row>
    <row r="348" spans="1:11" ht="14.4" customHeight="1" x14ac:dyDescent="0.3">
      <c r="A348" s="497" t="s">
        <v>480</v>
      </c>
      <c r="B348" s="498" t="s">
        <v>481</v>
      </c>
      <c r="C348" s="501" t="s">
        <v>491</v>
      </c>
      <c r="D348" s="522" t="s">
        <v>702</v>
      </c>
      <c r="E348" s="501" t="s">
        <v>1561</v>
      </c>
      <c r="F348" s="522" t="s">
        <v>1562</v>
      </c>
      <c r="G348" s="501" t="s">
        <v>1515</v>
      </c>
      <c r="H348" s="501" t="s">
        <v>1516</v>
      </c>
      <c r="I348" s="513">
        <v>3527.05</v>
      </c>
      <c r="J348" s="513">
        <v>16</v>
      </c>
      <c r="K348" s="514">
        <v>56432.800000000003</v>
      </c>
    </row>
    <row r="349" spans="1:11" ht="14.4" customHeight="1" x14ac:dyDescent="0.3">
      <c r="A349" s="497" t="s">
        <v>480</v>
      </c>
      <c r="B349" s="498" t="s">
        <v>481</v>
      </c>
      <c r="C349" s="501" t="s">
        <v>491</v>
      </c>
      <c r="D349" s="522" t="s">
        <v>702</v>
      </c>
      <c r="E349" s="501" t="s">
        <v>1561</v>
      </c>
      <c r="F349" s="522" t="s">
        <v>1562</v>
      </c>
      <c r="G349" s="501" t="s">
        <v>1517</v>
      </c>
      <c r="H349" s="501" t="s">
        <v>1518</v>
      </c>
      <c r="I349" s="513">
        <v>3443.68</v>
      </c>
      <c r="J349" s="513">
        <v>1</v>
      </c>
      <c r="K349" s="514">
        <v>3443.68</v>
      </c>
    </row>
    <row r="350" spans="1:11" ht="14.4" customHeight="1" x14ac:dyDescent="0.3">
      <c r="A350" s="497" t="s">
        <v>480</v>
      </c>
      <c r="B350" s="498" t="s">
        <v>481</v>
      </c>
      <c r="C350" s="501" t="s">
        <v>491</v>
      </c>
      <c r="D350" s="522" t="s">
        <v>702</v>
      </c>
      <c r="E350" s="501" t="s">
        <v>1561</v>
      </c>
      <c r="F350" s="522" t="s">
        <v>1562</v>
      </c>
      <c r="G350" s="501" t="s">
        <v>1519</v>
      </c>
      <c r="H350" s="501" t="s">
        <v>1520</v>
      </c>
      <c r="I350" s="513">
        <v>746.81</v>
      </c>
      <c r="J350" s="513">
        <v>5</v>
      </c>
      <c r="K350" s="514">
        <v>3734.06</v>
      </c>
    </row>
    <row r="351" spans="1:11" ht="14.4" customHeight="1" x14ac:dyDescent="0.3">
      <c r="A351" s="497" t="s">
        <v>480</v>
      </c>
      <c r="B351" s="498" t="s">
        <v>481</v>
      </c>
      <c r="C351" s="501" t="s">
        <v>491</v>
      </c>
      <c r="D351" s="522" t="s">
        <v>702</v>
      </c>
      <c r="E351" s="501" t="s">
        <v>1561</v>
      </c>
      <c r="F351" s="522" t="s">
        <v>1562</v>
      </c>
      <c r="G351" s="501" t="s">
        <v>1521</v>
      </c>
      <c r="H351" s="501" t="s">
        <v>1522</v>
      </c>
      <c r="I351" s="513">
        <v>746.81</v>
      </c>
      <c r="J351" s="513">
        <v>5</v>
      </c>
      <c r="K351" s="514">
        <v>3734.06</v>
      </c>
    </row>
    <row r="352" spans="1:11" ht="14.4" customHeight="1" x14ac:dyDescent="0.3">
      <c r="A352" s="497" t="s">
        <v>480</v>
      </c>
      <c r="B352" s="498" t="s">
        <v>481</v>
      </c>
      <c r="C352" s="501" t="s">
        <v>491</v>
      </c>
      <c r="D352" s="522" t="s">
        <v>702</v>
      </c>
      <c r="E352" s="501" t="s">
        <v>1561</v>
      </c>
      <c r="F352" s="522" t="s">
        <v>1562</v>
      </c>
      <c r="G352" s="501" t="s">
        <v>1523</v>
      </c>
      <c r="H352" s="501" t="s">
        <v>1524</v>
      </c>
      <c r="I352" s="513">
        <v>79999.75</v>
      </c>
      <c r="J352" s="513">
        <v>3</v>
      </c>
      <c r="K352" s="514">
        <v>239999.25</v>
      </c>
    </row>
    <row r="353" spans="1:11" ht="14.4" customHeight="1" x14ac:dyDescent="0.3">
      <c r="A353" s="497" t="s">
        <v>480</v>
      </c>
      <c r="B353" s="498" t="s">
        <v>481</v>
      </c>
      <c r="C353" s="501" t="s">
        <v>491</v>
      </c>
      <c r="D353" s="522" t="s">
        <v>702</v>
      </c>
      <c r="E353" s="501" t="s">
        <v>1561</v>
      </c>
      <c r="F353" s="522" t="s">
        <v>1562</v>
      </c>
      <c r="G353" s="501" t="s">
        <v>1525</v>
      </c>
      <c r="H353" s="501" t="s">
        <v>1526</v>
      </c>
      <c r="I353" s="513">
        <v>13665.83</v>
      </c>
      <c r="J353" s="513">
        <v>1</v>
      </c>
      <c r="K353" s="514">
        <v>13665.83</v>
      </c>
    </row>
    <row r="354" spans="1:11" ht="14.4" customHeight="1" x14ac:dyDescent="0.3">
      <c r="A354" s="497" t="s">
        <v>480</v>
      </c>
      <c r="B354" s="498" t="s">
        <v>481</v>
      </c>
      <c r="C354" s="501" t="s">
        <v>491</v>
      </c>
      <c r="D354" s="522" t="s">
        <v>702</v>
      </c>
      <c r="E354" s="501" t="s">
        <v>1561</v>
      </c>
      <c r="F354" s="522" t="s">
        <v>1562</v>
      </c>
      <c r="G354" s="501" t="s">
        <v>1527</v>
      </c>
      <c r="H354" s="501" t="s">
        <v>1528</v>
      </c>
      <c r="I354" s="513">
        <v>13665.83</v>
      </c>
      <c r="J354" s="513">
        <v>1</v>
      </c>
      <c r="K354" s="514">
        <v>13665.83</v>
      </c>
    </row>
    <row r="355" spans="1:11" ht="14.4" customHeight="1" x14ac:dyDescent="0.3">
      <c r="A355" s="497" t="s">
        <v>480</v>
      </c>
      <c r="B355" s="498" t="s">
        <v>481</v>
      </c>
      <c r="C355" s="501" t="s">
        <v>491</v>
      </c>
      <c r="D355" s="522" t="s">
        <v>702</v>
      </c>
      <c r="E355" s="501" t="s">
        <v>1561</v>
      </c>
      <c r="F355" s="522" t="s">
        <v>1562</v>
      </c>
      <c r="G355" s="501" t="s">
        <v>1529</v>
      </c>
      <c r="H355" s="501" t="s">
        <v>1530</v>
      </c>
      <c r="I355" s="513">
        <v>3443.68</v>
      </c>
      <c r="J355" s="513">
        <v>3</v>
      </c>
      <c r="K355" s="514">
        <v>10331.030000000001</v>
      </c>
    </row>
    <row r="356" spans="1:11" ht="14.4" customHeight="1" x14ac:dyDescent="0.3">
      <c r="A356" s="497" t="s">
        <v>480</v>
      </c>
      <c r="B356" s="498" t="s">
        <v>481</v>
      </c>
      <c r="C356" s="501" t="s">
        <v>491</v>
      </c>
      <c r="D356" s="522" t="s">
        <v>702</v>
      </c>
      <c r="E356" s="501" t="s">
        <v>1561</v>
      </c>
      <c r="F356" s="522" t="s">
        <v>1562</v>
      </c>
      <c r="G356" s="501" t="s">
        <v>1531</v>
      </c>
      <c r="H356" s="501" t="s">
        <v>1532</v>
      </c>
      <c r="I356" s="513">
        <v>3495.56</v>
      </c>
      <c r="J356" s="513">
        <v>1</v>
      </c>
      <c r="K356" s="514">
        <v>3495.56</v>
      </c>
    </row>
    <row r="357" spans="1:11" ht="14.4" customHeight="1" x14ac:dyDescent="0.3">
      <c r="A357" s="497" t="s">
        <v>480</v>
      </c>
      <c r="B357" s="498" t="s">
        <v>481</v>
      </c>
      <c r="C357" s="501" t="s">
        <v>491</v>
      </c>
      <c r="D357" s="522" t="s">
        <v>702</v>
      </c>
      <c r="E357" s="501" t="s">
        <v>1561</v>
      </c>
      <c r="F357" s="522" t="s">
        <v>1562</v>
      </c>
      <c r="G357" s="501" t="s">
        <v>1533</v>
      </c>
      <c r="H357" s="501" t="s">
        <v>1534</v>
      </c>
      <c r="I357" s="513">
        <v>18955.599999999999</v>
      </c>
      <c r="J357" s="513">
        <v>1</v>
      </c>
      <c r="K357" s="514">
        <v>18955.599999999999</v>
      </c>
    </row>
    <row r="358" spans="1:11" ht="14.4" customHeight="1" x14ac:dyDescent="0.3">
      <c r="A358" s="497" t="s">
        <v>480</v>
      </c>
      <c r="B358" s="498" t="s">
        <v>481</v>
      </c>
      <c r="C358" s="501" t="s">
        <v>491</v>
      </c>
      <c r="D358" s="522" t="s">
        <v>702</v>
      </c>
      <c r="E358" s="501" t="s">
        <v>1561</v>
      </c>
      <c r="F358" s="522" t="s">
        <v>1562</v>
      </c>
      <c r="G358" s="501" t="s">
        <v>1535</v>
      </c>
      <c r="H358" s="501" t="s">
        <v>1536</v>
      </c>
      <c r="I358" s="513">
        <v>3443.68</v>
      </c>
      <c r="J358" s="513">
        <v>2</v>
      </c>
      <c r="K358" s="514">
        <v>6887.35</v>
      </c>
    </row>
    <row r="359" spans="1:11" ht="14.4" customHeight="1" x14ac:dyDescent="0.3">
      <c r="A359" s="497" t="s">
        <v>480</v>
      </c>
      <c r="B359" s="498" t="s">
        <v>481</v>
      </c>
      <c r="C359" s="501" t="s">
        <v>491</v>
      </c>
      <c r="D359" s="522" t="s">
        <v>702</v>
      </c>
      <c r="E359" s="501" t="s">
        <v>1561</v>
      </c>
      <c r="F359" s="522" t="s">
        <v>1562</v>
      </c>
      <c r="G359" s="501" t="s">
        <v>1537</v>
      </c>
      <c r="H359" s="501" t="s">
        <v>1538</v>
      </c>
      <c r="I359" s="513">
        <v>18571.009999999998</v>
      </c>
      <c r="J359" s="513">
        <v>1</v>
      </c>
      <c r="K359" s="514">
        <v>18571.009999999998</v>
      </c>
    </row>
    <row r="360" spans="1:11" ht="14.4" customHeight="1" x14ac:dyDescent="0.3">
      <c r="A360" s="497" t="s">
        <v>480</v>
      </c>
      <c r="B360" s="498" t="s">
        <v>481</v>
      </c>
      <c r="C360" s="501" t="s">
        <v>491</v>
      </c>
      <c r="D360" s="522" t="s">
        <v>702</v>
      </c>
      <c r="E360" s="501" t="s">
        <v>1561</v>
      </c>
      <c r="F360" s="522" t="s">
        <v>1562</v>
      </c>
      <c r="G360" s="501" t="s">
        <v>1539</v>
      </c>
      <c r="H360" s="501" t="s">
        <v>1540</v>
      </c>
      <c r="I360" s="513">
        <v>746.81</v>
      </c>
      <c r="J360" s="513">
        <v>5</v>
      </c>
      <c r="K360" s="514">
        <v>3734.06</v>
      </c>
    </row>
    <row r="361" spans="1:11" ht="14.4" customHeight="1" x14ac:dyDescent="0.3">
      <c r="A361" s="497" t="s">
        <v>480</v>
      </c>
      <c r="B361" s="498" t="s">
        <v>481</v>
      </c>
      <c r="C361" s="501" t="s">
        <v>491</v>
      </c>
      <c r="D361" s="522" t="s">
        <v>702</v>
      </c>
      <c r="E361" s="501" t="s">
        <v>1563</v>
      </c>
      <c r="F361" s="522" t="s">
        <v>1564</v>
      </c>
      <c r="G361" s="501" t="s">
        <v>979</v>
      </c>
      <c r="H361" s="501" t="s">
        <v>980</v>
      </c>
      <c r="I361" s="513">
        <v>8.1649999999999991</v>
      </c>
      <c r="J361" s="513">
        <v>80</v>
      </c>
      <c r="K361" s="514">
        <v>653.20000000000005</v>
      </c>
    </row>
    <row r="362" spans="1:11" ht="14.4" customHeight="1" x14ac:dyDescent="0.3">
      <c r="A362" s="497" t="s">
        <v>480</v>
      </c>
      <c r="B362" s="498" t="s">
        <v>481</v>
      </c>
      <c r="C362" s="501" t="s">
        <v>491</v>
      </c>
      <c r="D362" s="522" t="s">
        <v>702</v>
      </c>
      <c r="E362" s="501" t="s">
        <v>1570</v>
      </c>
      <c r="F362" s="522" t="s">
        <v>1571</v>
      </c>
      <c r="G362" s="501" t="s">
        <v>1541</v>
      </c>
      <c r="H362" s="501" t="s">
        <v>1542</v>
      </c>
      <c r="I362" s="513">
        <v>50.12</v>
      </c>
      <c r="J362" s="513">
        <v>36</v>
      </c>
      <c r="K362" s="514">
        <v>1804.21</v>
      </c>
    </row>
    <row r="363" spans="1:11" ht="14.4" customHeight="1" x14ac:dyDescent="0.3">
      <c r="A363" s="497" t="s">
        <v>480</v>
      </c>
      <c r="B363" s="498" t="s">
        <v>481</v>
      </c>
      <c r="C363" s="501" t="s">
        <v>491</v>
      </c>
      <c r="D363" s="522" t="s">
        <v>702</v>
      </c>
      <c r="E363" s="501" t="s">
        <v>1570</v>
      </c>
      <c r="F363" s="522" t="s">
        <v>1571</v>
      </c>
      <c r="G363" s="501" t="s">
        <v>1543</v>
      </c>
      <c r="H363" s="501" t="s">
        <v>1544</v>
      </c>
      <c r="I363" s="513">
        <v>87.839999999999989</v>
      </c>
      <c r="J363" s="513">
        <v>72</v>
      </c>
      <c r="K363" s="514">
        <v>6324.18</v>
      </c>
    </row>
    <row r="364" spans="1:11" ht="14.4" customHeight="1" x14ac:dyDescent="0.3">
      <c r="A364" s="497" t="s">
        <v>480</v>
      </c>
      <c r="B364" s="498" t="s">
        <v>481</v>
      </c>
      <c r="C364" s="501" t="s">
        <v>491</v>
      </c>
      <c r="D364" s="522" t="s">
        <v>702</v>
      </c>
      <c r="E364" s="501" t="s">
        <v>1570</v>
      </c>
      <c r="F364" s="522" t="s">
        <v>1571</v>
      </c>
      <c r="G364" s="501" t="s">
        <v>1545</v>
      </c>
      <c r="H364" s="501" t="s">
        <v>1546</v>
      </c>
      <c r="I364" s="513">
        <v>54.11</v>
      </c>
      <c r="J364" s="513">
        <v>36</v>
      </c>
      <c r="K364" s="514">
        <v>1947.87</v>
      </c>
    </row>
    <row r="365" spans="1:11" ht="14.4" customHeight="1" x14ac:dyDescent="0.3">
      <c r="A365" s="497" t="s">
        <v>480</v>
      </c>
      <c r="B365" s="498" t="s">
        <v>481</v>
      </c>
      <c r="C365" s="501" t="s">
        <v>491</v>
      </c>
      <c r="D365" s="522" t="s">
        <v>702</v>
      </c>
      <c r="E365" s="501" t="s">
        <v>1570</v>
      </c>
      <c r="F365" s="522" t="s">
        <v>1571</v>
      </c>
      <c r="G365" s="501" t="s">
        <v>1547</v>
      </c>
      <c r="H365" s="501" t="s">
        <v>1548</v>
      </c>
      <c r="I365" s="513">
        <v>30.42</v>
      </c>
      <c r="J365" s="513">
        <v>72</v>
      </c>
      <c r="K365" s="514">
        <v>2190.44</v>
      </c>
    </row>
    <row r="366" spans="1:11" ht="14.4" customHeight="1" x14ac:dyDescent="0.3">
      <c r="A366" s="497" t="s">
        <v>480</v>
      </c>
      <c r="B366" s="498" t="s">
        <v>481</v>
      </c>
      <c r="C366" s="501" t="s">
        <v>491</v>
      </c>
      <c r="D366" s="522" t="s">
        <v>702</v>
      </c>
      <c r="E366" s="501" t="s">
        <v>1565</v>
      </c>
      <c r="F366" s="522" t="s">
        <v>1566</v>
      </c>
      <c r="G366" s="501" t="s">
        <v>1007</v>
      </c>
      <c r="H366" s="501" t="s">
        <v>1008</v>
      </c>
      <c r="I366" s="513">
        <v>0.30333333333333329</v>
      </c>
      <c r="J366" s="513">
        <v>300</v>
      </c>
      <c r="K366" s="514">
        <v>91</v>
      </c>
    </row>
    <row r="367" spans="1:11" ht="14.4" customHeight="1" x14ac:dyDescent="0.3">
      <c r="A367" s="497" t="s">
        <v>480</v>
      </c>
      <c r="B367" s="498" t="s">
        <v>481</v>
      </c>
      <c r="C367" s="501" t="s">
        <v>491</v>
      </c>
      <c r="D367" s="522" t="s">
        <v>702</v>
      </c>
      <c r="E367" s="501" t="s">
        <v>1565</v>
      </c>
      <c r="F367" s="522" t="s">
        <v>1566</v>
      </c>
      <c r="G367" s="501" t="s">
        <v>987</v>
      </c>
      <c r="H367" s="501" t="s">
        <v>988</v>
      </c>
      <c r="I367" s="513">
        <v>0.3</v>
      </c>
      <c r="J367" s="513">
        <v>100</v>
      </c>
      <c r="K367" s="514">
        <v>30</v>
      </c>
    </row>
    <row r="368" spans="1:11" ht="14.4" customHeight="1" x14ac:dyDescent="0.3">
      <c r="A368" s="497" t="s">
        <v>480</v>
      </c>
      <c r="B368" s="498" t="s">
        <v>481</v>
      </c>
      <c r="C368" s="501" t="s">
        <v>491</v>
      </c>
      <c r="D368" s="522" t="s">
        <v>702</v>
      </c>
      <c r="E368" s="501" t="s">
        <v>1567</v>
      </c>
      <c r="F368" s="522" t="s">
        <v>1568</v>
      </c>
      <c r="G368" s="501" t="s">
        <v>1549</v>
      </c>
      <c r="H368" s="501" t="s">
        <v>1550</v>
      </c>
      <c r="I368" s="513">
        <v>7.51</v>
      </c>
      <c r="J368" s="513">
        <v>50</v>
      </c>
      <c r="K368" s="514">
        <v>375.5</v>
      </c>
    </row>
    <row r="369" spans="1:11" ht="14.4" customHeight="1" x14ac:dyDescent="0.3">
      <c r="A369" s="497" t="s">
        <v>480</v>
      </c>
      <c r="B369" s="498" t="s">
        <v>481</v>
      </c>
      <c r="C369" s="501" t="s">
        <v>491</v>
      </c>
      <c r="D369" s="522" t="s">
        <v>702</v>
      </c>
      <c r="E369" s="501" t="s">
        <v>1567</v>
      </c>
      <c r="F369" s="522" t="s">
        <v>1568</v>
      </c>
      <c r="G369" s="501" t="s">
        <v>1551</v>
      </c>
      <c r="H369" s="501" t="s">
        <v>1552</v>
      </c>
      <c r="I369" s="513">
        <v>11.01</v>
      </c>
      <c r="J369" s="513">
        <v>400</v>
      </c>
      <c r="K369" s="514">
        <v>4404</v>
      </c>
    </row>
    <row r="370" spans="1:11" ht="14.4" customHeight="1" x14ac:dyDescent="0.3">
      <c r="A370" s="497" t="s">
        <v>480</v>
      </c>
      <c r="B370" s="498" t="s">
        <v>481</v>
      </c>
      <c r="C370" s="501" t="s">
        <v>491</v>
      </c>
      <c r="D370" s="522" t="s">
        <v>702</v>
      </c>
      <c r="E370" s="501" t="s">
        <v>1567</v>
      </c>
      <c r="F370" s="522" t="s">
        <v>1568</v>
      </c>
      <c r="G370" s="501" t="s">
        <v>1553</v>
      </c>
      <c r="H370" s="501" t="s">
        <v>1554</v>
      </c>
      <c r="I370" s="513">
        <v>11.01</v>
      </c>
      <c r="J370" s="513">
        <v>240</v>
      </c>
      <c r="K370" s="514">
        <v>2642.3999999999996</v>
      </c>
    </row>
    <row r="371" spans="1:11" ht="14.4" customHeight="1" x14ac:dyDescent="0.3">
      <c r="A371" s="497" t="s">
        <v>480</v>
      </c>
      <c r="B371" s="498" t="s">
        <v>481</v>
      </c>
      <c r="C371" s="501" t="s">
        <v>491</v>
      </c>
      <c r="D371" s="522" t="s">
        <v>702</v>
      </c>
      <c r="E371" s="501" t="s">
        <v>1567</v>
      </c>
      <c r="F371" s="522" t="s">
        <v>1568</v>
      </c>
      <c r="G371" s="501" t="s">
        <v>993</v>
      </c>
      <c r="H371" s="501" t="s">
        <v>994</v>
      </c>
      <c r="I371" s="513">
        <v>0.77</v>
      </c>
      <c r="J371" s="513">
        <v>1300</v>
      </c>
      <c r="K371" s="514">
        <v>1001</v>
      </c>
    </row>
    <row r="372" spans="1:11" ht="14.4" customHeight="1" x14ac:dyDescent="0.3">
      <c r="A372" s="497" t="s">
        <v>480</v>
      </c>
      <c r="B372" s="498" t="s">
        <v>481</v>
      </c>
      <c r="C372" s="501" t="s">
        <v>491</v>
      </c>
      <c r="D372" s="522" t="s">
        <v>702</v>
      </c>
      <c r="E372" s="501" t="s">
        <v>1567</v>
      </c>
      <c r="F372" s="522" t="s">
        <v>1568</v>
      </c>
      <c r="G372" s="501" t="s">
        <v>995</v>
      </c>
      <c r="H372" s="501" t="s">
        <v>996</v>
      </c>
      <c r="I372" s="513">
        <v>0.77333333333333343</v>
      </c>
      <c r="J372" s="513">
        <v>1000</v>
      </c>
      <c r="K372" s="514">
        <v>773</v>
      </c>
    </row>
    <row r="373" spans="1:11" ht="14.4" customHeight="1" thickBot="1" x14ac:dyDescent="0.35">
      <c r="A373" s="505" t="s">
        <v>480</v>
      </c>
      <c r="B373" s="506" t="s">
        <v>481</v>
      </c>
      <c r="C373" s="509" t="s">
        <v>491</v>
      </c>
      <c r="D373" s="523" t="s">
        <v>702</v>
      </c>
      <c r="E373" s="509" t="s">
        <v>1567</v>
      </c>
      <c r="F373" s="523" t="s">
        <v>1568</v>
      </c>
      <c r="G373" s="509" t="s">
        <v>1015</v>
      </c>
      <c r="H373" s="509" t="s">
        <v>1016</v>
      </c>
      <c r="I373" s="515">
        <v>0.77</v>
      </c>
      <c r="J373" s="515">
        <v>200</v>
      </c>
      <c r="K373" s="516">
        <v>154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7" width="13.109375" hidden="1" customWidth="1"/>
    <col min="8" max="8" width="13.109375" customWidth="1"/>
    <col min="9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368" t="s">
        <v>107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</row>
    <row r="2" spans="1:34" ht="15" thickBot="1" x14ac:dyDescent="0.35">
      <c r="A2" s="235" t="s">
        <v>268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</row>
    <row r="3" spans="1:34" x14ac:dyDescent="0.3">
      <c r="A3" s="254" t="s">
        <v>228</v>
      </c>
      <c r="B3" s="369" t="s">
        <v>209</v>
      </c>
      <c r="C3" s="237">
        <v>0</v>
      </c>
      <c r="D3" s="238">
        <v>101</v>
      </c>
      <c r="E3" s="238">
        <v>102</v>
      </c>
      <c r="F3" s="257">
        <v>305</v>
      </c>
      <c r="G3" s="257">
        <v>306</v>
      </c>
      <c r="H3" s="257">
        <v>408</v>
      </c>
      <c r="I3" s="257">
        <v>409</v>
      </c>
      <c r="J3" s="257">
        <v>410</v>
      </c>
      <c r="K3" s="257">
        <v>415</v>
      </c>
      <c r="L3" s="257">
        <v>416</v>
      </c>
      <c r="M3" s="257">
        <v>418</v>
      </c>
      <c r="N3" s="257">
        <v>419</v>
      </c>
      <c r="O3" s="257">
        <v>420</v>
      </c>
      <c r="P3" s="257">
        <v>421</v>
      </c>
      <c r="Q3" s="257">
        <v>522</v>
      </c>
      <c r="R3" s="257">
        <v>523</v>
      </c>
      <c r="S3" s="257">
        <v>524</v>
      </c>
      <c r="T3" s="257">
        <v>525</v>
      </c>
      <c r="U3" s="257">
        <v>526</v>
      </c>
      <c r="V3" s="257">
        <v>527</v>
      </c>
      <c r="W3" s="257">
        <v>528</v>
      </c>
      <c r="X3" s="257">
        <v>629</v>
      </c>
      <c r="Y3" s="257">
        <v>630</v>
      </c>
      <c r="Z3" s="257">
        <v>636</v>
      </c>
      <c r="AA3" s="257">
        <v>637</v>
      </c>
      <c r="AB3" s="257">
        <v>640</v>
      </c>
      <c r="AC3" s="257">
        <v>642</v>
      </c>
      <c r="AD3" s="257">
        <v>743</v>
      </c>
      <c r="AE3" s="238">
        <v>745</v>
      </c>
      <c r="AF3" s="238">
        <v>746</v>
      </c>
      <c r="AG3" s="533">
        <v>930</v>
      </c>
      <c r="AH3" s="548"/>
    </row>
    <row r="4" spans="1:34" ht="36.6" outlineLevel="1" thickBot="1" x14ac:dyDescent="0.35">
      <c r="A4" s="255">
        <v>2014</v>
      </c>
      <c r="B4" s="370"/>
      <c r="C4" s="239" t="s">
        <v>210</v>
      </c>
      <c r="D4" s="240" t="s">
        <v>211</v>
      </c>
      <c r="E4" s="240" t="s">
        <v>212</v>
      </c>
      <c r="F4" s="258" t="s">
        <v>240</v>
      </c>
      <c r="G4" s="258" t="s">
        <v>241</v>
      </c>
      <c r="H4" s="258" t="s">
        <v>242</v>
      </c>
      <c r="I4" s="258" t="s">
        <v>243</v>
      </c>
      <c r="J4" s="258" t="s">
        <v>244</v>
      </c>
      <c r="K4" s="258" t="s">
        <v>245</v>
      </c>
      <c r="L4" s="258" t="s">
        <v>246</v>
      </c>
      <c r="M4" s="258" t="s">
        <v>247</v>
      </c>
      <c r="N4" s="258" t="s">
        <v>248</v>
      </c>
      <c r="O4" s="258" t="s">
        <v>249</v>
      </c>
      <c r="P4" s="258" t="s">
        <v>250</v>
      </c>
      <c r="Q4" s="258" t="s">
        <v>251</v>
      </c>
      <c r="R4" s="258" t="s">
        <v>252</v>
      </c>
      <c r="S4" s="258" t="s">
        <v>253</v>
      </c>
      <c r="T4" s="258" t="s">
        <v>254</v>
      </c>
      <c r="U4" s="258" t="s">
        <v>255</v>
      </c>
      <c r="V4" s="258" t="s">
        <v>256</v>
      </c>
      <c r="W4" s="258" t="s">
        <v>265</v>
      </c>
      <c r="X4" s="258" t="s">
        <v>257</v>
      </c>
      <c r="Y4" s="258" t="s">
        <v>266</v>
      </c>
      <c r="Z4" s="258" t="s">
        <v>258</v>
      </c>
      <c r="AA4" s="258" t="s">
        <v>259</v>
      </c>
      <c r="AB4" s="258" t="s">
        <v>260</v>
      </c>
      <c r="AC4" s="258" t="s">
        <v>261</v>
      </c>
      <c r="AD4" s="258" t="s">
        <v>262</v>
      </c>
      <c r="AE4" s="240" t="s">
        <v>263</v>
      </c>
      <c r="AF4" s="240" t="s">
        <v>264</v>
      </c>
      <c r="AG4" s="534" t="s">
        <v>230</v>
      </c>
      <c r="AH4" s="548"/>
    </row>
    <row r="5" spans="1:34" x14ac:dyDescent="0.3">
      <c r="A5" s="241" t="s">
        <v>213</v>
      </c>
      <c r="B5" s="277"/>
      <c r="C5" s="278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535"/>
      <c r="AH5" s="548"/>
    </row>
    <row r="6" spans="1:34" ht="15" collapsed="1" thickBot="1" x14ac:dyDescent="0.35">
      <c r="A6" s="242" t="s">
        <v>73</v>
      </c>
      <c r="B6" s="280">
        <f xml:space="preserve">
TRUNC(IF($A$4&lt;=12,SUMIFS('ON Data'!F:F,'ON Data'!$D:$D,$A$4,'ON Data'!$E:$E,1),SUMIFS('ON Data'!F:F,'ON Data'!$E:$E,1)/'ON Data'!$D$3),1)</f>
        <v>96.4</v>
      </c>
      <c r="C6" s="281">
        <f xml:space="preserve">
TRUNC(IF($A$4&lt;=12,SUMIFS('ON Data'!G:G,'ON Data'!$D:$D,$A$4,'ON Data'!$E:$E,1),SUMIFS('ON Data'!G:G,'ON Data'!$E:$E,1)/'ON Data'!$D$3),1)</f>
        <v>0</v>
      </c>
      <c r="D6" s="282">
        <f xml:space="preserve">
TRUNC(IF($A$4&lt;=12,SUMIFS('ON Data'!H:H,'ON Data'!$D:$D,$A$4,'ON Data'!$E:$E,1),SUMIFS('ON Data'!H:H,'ON Data'!$E:$E,1)/'ON Data'!$D$3),1)</f>
        <v>23.4</v>
      </c>
      <c r="E6" s="282">
        <f xml:space="preserve">
TRUNC(IF($A$4&lt;=12,SUMIFS('ON Data'!I:I,'ON Data'!$D:$D,$A$4,'ON Data'!$E:$E,1),SUMIFS('ON Data'!I:I,'ON Data'!$E:$E,1)/'ON Data'!$D$3),1)</f>
        <v>0</v>
      </c>
      <c r="F6" s="282">
        <f xml:space="preserve">
TRUNC(IF($A$4&lt;=12,SUMIFS('ON Data'!K:K,'ON Data'!$D:$D,$A$4,'ON Data'!$E:$E,1),SUMIFS('ON Data'!K:K,'ON Data'!$E:$E,1)/'ON Data'!$D$3),1)</f>
        <v>6.7</v>
      </c>
      <c r="G6" s="282">
        <f xml:space="preserve">
TRUNC(IF($A$4&lt;=12,SUMIFS('ON Data'!L:L,'ON Data'!$D:$D,$A$4,'ON Data'!$E:$E,1),SUMIFS('ON Data'!L:L,'ON Data'!$E:$E,1)/'ON Data'!$D$3),1)</f>
        <v>0</v>
      </c>
      <c r="H6" s="282">
        <f xml:space="preserve">
TRUNC(IF($A$4&lt;=12,SUMIFS('ON Data'!M:M,'ON Data'!$D:$D,$A$4,'ON Data'!$E:$E,1),SUMIFS('ON Data'!M:M,'ON Data'!$E:$E,1)/'ON Data'!$D$3),1)</f>
        <v>57.2</v>
      </c>
      <c r="I6" s="282">
        <f xml:space="preserve">
TRUNC(IF($A$4&lt;=12,SUMIFS('ON Data'!N:N,'ON Data'!$D:$D,$A$4,'ON Data'!$E:$E,1),SUMIFS('ON Data'!N:N,'ON Data'!$E:$E,1)/'ON Data'!$D$3),1)</f>
        <v>0</v>
      </c>
      <c r="J6" s="282">
        <f xml:space="preserve">
TRUNC(IF($A$4&lt;=12,SUMIFS('ON Data'!O:O,'ON Data'!$D:$D,$A$4,'ON Data'!$E:$E,1),SUMIFS('ON Data'!O:O,'ON Data'!$E:$E,1)/'ON Data'!$D$3),1)</f>
        <v>0</v>
      </c>
      <c r="K6" s="282">
        <f xml:space="preserve">
TRUNC(IF($A$4&lt;=12,SUMIFS('ON Data'!P:P,'ON Data'!$D:$D,$A$4,'ON Data'!$E:$E,1),SUMIFS('ON Data'!P:P,'ON Data'!$E:$E,1)/'ON Data'!$D$3),1)</f>
        <v>0</v>
      </c>
      <c r="L6" s="282">
        <f xml:space="preserve">
TRUNC(IF($A$4&lt;=12,SUMIFS('ON Data'!Q:Q,'ON Data'!$D:$D,$A$4,'ON Data'!$E:$E,1),SUMIFS('ON Data'!Q:Q,'ON Data'!$E:$E,1)/'ON Data'!$D$3),1)</f>
        <v>0</v>
      </c>
      <c r="M6" s="282">
        <f xml:space="preserve">
TRUNC(IF($A$4&lt;=12,SUMIFS('ON Data'!R:R,'ON Data'!$D:$D,$A$4,'ON Data'!$E:$E,1),SUMIFS('ON Data'!R:R,'ON Data'!$E:$E,1)/'ON Data'!$D$3),1)</f>
        <v>0</v>
      </c>
      <c r="N6" s="282">
        <f xml:space="preserve">
TRUNC(IF($A$4&lt;=12,SUMIFS('ON Data'!S:S,'ON Data'!$D:$D,$A$4,'ON Data'!$E:$E,1),SUMIFS('ON Data'!S:S,'ON Data'!$E:$E,1)/'ON Data'!$D$3),1)</f>
        <v>0</v>
      </c>
      <c r="O6" s="282">
        <f xml:space="preserve">
TRUNC(IF($A$4&lt;=12,SUMIFS('ON Data'!T:T,'ON Data'!$D:$D,$A$4,'ON Data'!$E:$E,1),SUMIFS('ON Data'!T:T,'ON Data'!$E:$E,1)/'ON Data'!$D$3),1)</f>
        <v>0</v>
      </c>
      <c r="P6" s="282">
        <f xml:space="preserve">
TRUNC(IF($A$4&lt;=12,SUMIFS('ON Data'!U:U,'ON Data'!$D:$D,$A$4,'ON Data'!$E:$E,1),SUMIFS('ON Data'!U:U,'ON Data'!$E:$E,1)/'ON Data'!$D$3),1)</f>
        <v>0</v>
      </c>
      <c r="Q6" s="282">
        <f xml:space="preserve">
TRUNC(IF($A$4&lt;=12,SUMIFS('ON Data'!V:V,'ON Data'!$D:$D,$A$4,'ON Data'!$E:$E,1),SUMIFS('ON Data'!V:V,'ON Data'!$E:$E,1)/'ON Data'!$D$3),1)</f>
        <v>0</v>
      </c>
      <c r="R6" s="282">
        <f xml:space="preserve">
TRUNC(IF($A$4&lt;=12,SUMIFS('ON Data'!W:W,'ON Data'!$D:$D,$A$4,'ON Data'!$E:$E,1),SUMIFS('ON Data'!W:W,'ON Data'!$E:$E,1)/'ON Data'!$D$3),1)</f>
        <v>0</v>
      </c>
      <c r="S6" s="282">
        <f xml:space="preserve">
TRUNC(IF($A$4&lt;=12,SUMIFS('ON Data'!X:X,'ON Data'!$D:$D,$A$4,'ON Data'!$E:$E,1),SUMIFS('ON Data'!X:X,'ON Data'!$E:$E,1)/'ON Data'!$D$3),1)</f>
        <v>0</v>
      </c>
      <c r="T6" s="282">
        <f xml:space="preserve">
TRUNC(IF($A$4&lt;=12,SUMIFS('ON Data'!Y:Y,'ON Data'!$D:$D,$A$4,'ON Data'!$E:$E,1),SUMIFS('ON Data'!Y:Y,'ON Data'!$E:$E,1)/'ON Data'!$D$3),1)</f>
        <v>0</v>
      </c>
      <c r="U6" s="282">
        <f xml:space="preserve">
TRUNC(IF($A$4&lt;=12,SUMIFS('ON Data'!Z:Z,'ON Data'!$D:$D,$A$4,'ON Data'!$E:$E,1),SUMIFS('ON Data'!Z:Z,'ON Data'!$E:$E,1)/'ON Data'!$D$3),1)</f>
        <v>0</v>
      </c>
      <c r="V6" s="282">
        <f xml:space="preserve">
TRUNC(IF($A$4&lt;=12,SUMIFS('ON Data'!AA:AA,'ON Data'!$D:$D,$A$4,'ON Data'!$E:$E,1),SUMIFS('ON Data'!AA:AA,'ON Data'!$E:$E,1)/'ON Data'!$D$3),1)</f>
        <v>0</v>
      </c>
      <c r="W6" s="282">
        <f xml:space="preserve">
TRUNC(IF($A$4&lt;=12,SUMIFS('ON Data'!AB:AB,'ON Data'!$D:$D,$A$4,'ON Data'!$E:$E,1),SUMIFS('ON Data'!AB:AB,'ON Data'!$E:$E,1)/'ON Data'!$D$3),1)</f>
        <v>0</v>
      </c>
      <c r="X6" s="282">
        <f xml:space="preserve">
TRUNC(IF($A$4&lt;=12,SUMIFS('ON Data'!AC:AC,'ON Data'!$D:$D,$A$4,'ON Data'!$E:$E,1),SUMIFS('ON Data'!AC:AC,'ON Data'!$E:$E,1)/'ON Data'!$D$3),1)</f>
        <v>0</v>
      </c>
      <c r="Y6" s="282">
        <f xml:space="preserve">
TRUNC(IF($A$4&lt;=12,SUMIFS('ON Data'!AD:AD,'ON Data'!$D:$D,$A$4,'ON Data'!$E:$E,1),SUMIFS('ON Data'!AD:AD,'ON Data'!$E:$E,1)/'ON Data'!$D$3),1)</f>
        <v>0</v>
      </c>
      <c r="Z6" s="282">
        <f xml:space="preserve">
TRUNC(IF($A$4&lt;=12,SUMIFS('ON Data'!AE:AE,'ON Data'!$D:$D,$A$4,'ON Data'!$E:$E,1),SUMIFS('ON Data'!AE:AE,'ON Data'!$E:$E,1)/'ON Data'!$D$3),1)</f>
        <v>0</v>
      </c>
      <c r="AA6" s="282">
        <f xml:space="preserve">
TRUNC(IF($A$4&lt;=12,SUMIFS('ON Data'!AF:AF,'ON Data'!$D:$D,$A$4,'ON Data'!$E:$E,1),SUMIFS('ON Data'!AF:AF,'ON Data'!$E:$E,1)/'ON Data'!$D$3),1)</f>
        <v>0</v>
      </c>
      <c r="AB6" s="282">
        <f xml:space="preserve">
TRUNC(IF($A$4&lt;=12,SUMIFS('ON Data'!AG:AG,'ON Data'!$D:$D,$A$4,'ON Data'!$E:$E,1),SUMIFS('ON Data'!AG:AG,'ON Data'!$E:$E,1)/'ON Data'!$D$3),1)</f>
        <v>0</v>
      </c>
      <c r="AC6" s="282">
        <f xml:space="preserve">
TRUNC(IF($A$4&lt;=12,SUMIFS('ON Data'!AH:AH,'ON Data'!$D:$D,$A$4,'ON Data'!$E:$E,1),SUMIFS('ON Data'!AH:AH,'ON Data'!$E:$E,1)/'ON Data'!$D$3),1)</f>
        <v>1</v>
      </c>
      <c r="AD6" s="282">
        <f xml:space="preserve">
TRUNC(IF($A$4&lt;=12,SUMIFS('ON Data'!AI:AI,'ON Data'!$D:$D,$A$4,'ON Data'!$E:$E,1),SUMIFS('ON Data'!AI:AI,'ON Data'!$E:$E,1)/'ON Data'!$D$3),1)</f>
        <v>0</v>
      </c>
      <c r="AE6" s="282">
        <f xml:space="preserve">
TRUNC(IF($A$4&lt;=12,SUMIFS('ON Data'!AJ:AJ,'ON Data'!$D:$D,$A$4,'ON Data'!$E:$E,1),SUMIFS('ON Data'!AJ:AJ,'ON Data'!$E:$E,1)/'ON Data'!$D$3),1)</f>
        <v>0</v>
      </c>
      <c r="AF6" s="282">
        <f xml:space="preserve">
TRUNC(IF($A$4&lt;=12,SUMIFS('ON Data'!AK:AK,'ON Data'!$D:$D,$A$4,'ON Data'!$E:$E,1),SUMIFS('ON Data'!AK:AK,'ON Data'!$E:$E,1)/'ON Data'!$D$3),1)</f>
        <v>0</v>
      </c>
      <c r="AG6" s="536">
        <f xml:space="preserve">
TRUNC(IF($A$4&lt;=12,SUMIFS('ON Data'!AM:AM,'ON Data'!$D:$D,$A$4,'ON Data'!$E:$E,1),SUMIFS('ON Data'!AM:AM,'ON Data'!$E:$E,1)/'ON Data'!$D$3),1)</f>
        <v>8</v>
      </c>
      <c r="AH6" s="548"/>
    </row>
    <row r="7" spans="1:34" ht="15" hidden="1" outlineLevel="1" thickBot="1" x14ac:dyDescent="0.35">
      <c r="A7" s="242" t="s">
        <v>108</v>
      </c>
      <c r="B7" s="280"/>
      <c r="C7" s="283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282"/>
      <c r="AG7" s="536"/>
      <c r="AH7" s="548"/>
    </row>
    <row r="8" spans="1:34" ht="15" hidden="1" outlineLevel="1" thickBot="1" x14ac:dyDescent="0.35">
      <c r="A8" s="242" t="s">
        <v>75</v>
      </c>
      <c r="B8" s="280"/>
      <c r="C8" s="283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536"/>
      <c r="AH8" s="548"/>
    </row>
    <row r="9" spans="1:34" ht="15" hidden="1" outlineLevel="1" thickBot="1" x14ac:dyDescent="0.35">
      <c r="A9" s="243" t="s">
        <v>68</v>
      </c>
      <c r="B9" s="284"/>
      <c r="C9" s="285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G9" s="537"/>
      <c r="AH9" s="548"/>
    </row>
    <row r="10" spans="1:34" x14ac:dyDescent="0.3">
      <c r="A10" s="244" t="s">
        <v>214</v>
      </c>
      <c r="B10" s="259"/>
      <c r="C10" s="260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538"/>
      <c r="AH10" s="548"/>
    </row>
    <row r="11" spans="1:34" x14ac:dyDescent="0.3">
      <c r="A11" s="245" t="s">
        <v>215</v>
      </c>
      <c r="B11" s="262">
        <f xml:space="preserve">
IF($A$4&lt;=12,SUMIFS('ON Data'!F:F,'ON Data'!$D:$D,$A$4,'ON Data'!$E:$E,2),SUMIFS('ON Data'!F:F,'ON Data'!$E:$E,2))</f>
        <v>42603.45</v>
      </c>
      <c r="C11" s="263">
        <f xml:space="preserve">
IF($A$4&lt;=12,SUMIFS('ON Data'!G:G,'ON Data'!$D:$D,$A$4,'ON Data'!$E:$E,2),SUMIFS('ON Data'!G:G,'ON Data'!$E:$E,2))</f>
        <v>0</v>
      </c>
      <c r="D11" s="264">
        <f xml:space="preserve">
IF($A$4&lt;=12,SUMIFS('ON Data'!H:H,'ON Data'!$D:$D,$A$4,'ON Data'!$E:$E,2),SUMIFS('ON Data'!H:H,'ON Data'!$E:$E,2))</f>
        <v>10452.799999999999</v>
      </c>
      <c r="E11" s="264">
        <f xml:space="preserve">
IF($A$4&lt;=12,SUMIFS('ON Data'!I:I,'ON Data'!$D:$D,$A$4,'ON Data'!$E:$E,2),SUMIFS('ON Data'!I:I,'ON Data'!$E:$E,2))</f>
        <v>0</v>
      </c>
      <c r="F11" s="264">
        <f xml:space="preserve">
IF($A$4&lt;=12,SUMIFS('ON Data'!K:K,'ON Data'!$D:$D,$A$4,'ON Data'!$E:$E,2),SUMIFS('ON Data'!K:K,'ON Data'!$E:$E,2))</f>
        <v>3262</v>
      </c>
      <c r="G11" s="264">
        <f xml:space="preserve">
IF($A$4&lt;=12,SUMIFS('ON Data'!L:L,'ON Data'!$D:$D,$A$4,'ON Data'!$E:$E,2),SUMIFS('ON Data'!L:L,'ON Data'!$E:$E,2))</f>
        <v>0</v>
      </c>
      <c r="H11" s="264">
        <f xml:space="preserve">
IF($A$4&lt;=12,SUMIFS('ON Data'!M:M,'ON Data'!$D:$D,$A$4,'ON Data'!$E:$E,2),SUMIFS('ON Data'!M:M,'ON Data'!$E:$E,2))</f>
        <v>24712.65</v>
      </c>
      <c r="I11" s="264">
        <f xml:space="preserve">
IF($A$4&lt;=12,SUMIFS('ON Data'!N:N,'ON Data'!$D:$D,$A$4,'ON Data'!$E:$E,2),SUMIFS('ON Data'!N:N,'ON Data'!$E:$E,2))</f>
        <v>0</v>
      </c>
      <c r="J11" s="264">
        <f xml:space="preserve">
IF($A$4&lt;=12,SUMIFS('ON Data'!O:O,'ON Data'!$D:$D,$A$4,'ON Data'!$E:$E,2),SUMIFS('ON Data'!O:O,'ON Data'!$E:$E,2))</f>
        <v>0</v>
      </c>
      <c r="K11" s="264">
        <f xml:space="preserve">
IF($A$4&lt;=12,SUMIFS('ON Data'!P:P,'ON Data'!$D:$D,$A$4,'ON Data'!$E:$E,2),SUMIFS('ON Data'!P:P,'ON Data'!$E:$E,2))</f>
        <v>0</v>
      </c>
      <c r="L11" s="264">
        <f xml:space="preserve">
IF($A$4&lt;=12,SUMIFS('ON Data'!Q:Q,'ON Data'!$D:$D,$A$4,'ON Data'!$E:$E,2),SUMIFS('ON Data'!Q:Q,'ON Data'!$E:$E,2))</f>
        <v>0</v>
      </c>
      <c r="M11" s="264">
        <f xml:space="preserve">
IF($A$4&lt;=12,SUMIFS('ON Data'!R:R,'ON Data'!$D:$D,$A$4,'ON Data'!$E:$E,2),SUMIFS('ON Data'!R:R,'ON Data'!$E:$E,2))</f>
        <v>0</v>
      </c>
      <c r="N11" s="264">
        <f xml:space="preserve">
IF($A$4&lt;=12,SUMIFS('ON Data'!S:S,'ON Data'!$D:$D,$A$4,'ON Data'!$E:$E,2),SUMIFS('ON Data'!S:S,'ON Data'!$E:$E,2))</f>
        <v>0</v>
      </c>
      <c r="O11" s="264">
        <f xml:space="preserve">
IF($A$4&lt;=12,SUMIFS('ON Data'!T:T,'ON Data'!$D:$D,$A$4,'ON Data'!$E:$E,2),SUMIFS('ON Data'!T:T,'ON Data'!$E:$E,2))</f>
        <v>0</v>
      </c>
      <c r="P11" s="264">
        <f xml:space="preserve">
IF($A$4&lt;=12,SUMIFS('ON Data'!U:U,'ON Data'!$D:$D,$A$4,'ON Data'!$E:$E,2),SUMIFS('ON Data'!U:U,'ON Data'!$E:$E,2))</f>
        <v>0</v>
      </c>
      <c r="Q11" s="264">
        <f xml:space="preserve">
IF($A$4&lt;=12,SUMIFS('ON Data'!V:V,'ON Data'!$D:$D,$A$4,'ON Data'!$E:$E,2),SUMIFS('ON Data'!V:V,'ON Data'!$E:$E,2))</f>
        <v>0</v>
      </c>
      <c r="R11" s="264">
        <f xml:space="preserve">
IF($A$4&lt;=12,SUMIFS('ON Data'!W:W,'ON Data'!$D:$D,$A$4,'ON Data'!$E:$E,2),SUMIFS('ON Data'!W:W,'ON Data'!$E:$E,2))</f>
        <v>0</v>
      </c>
      <c r="S11" s="264">
        <f xml:space="preserve">
IF($A$4&lt;=12,SUMIFS('ON Data'!X:X,'ON Data'!$D:$D,$A$4,'ON Data'!$E:$E,2),SUMIFS('ON Data'!X:X,'ON Data'!$E:$E,2))</f>
        <v>0</v>
      </c>
      <c r="T11" s="264">
        <f xml:space="preserve">
IF($A$4&lt;=12,SUMIFS('ON Data'!Y:Y,'ON Data'!$D:$D,$A$4,'ON Data'!$E:$E,2),SUMIFS('ON Data'!Y:Y,'ON Data'!$E:$E,2))</f>
        <v>0</v>
      </c>
      <c r="U11" s="264">
        <f xml:space="preserve">
IF($A$4&lt;=12,SUMIFS('ON Data'!Z:Z,'ON Data'!$D:$D,$A$4,'ON Data'!$E:$E,2),SUMIFS('ON Data'!Z:Z,'ON Data'!$E:$E,2))</f>
        <v>0</v>
      </c>
      <c r="V11" s="264">
        <f xml:space="preserve">
IF($A$4&lt;=12,SUMIFS('ON Data'!AA:AA,'ON Data'!$D:$D,$A$4,'ON Data'!$E:$E,2),SUMIFS('ON Data'!AA:AA,'ON Data'!$E:$E,2))</f>
        <v>0</v>
      </c>
      <c r="W11" s="264">
        <f xml:space="preserve">
IF($A$4&lt;=12,SUMIFS('ON Data'!AB:AB,'ON Data'!$D:$D,$A$4,'ON Data'!$E:$E,2),SUMIFS('ON Data'!AB:AB,'ON Data'!$E:$E,2))</f>
        <v>0</v>
      </c>
      <c r="X11" s="264">
        <f xml:space="preserve">
IF($A$4&lt;=12,SUMIFS('ON Data'!AC:AC,'ON Data'!$D:$D,$A$4,'ON Data'!$E:$E,2),SUMIFS('ON Data'!AC:AC,'ON Data'!$E:$E,2))</f>
        <v>0</v>
      </c>
      <c r="Y11" s="264">
        <f xml:space="preserve">
IF($A$4&lt;=12,SUMIFS('ON Data'!AD:AD,'ON Data'!$D:$D,$A$4,'ON Data'!$E:$E,2),SUMIFS('ON Data'!AD:AD,'ON Data'!$E:$E,2))</f>
        <v>0</v>
      </c>
      <c r="Z11" s="264">
        <f xml:space="preserve">
IF($A$4&lt;=12,SUMIFS('ON Data'!AE:AE,'ON Data'!$D:$D,$A$4,'ON Data'!$E:$E,2),SUMIFS('ON Data'!AE:AE,'ON Data'!$E:$E,2))</f>
        <v>0</v>
      </c>
      <c r="AA11" s="264">
        <f xml:space="preserve">
IF($A$4&lt;=12,SUMIFS('ON Data'!AF:AF,'ON Data'!$D:$D,$A$4,'ON Data'!$E:$E,2),SUMIFS('ON Data'!AF:AF,'ON Data'!$E:$E,2))</f>
        <v>0</v>
      </c>
      <c r="AB11" s="264">
        <f xml:space="preserve">
IF($A$4&lt;=12,SUMIFS('ON Data'!AG:AG,'ON Data'!$D:$D,$A$4,'ON Data'!$E:$E,2),SUMIFS('ON Data'!AG:AG,'ON Data'!$E:$E,2))</f>
        <v>0</v>
      </c>
      <c r="AC11" s="264">
        <f xml:space="preserve">
IF($A$4&lt;=12,SUMIFS('ON Data'!AH:AH,'ON Data'!$D:$D,$A$4,'ON Data'!$E:$E,2),SUMIFS('ON Data'!AH:AH,'ON Data'!$E:$E,2))</f>
        <v>248</v>
      </c>
      <c r="AD11" s="264">
        <f xml:space="preserve">
IF($A$4&lt;=12,SUMIFS('ON Data'!AI:AI,'ON Data'!$D:$D,$A$4,'ON Data'!$E:$E,2),SUMIFS('ON Data'!AI:AI,'ON Data'!$E:$E,2))</f>
        <v>0</v>
      </c>
      <c r="AE11" s="264">
        <f xml:space="preserve">
IF($A$4&lt;=12,SUMIFS('ON Data'!AJ:AJ,'ON Data'!$D:$D,$A$4,'ON Data'!$E:$E,2),SUMIFS('ON Data'!AJ:AJ,'ON Data'!$E:$E,2))</f>
        <v>0</v>
      </c>
      <c r="AF11" s="264">
        <f xml:space="preserve">
IF($A$4&lt;=12,SUMIFS('ON Data'!AK:AK,'ON Data'!$D:$D,$A$4,'ON Data'!$E:$E,2),SUMIFS('ON Data'!AK:AK,'ON Data'!$E:$E,2))</f>
        <v>0</v>
      </c>
      <c r="AG11" s="539">
        <f xml:space="preserve">
IF($A$4&lt;=12,SUMIFS('ON Data'!AM:AM,'ON Data'!$D:$D,$A$4,'ON Data'!$E:$E,2),SUMIFS('ON Data'!AM:AM,'ON Data'!$E:$E,2))</f>
        <v>3928</v>
      </c>
      <c r="AH11" s="548"/>
    </row>
    <row r="12" spans="1:34" x14ac:dyDescent="0.3">
      <c r="A12" s="245" t="s">
        <v>216</v>
      </c>
      <c r="B12" s="262">
        <f xml:space="preserve">
IF($A$4&lt;=12,SUMIFS('ON Data'!F:F,'ON Data'!$D:$D,$A$4,'ON Data'!$E:$E,3),SUMIFS('ON Data'!F:F,'ON Data'!$E:$E,3))</f>
        <v>64</v>
      </c>
      <c r="C12" s="263">
        <f xml:space="preserve">
IF($A$4&lt;=12,SUMIFS('ON Data'!G:G,'ON Data'!$D:$D,$A$4,'ON Data'!$E:$E,3),SUMIFS('ON Data'!G:G,'ON Data'!$E:$E,3))</f>
        <v>0</v>
      </c>
      <c r="D12" s="264">
        <f xml:space="preserve">
IF($A$4&lt;=12,SUMIFS('ON Data'!H:H,'ON Data'!$D:$D,$A$4,'ON Data'!$E:$E,3),SUMIFS('ON Data'!H:H,'ON Data'!$E:$E,3))</f>
        <v>64</v>
      </c>
      <c r="E12" s="264">
        <f xml:space="preserve">
IF($A$4&lt;=12,SUMIFS('ON Data'!I:I,'ON Data'!$D:$D,$A$4,'ON Data'!$E:$E,3),SUMIFS('ON Data'!I:I,'ON Data'!$E:$E,3))</f>
        <v>0</v>
      </c>
      <c r="F12" s="264">
        <f xml:space="preserve">
IF($A$4&lt;=12,SUMIFS('ON Data'!K:K,'ON Data'!$D:$D,$A$4,'ON Data'!$E:$E,3),SUMIFS('ON Data'!K:K,'ON Data'!$E:$E,3))</f>
        <v>0</v>
      </c>
      <c r="G12" s="264">
        <f xml:space="preserve">
IF($A$4&lt;=12,SUMIFS('ON Data'!L:L,'ON Data'!$D:$D,$A$4,'ON Data'!$E:$E,3),SUMIFS('ON Data'!L:L,'ON Data'!$E:$E,3))</f>
        <v>0</v>
      </c>
      <c r="H12" s="264">
        <f xml:space="preserve">
IF($A$4&lt;=12,SUMIFS('ON Data'!M:M,'ON Data'!$D:$D,$A$4,'ON Data'!$E:$E,3),SUMIFS('ON Data'!M:M,'ON Data'!$E:$E,3))</f>
        <v>0</v>
      </c>
      <c r="I12" s="264">
        <f xml:space="preserve">
IF($A$4&lt;=12,SUMIFS('ON Data'!N:N,'ON Data'!$D:$D,$A$4,'ON Data'!$E:$E,3),SUMIFS('ON Data'!N:N,'ON Data'!$E:$E,3))</f>
        <v>0</v>
      </c>
      <c r="J12" s="264">
        <f xml:space="preserve">
IF($A$4&lt;=12,SUMIFS('ON Data'!O:O,'ON Data'!$D:$D,$A$4,'ON Data'!$E:$E,3),SUMIFS('ON Data'!O:O,'ON Data'!$E:$E,3))</f>
        <v>0</v>
      </c>
      <c r="K12" s="264">
        <f xml:space="preserve">
IF($A$4&lt;=12,SUMIFS('ON Data'!P:P,'ON Data'!$D:$D,$A$4,'ON Data'!$E:$E,3),SUMIFS('ON Data'!P:P,'ON Data'!$E:$E,3))</f>
        <v>0</v>
      </c>
      <c r="L12" s="264">
        <f xml:space="preserve">
IF($A$4&lt;=12,SUMIFS('ON Data'!Q:Q,'ON Data'!$D:$D,$A$4,'ON Data'!$E:$E,3),SUMIFS('ON Data'!Q:Q,'ON Data'!$E:$E,3))</f>
        <v>0</v>
      </c>
      <c r="M12" s="264">
        <f xml:space="preserve">
IF($A$4&lt;=12,SUMIFS('ON Data'!R:R,'ON Data'!$D:$D,$A$4,'ON Data'!$E:$E,3),SUMIFS('ON Data'!R:R,'ON Data'!$E:$E,3))</f>
        <v>0</v>
      </c>
      <c r="N12" s="264">
        <f xml:space="preserve">
IF($A$4&lt;=12,SUMIFS('ON Data'!S:S,'ON Data'!$D:$D,$A$4,'ON Data'!$E:$E,3),SUMIFS('ON Data'!S:S,'ON Data'!$E:$E,3))</f>
        <v>0</v>
      </c>
      <c r="O12" s="264">
        <f xml:space="preserve">
IF($A$4&lt;=12,SUMIFS('ON Data'!T:T,'ON Data'!$D:$D,$A$4,'ON Data'!$E:$E,3),SUMIFS('ON Data'!T:T,'ON Data'!$E:$E,3))</f>
        <v>0</v>
      </c>
      <c r="P12" s="264">
        <f xml:space="preserve">
IF($A$4&lt;=12,SUMIFS('ON Data'!U:U,'ON Data'!$D:$D,$A$4,'ON Data'!$E:$E,3),SUMIFS('ON Data'!U:U,'ON Data'!$E:$E,3))</f>
        <v>0</v>
      </c>
      <c r="Q12" s="264">
        <f xml:space="preserve">
IF($A$4&lt;=12,SUMIFS('ON Data'!V:V,'ON Data'!$D:$D,$A$4,'ON Data'!$E:$E,3),SUMIFS('ON Data'!V:V,'ON Data'!$E:$E,3))</f>
        <v>0</v>
      </c>
      <c r="R12" s="264">
        <f xml:space="preserve">
IF($A$4&lt;=12,SUMIFS('ON Data'!W:W,'ON Data'!$D:$D,$A$4,'ON Data'!$E:$E,3),SUMIFS('ON Data'!W:W,'ON Data'!$E:$E,3))</f>
        <v>0</v>
      </c>
      <c r="S12" s="264">
        <f xml:space="preserve">
IF($A$4&lt;=12,SUMIFS('ON Data'!X:X,'ON Data'!$D:$D,$A$4,'ON Data'!$E:$E,3),SUMIFS('ON Data'!X:X,'ON Data'!$E:$E,3))</f>
        <v>0</v>
      </c>
      <c r="T12" s="264">
        <f xml:space="preserve">
IF($A$4&lt;=12,SUMIFS('ON Data'!Y:Y,'ON Data'!$D:$D,$A$4,'ON Data'!$E:$E,3),SUMIFS('ON Data'!Y:Y,'ON Data'!$E:$E,3))</f>
        <v>0</v>
      </c>
      <c r="U12" s="264">
        <f xml:space="preserve">
IF($A$4&lt;=12,SUMIFS('ON Data'!Z:Z,'ON Data'!$D:$D,$A$4,'ON Data'!$E:$E,3),SUMIFS('ON Data'!Z:Z,'ON Data'!$E:$E,3))</f>
        <v>0</v>
      </c>
      <c r="V12" s="264">
        <f xml:space="preserve">
IF($A$4&lt;=12,SUMIFS('ON Data'!AA:AA,'ON Data'!$D:$D,$A$4,'ON Data'!$E:$E,3),SUMIFS('ON Data'!AA:AA,'ON Data'!$E:$E,3))</f>
        <v>0</v>
      </c>
      <c r="W12" s="264">
        <f xml:space="preserve">
IF($A$4&lt;=12,SUMIFS('ON Data'!AB:AB,'ON Data'!$D:$D,$A$4,'ON Data'!$E:$E,3),SUMIFS('ON Data'!AB:AB,'ON Data'!$E:$E,3))</f>
        <v>0</v>
      </c>
      <c r="X12" s="264">
        <f xml:space="preserve">
IF($A$4&lt;=12,SUMIFS('ON Data'!AC:AC,'ON Data'!$D:$D,$A$4,'ON Data'!$E:$E,3),SUMIFS('ON Data'!AC:AC,'ON Data'!$E:$E,3))</f>
        <v>0</v>
      </c>
      <c r="Y12" s="264">
        <f xml:space="preserve">
IF($A$4&lt;=12,SUMIFS('ON Data'!AD:AD,'ON Data'!$D:$D,$A$4,'ON Data'!$E:$E,3),SUMIFS('ON Data'!AD:AD,'ON Data'!$E:$E,3))</f>
        <v>0</v>
      </c>
      <c r="Z12" s="264">
        <f xml:space="preserve">
IF($A$4&lt;=12,SUMIFS('ON Data'!AE:AE,'ON Data'!$D:$D,$A$4,'ON Data'!$E:$E,3),SUMIFS('ON Data'!AE:AE,'ON Data'!$E:$E,3))</f>
        <v>0</v>
      </c>
      <c r="AA12" s="264">
        <f xml:space="preserve">
IF($A$4&lt;=12,SUMIFS('ON Data'!AF:AF,'ON Data'!$D:$D,$A$4,'ON Data'!$E:$E,3),SUMIFS('ON Data'!AF:AF,'ON Data'!$E:$E,3))</f>
        <v>0</v>
      </c>
      <c r="AB12" s="264">
        <f xml:space="preserve">
IF($A$4&lt;=12,SUMIFS('ON Data'!AG:AG,'ON Data'!$D:$D,$A$4,'ON Data'!$E:$E,3),SUMIFS('ON Data'!AG:AG,'ON Data'!$E:$E,3))</f>
        <v>0</v>
      </c>
      <c r="AC12" s="264">
        <f xml:space="preserve">
IF($A$4&lt;=12,SUMIFS('ON Data'!AH:AH,'ON Data'!$D:$D,$A$4,'ON Data'!$E:$E,3),SUMIFS('ON Data'!AH:AH,'ON Data'!$E:$E,3))</f>
        <v>0</v>
      </c>
      <c r="AD12" s="264">
        <f xml:space="preserve">
IF($A$4&lt;=12,SUMIFS('ON Data'!AI:AI,'ON Data'!$D:$D,$A$4,'ON Data'!$E:$E,3),SUMIFS('ON Data'!AI:AI,'ON Data'!$E:$E,3))</f>
        <v>0</v>
      </c>
      <c r="AE12" s="264">
        <f xml:space="preserve">
IF($A$4&lt;=12,SUMIFS('ON Data'!AJ:AJ,'ON Data'!$D:$D,$A$4,'ON Data'!$E:$E,3),SUMIFS('ON Data'!AJ:AJ,'ON Data'!$E:$E,3))</f>
        <v>0</v>
      </c>
      <c r="AF12" s="264">
        <f xml:space="preserve">
IF($A$4&lt;=12,SUMIFS('ON Data'!AK:AK,'ON Data'!$D:$D,$A$4,'ON Data'!$E:$E,3),SUMIFS('ON Data'!AK:AK,'ON Data'!$E:$E,3))</f>
        <v>0</v>
      </c>
      <c r="AG12" s="539">
        <f xml:space="preserve">
IF($A$4&lt;=12,SUMIFS('ON Data'!AM:AM,'ON Data'!$D:$D,$A$4,'ON Data'!$E:$E,3),SUMIFS('ON Data'!AM:AM,'ON Data'!$E:$E,3))</f>
        <v>0</v>
      </c>
      <c r="AH12" s="548"/>
    </row>
    <row r="13" spans="1:34" x14ac:dyDescent="0.3">
      <c r="A13" s="245" t="s">
        <v>223</v>
      </c>
      <c r="B13" s="262">
        <f xml:space="preserve">
IF($A$4&lt;=12,SUMIFS('ON Data'!F:F,'ON Data'!$D:$D,$A$4,'ON Data'!$E:$E,4),SUMIFS('ON Data'!F:F,'ON Data'!$E:$E,4))</f>
        <v>2183</v>
      </c>
      <c r="C13" s="263">
        <f xml:space="preserve">
IF($A$4&lt;=12,SUMIFS('ON Data'!G:G,'ON Data'!$D:$D,$A$4,'ON Data'!$E:$E,4),SUMIFS('ON Data'!G:G,'ON Data'!$E:$E,4))</f>
        <v>0</v>
      </c>
      <c r="D13" s="264">
        <f xml:space="preserve">
IF($A$4&lt;=12,SUMIFS('ON Data'!H:H,'ON Data'!$D:$D,$A$4,'ON Data'!$E:$E,4),SUMIFS('ON Data'!H:H,'ON Data'!$E:$E,4))</f>
        <v>1287</v>
      </c>
      <c r="E13" s="264">
        <f xml:space="preserve">
IF($A$4&lt;=12,SUMIFS('ON Data'!I:I,'ON Data'!$D:$D,$A$4,'ON Data'!$E:$E,4),SUMIFS('ON Data'!I:I,'ON Data'!$E:$E,4))</f>
        <v>0</v>
      </c>
      <c r="F13" s="264">
        <f xml:space="preserve">
IF($A$4&lt;=12,SUMIFS('ON Data'!K:K,'ON Data'!$D:$D,$A$4,'ON Data'!$E:$E,4),SUMIFS('ON Data'!K:K,'ON Data'!$E:$E,4))</f>
        <v>124</v>
      </c>
      <c r="G13" s="264">
        <f xml:space="preserve">
IF($A$4&lt;=12,SUMIFS('ON Data'!L:L,'ON Data'!$D:$D,$A$4,'ON Data'!$E:$E,4),SUMIFS('ON Data'!L:L,'ON Data'!$E:$E,4))</f>
        <v>0</v>
      </c>
      <c r="H13" s="264">
        <f xml:space="preserve">
IF($A$4&lt;=12,SUMIFS('ON Data'!M:M,'ON Data'!$D:$D,$A$4,'ON Data'!$E:$E,4),SUMIFS('ON Data'!M:M,'ON Data'!$E:$E,4))</f>
        <v>772</v>
      </c>
      <c r="I13" s="264">
        <f xml:space="preserve">
IF($A$4&lt;=12,SUMIFS('ON Data'!N:N,'ON Data'!$D:$D,$A$4,'ON Data'!$E:$E,4),SUMIFS('ON Data'!N:N,'ON Data'!$E:$E,4))</f>
        <v>0</v>
      </c>
      <c r="J13" s="264">
        <f xml:space="preserve">
IF($A$4&lt;=12,SUMIFS('ON Data'!O:O,'ON Data'!$D:$D,$A$4,'ON Data'!$E:$E,4),SUMIFS('ON Data'!O:O,'ON Data'!$E:$E,4))</f>
        <v>0</v>
      </c>
      <c r="K13" s="264">
        <f xml:space="preserve">
IF($A$4&lt;=12,SUMIFS('ON Data'!P:P,'ON Data'!$D:$D,$A$4,'ON Data'!$E:$E,4),SUMIFS('ON Data'!P:P,'ON Data'!$E:$E,4))</f>
        <v>0</v>
      </c>
      <c r="L13" s="264">
        <f xml:space="preserve">
IF($A$4&lt;=12,SUMIFS('ON Data'!Q:Q,'ON Data'!$D:$D,$A$4,'ON Data'!$E:$E,4),SUMIFS('ON Data'!Q:Q,'ON Data'!$E:$E,4))</f>
        <v>0</v>
      </c>
      <c r="M13" s="264">
        <f xml:space="preserve">
IF($A$4&lt;=12,SUMIFS('ON Data'!R:R,'ON Data'!$D:$D,$A$4,'ON Data'!$E:$E,4),SUMIFS('ON Data'!R:R,'ON Data'!$E:$E,4))</f>
        <v>0</v>
      </c>
      <c r="N13" s="264">
        <f xml:space="preserve">
IF($A$4&lt;=12,SUMIFS('ON Data'!S:S,'ON Data'!$D:$D,$A$4,'ON Data'!$E:$E,4),SUMIFS('ON Data'!S:S,'ON Data'!$E:$E,4))</f>
        <v>0</v>
      </c>
      <c r="O13" s="264">
        <f xml:space="preserve">
IF($A$4&lt;=12,SUMIFS('ON Data'!T:T,'ON Data'!$D:$D,$A$4,'ON Data'!$E:$E,4),SUMIFS('ON Data'!T:T,'ON Data'!$E:$E,4))</f>
        <v>0</v>
      </c>
      <c r="P13" s="264">
        <f xml:space="preserve">
IF($A$4&lt;=12,SUMIFS('ON Data'!U:U,'ON Data'!$D:$D,$A$4,'ON Data'!$E:$E,4),SUMIFS('ON Data'!U:U,'ON Data'!$E:$E,4))</f>
        <v>0</v>
      </c>
      <c r="Q13" s="264">
        <f xml:space="preserve">
IF($A$4&lt;=12,SUMIFS('ON Data'!V:V,'ON Data'!$D:$D,$A$4,'ON Data'!$E:$E,4),SUMIFS('ON Data'!V:V,'ON Data'!$E:$E,4))</f>
        <v>0</v>
      </c>
      <c r="R13" s="264">
        <f xml:space="preserve">
IF($A$4&lt;=12,SUMIFS('ON Data'!W:W,'ON Data'!$D:$D,$A$4,'ON Data'!$E:$E,4),SUMIFS('ON Data'!W:W,'ON Data'!$E:$E,4))</f>
        <v>0</v>
      </c>
      <c r="S13" s="264">
        <f xml:space="preserve">
IF($A$4&lt;=12,SUMIFS('ON Data'!X:X,'ON Data'!$D:$D,$A$4,'ON Data'!$E:$E,4),SUMIFS('ON Data'!X:X,'ON Data'!$E:$E,4))</f>
        <v>0</v>
      </c>
      <c r="T13" s="264">
        <f xml:space="preserve">
IF($A$4&lt;=12,SUMIFS('ON Data'!Y:Y,'ON Data'!$D:$D,$A$4,'ON Data'!$E:$E,4),SUMIFS('ON Data'!Y:Y,'ON Data'!$E:$E,4))</f>
        <v>0</v>
      </c>
      <c r="U13" s="264">
        <f xml:space="preserve">
IF($A$4&lt;=12,SUMIFS('ON Data'!Z:Z,'ON Data'!$D:$D,$A$4,'ON Data'!$E:$E,4),SUMIFS('ON Data'!Z:Z,'ON Data'!$E:$E,4))</f>
        <v>0</v>
      </c>
      <c r="V13" s="264">
        <f xml:space="preserve">
IF($A$4&lt;=12,SUMIFS('ON Data'!AA:AA,'ON Data'!$D:$D,$A$4,'ON Data'!$E:$E,4),SUMIFS('ON Data'!AA:AA,'ON Data'!$E:$E,4))</f>
        <v>0</v>
      </c>
      <c r="W13" s="264">
        <f xml:space="preserve">
IF($A$4&lt;=12,SUMIFS('ON Data'!AB:AB,'ON Data'!$D:$D,$A$4,'ON Data'!$E:$E,4),SUMIFS('ON Data'!AB:AB,'ON Data'!$E:$E,4))</f>
        <v>0</v>
      </c>
      <c r="X13" s="264">
        <f xml:space="preserve">
IF($A$4&lt;=12,SUMIFS('ON Data'!AC:AC,'ON Data'!$D:$D,$A$4,'ON Data'!$E:$E,4),SUMIFS('ON Data'!AC:AC,'ON Data'!$E:$E,4))</f>
        <v>0</v>
      </c>
      <c r="Y13" s="264">
        <f xml:space="preserve">
IF($A$4&lt;=12,SUMIFS('ON Data'!AD:AD,'ON Data'!$D:$D,$A$4,'ON Data'!$E:$E,4),SUMIFS('ON Data'!AD:AD,'ON Data'!$E:$E,4))</f>
        <v>0</v>
      </c>
      <c r="Z13" s="264">
        <f xml:space="preserve">
IF($A$4&lt;=12,SUMIFS('ON Data'!AE:AE,'ON Data'!$D:$D,$A$4,'ON Data'!$E:$E,4),SUMIFS('ON Data'!AE:AE,'ON Data'!$E:$E,4))</f>
        <v>0</v>
      </c>
      <c r="AA13" s="264">
        <f xml:space="preserve">
IF($A$4&lt;=12,SUMIFS('ON Data'!AF:AF,'ON Data'!$D:$D,$A$4,'ON Data'!$E:$E,4),SUMIFS('ON Data'!AF:AF,'ON Data'!$E:$E,4))</f>
        <v>0</v>
      </c>
      <c r="AB13" s="264">
        <f xml:space="preserve">
IF($A$4&lt;=12,SUMIFS('ON Data'!AG:AG,'ON Data'!$D:$D,$A$4,'ON Data'!$E:$E,4),SUMIFS('ON Data'!AG:AG,'ON Data'!$E:$E,4))</f>
        <v>0</v>
      </c>
      <c r="AC13" s="264">
        <f xml:space="preserve">
IF($A$4&lt;=12,SUMIFS('ON Data'!AH:AH,'ON Data'!$D:$D,$A$4,'ON Data'!$E:$E,4),SUMIFS('ON Data'!AH:AH,'ON Data'!$E:$E,4))</f>
        <v>0</v>
      </c>
      <c r="AD13" s="264">
        <f xml:space="preserve">
IF($A$4&lt;=12,SUMIFS('ON Data'!AI:AI,'ON Data'!$D:$D,$A$4,'ON Data'!$E:$E,4),SUMIFS('ON Data'!AI:AI,'ON Data'!$E:$E,4))</f>
        <v>0</v>
      </c>
      <c r="AE13" s="264">
        <f xml:space="preserve">
IF($A$4&lt;=12,SUMIFS('ON Data'!AJ:AJ,'ON Data'!$D:$D,$A$4,'ON Data'!$E:$E,4),SUMIFS('ON Data'!AJ:AJ,'ON Data'!$E:$E,4))</f>
        <v>0</v>
      </c>
      <c r="AF13" s="264">
        <f xml:space="preserve">
IF($A$4&lt;=12,SUMIFS('ON Data'!AK:AK,'ON Data'!$D:$D,$A$4,'ON Data'!$E:$E,4),SUMIFS('ON Data'!AK:AK,'ON Data'!$E:$E,4))</f>
        <v>0</v>
      </c>
      <c r="AG13" s="539">
        <f xml:space="preserve">
IF($A$4&lt;=12,SUMIFS('ON Data'!AM:AM,'ON Data'!$D:$D,$A$4,'ON Data'!$E:$E,4),SUMIFS('ON Data'!AM:AM,'ON Data'!$E:$E,4))</f>
        <v>0</v>
      </c>
      <c r="AH13" s="548"/>
    </row>
    <row r="14" spans="1:34" ht="15" thickBot="1" x14ac:dyDescent="0.35">
      <c r="A14" s="246" t="s">
        <v>217</v>
      </c>
      <c r="B14" s="265">
        <f xml:space="preserve">
IF($A$4&lt;=12,SUMIFS('ON Data'!F:F,'ON Data'!$D:$D,$A$4,'ON Data'!$E:$E,5),SUMIFS('ON Data'!F:F,'ON Data'!$E:$E,5))</f>
        <v>269</v>
      </c>
      <c r="C14" s="266">
        <f xml:space="preserve">
IF($A$4&lt;=12,SUMIFS('ON Data'!G:G,'ON Data'!$D:$D,$A$4,'ON Data'!$E:$E,5),SUMIFS('ON Data'!G:G,'ON Data'!$E:$E,5))</f>
        <v>269</v>
      </c>
      <c r="D14" s="267">
        <f xml:space="preserve">
IF($A$4&lt;=12,SUMIFS('ON Data'!H:H,'ON Data'!$D:$D,$A$4,'ON Data'!$E:$E,5),SUMIFS('ON Data'!H:H,'ON Data'!$E:$E,5))</f>
        <v>0</v>
      </c>
      <c r="E14" s="267">
        <f xml:space="preserve">
IF($A$4&lt;=12,SUMIFS('ON Data'!I:I,'ON Data'!$D:$D,$A$4,'ON Data'!$E:$E,5),SUMIFS('ON Data'!I:I,'ON Data'!$E:$E,5))</f>
        <v>0</v>
      </c>
      <c r="F14" s="267">
        <f xml:space="preserve">
IF($A$4&lt;=12,SUMIFS('ON Data'!K:K,'ON Data'!$D:$D,$A$4,'ON Data'!$E:$E,5),SUMIFS('ON Data'!K:K,'ON Data'!$E:$E,5))</f>
        <v>0</v>
      </c>
      <c r="G14" s="267">
        <f xml:space="preserve">
IF($A$4&lt;=12,SUMIFS('ON Data'!L:L,'ON Data'!$D:$D,$A$4,'ON Data'!$E:$E,5),SUMIFS('ON Data'!L:L,'ON Data'!$E:$E,5))</f>
        <v>0</v>
      </c>
      <c r="H14" s="267">
        <f xml:space="preserve">
IF($A$4&lt;=12,SUMIFS('ON Data'!M:M,'ON Data'!$D:$D,$A$4,'ON Data'!$E:$E,5),SUMIFS('ON Data'!M:M,'ON Data'!$E:$E,5))</f>
        <v>0</v>
      </c>
      <c r="I14" s="267">
        <f xml:space="preserve">
IF($A$4&lt;=12,SUMIFS('ON Data'!N:N,'ON Data'!$D:$D,$A$4,'ON Data'!$E:$E,5),SUMIFS('ON Data'!N:N,'ON Data'!$E:$E,5))</f>
        <v>0</v>
      </c>
      <c r="J14" s="267">
        <f xml:space="preserve">
IF($A$4&lt;=12,SUMIFS('ON Data'!O:O,'ON Data'!$D:$D,$A$4,'ON Data'!$E:$E,5),SUMIFS('ON Data'!O:O,'ON Data'!$E:$E,5))</f>
        <v>0</v>
      </c>
      <c r="K14" s="267">
        <f xml:space="preserve">
IF($A$4&lt;=12,SUMIFS('ON Data'!P:P,'ON Data'!$D:$D,$A$4,'ON Data'!$E:$E,5),SUMIFS('ON Data'!P:P,'ON Data'!$E:$E,5))</f>
        <v>0</v>
      </c>
      <c r="L14" s="267">
        <f xml:space="preserve">
IF($A$4&lt;=12,SUMIFS('ON Data'!Q:Q,'ON Data'!$D:$D,$A$4,'ON Data'!$E:$E,5),SUMIFS('ON Data'!Q:Q,'ON Data'!$E:$E,5))</f>
        <v>0</v>
      </c>
      <c r="M14" s="267">
        <f xml:space="preserve">
IF($A$4&lt;=12,SUMIFS('ON Data'!R:R,'ON Data'!$D:$D,$A$4,'ON Data'!$E:$E,5),SUMIFS('ON Data'!R:R,'ON Data'!$E:$E,5))</f>
        <v>0</v>
      </c>
      <c r="N14" s="267">
        <f xml:space="preserve">
IF($A$4&lt;=12,SUMIFS('ON Data'!S:S,'ON Data'!$D:$D,$A$4,'ON Data'!$E:$E,5),SUMIFS('ON Data'!S:S,'ON Data'!$E:$E,5))</f>
        <v>0</v>
      </c>
      <c r="O14" s="267">
        <f xml:space="preserve">
IF($A$4&lt;=12,SUMIFS('ON Data'!T:T,'ON Data'!$D:$D,$A$4,'ON Data'!$E:$E,5),SUMIFS('ON Data'!T:T,'ON Data'!$E:$E,5))</f>
        <v>0</v>
      </c>
      <c r="P14" s="267">
        <f xml:space="preserve">
IF($A$4&lt;=12,SUMIFS('ON Data'!U:U,'ON Data'!$D:$D,$A$4,'ON Data'!$E:$E,5),SUMIFS('ON Data'!U:U,'ON Data'!$E:$E,5))</f>
        <v>0</v>
      </c>
      <c r="Q14" s="267">
        <f xml:space="preserve">
IF($A$4&lt;=12,SUMIFS('ON Data'!V:V,'ON Data'!$D:$D,$A$4,'ON Data'!$E:$E,5),SUMIFS('ON Data'!V:V,'ON Data'!$E:$E,5))</f>
        <v>0</v>
      </c>
      <c r="R14" s="267">
        <f xml:space="preserve">
IF($A$4&lt;=12,SUMIFS('ON Data'!W:W,'ON Data'!$D:$D,$A$4,'ON Data'!$E:$E,5),SUMIFS('ON Data'!W:W,'ON Data'!$E:$E,5))</f>
        <v>0</v>
      </c>
      <c r="S14" s="267">
        <f xml:space="preserve">
IF($A$4&lt;=12,SUMIFS('ON Data'!X:X,'ON Data'!$D:$D,$A$4,'ON Data'!$E:$E,5),SUMIFS('ON Data'!X:X,'ON Data'!$E:$E,5))</f>
        <v>0</v>
      </c>
      <c r="T14" s="267">
        <f xml:space="preserve">
IF($A$4&lt;=12,SUMIFS('ON Data'!Y:Y,'ON Data'!$D:$D,$A$4,'ON Data'!$E:$E,5),SUMIFS('ON Data'!Y:Y,'ON Data'!$E:$E,5))</f>
        <v>0</v>
      </c>
      <c r="U14" s="267">
        <f xml:space="preserve">
IF($A$4&lt;=12,SUMIFS('ON Data'!Z:Z,'ON Data'!$D:$D,$A$4,'ON Data'!$E:$E,5),SUMIFS('ON Data'!Z:Z,'ON Data'!$E:$E,5))</f>
        <v>0</v>
      </c>
      <c r="V14" s="267">
        <f xml:space="preserve">
IF($A$4&lt;=12,SUMIFS('ON Data'!AA:AA,'ON Data'!$D:$D,$A$4,'ON Data'!$E:$E,5),SUMIFS('ON Data'!AA:AA,'ON Data'!$E:$E,5))</f>
        <v>0</v>
      </c>
      <c r="W14" s="267">
        <f xml:space="preserve">
IF($A$4&lt;=12,SUMIFS('ON Data'!AB:AB,'ON Data'!$D:$D,$A$4,'ON Data'!$E:$E,5),SUMIFS('ON Data'!AB:AB,'ON Data'!$E:$E,5))</f>
        <v>0</v>
      </c>
      <c r="X14" s="267">
        <f xml:space="preserve">
IF($A$4&lt;=12,SUMIFS('ON Data'!AC:AC,'ON Data'!$D:$D,$A$4,'ON Data'!$E:$E,5),SUMIFS('ON Data'!AC:AC,'ON Data'!$E:$E,5))</f>
        <v>0</v>
      </c>
      <c r="Y14" s="267">
        <f xml:space="preserve">
IF($A$4&lt;=12,SUMIFS('ON Data'!AD:AD,'ON Data'!$D:$D,$A$4,'ON Data'!$E:$E,5),SUMIFS('ON Data'!AD:AD,'ON Data'!$E:$E,5))</f>
        <v>0</v>
      </c>
      <c r="Z14" s="267">
        <f xml:space="preserve">
IF($A$4&lt;=12,SUMIFS('ON Data'!AE:AE,'ON Data'!$D:$D,$A$4,'ON Data'!$E:$E,5),SUMIFS('ON Data'!AE:AE,'ON Data'!$E:$E,5))</f>
        <v>0</v>
      </c>
      <c r="AA14" s="267">
        <f xml:space="preserve">
IF($A$4&lt;=12,SUMIFS('ON Data'!AF:AF,'ON Data'!$D:$D,$A$4,'ON Data'!$E:$E,5),SUMIFS('ON Data'!AF:AF,'ON Data'!$E:$E,5))</f>
        <v>0</v>
      </c>
      <c r="AB14" s="267">
        <f xml:space="preserve">
IF($A$4&lt;=12,SUMIFS('ON Data'!AG:AG,'ON Data'!$D:$D,$A$4,'ON Data'!$E:$E,5),SUMIFS('ON Data'!AG:AG,'ON Data'!$E:$E,5))</f>
        <v>0</v>
      </c>
      <c r="AC14" s="267">
        <f xml:space="preserve">
IF($A$4&lt;=12,SUMIFS('ON Data'!AH:AH,'ON Data'!$D:$D,$A$4,'ON Data'!$E:$E,5),SUMIFS('ON Data'!AH:AH,'ON Data'!$E:$E,5))</f>
        <v>0</v>
      </c>
      <c r="AD14" s="267">
        <f xml:space="preserve">
IF($A$4&lt;=12,SUMIFS('ON Data'!AI:AI,'ON Data'!$D:$D,$A$4,'ON Data'!$E:$E,5),SUMIFS('ON Data'!AI:AI,'ON Data'!$E:$E,5))</f>
        <v>0</v>
      </c>
      <c r="AE14" s="267">
        <f xml:space="preserve">
IF($A$4&lt;=12,SUMIFS('ON Data'!AJ:AJ,'ON Data'!$D:$D,$A$4,'ON Data'!$E:$E,5),SUMIFS('ON Data'!AJ:AJ,'ON Data'!$E:$E,5))</f>
        <v>0</v>
      </c>
      <c r="AF14" s="267">
        <f xml:space="preserve">
IF($A$4&lt;=12,SUMIFS('ON Data'!AK:AK,'ON Data'!$D:$D,$A$4,'ON Data'!$E:$E,5),SUMIFS('ON Data'!AK:AK,'ON Data'!$E:$E,5))</f>
        <v>0</v>
      </c>
      <c r="AG14" s="540">
        <f xml:space="preserve">
IF($A$4&lt;=12,SUMIFS('ON Data'!AM:AM,'ON Data'!$D:$D,$A$4,'ON Data'!$E:$E,5),SUMIFS('ON Data'!AM:AM,'ON Data'!$E:$E,5))</f>
        <v>0</v>
      </c>
      <c r="AH14" s="548"/>
    </row>
    <row r="15" spans="1:34" x14ac:dyDescent="0.3">
      <c r="A15" s="163" t="s">
        <v>227</v>
      </c>
      <c r="B15" s="268"/>
      <c r="C15" s="269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541"/>
      <c r="AH15" s="548"/>
    </row>
    <row r="16" spans="1:34" x14ac:dyDescent="0.3">
      <c r="A16" s="247" t="s">
        <v>218</v>
      </c>
      <c r="B16" s="262">
        <f xml:space="preserve">
IF($A$4&lt;=12,SUMIFS('ON Data'!F:F,'ON Data'!$D:$D,$A$4,'ON Data'!$E:$E,7),SUMIFS('ON Data'!F:F,'ON Data'!$E:$E,7))</f>
        <v>15516</v>
      </c>
      <c r="C16" s="263">
        <f xml:space="preserve">
IF($A$4&lt;=12,SUMIFS('ON Data'!G:G,'ON Data'!$D:$D,$A$4,'ON Data'!$E:$E,7),SUMIFS('ON Data'!G:G,'ON Data'!$E:$E,7))</f>
        <v>0</v>
      </c>
      <c r="D16" s="264">
        <f xml:space="preserve">
IF($A$4&lt;=12,SUMIFS('ON Data'!H:H,'ON Data'!$D:$D,$A$4,'ON Data'!$E:$E,7),SUMIFS('ON Data'!H:H,'ON Data'!$E:$E,7))</f>
        <v>12316</v>
      </c>
      <c r="E16" s="264">
        <f xml:space="preserve">
IF($A$4&lt;=12,SUMIFS('ON Data'!I:I,'ON Data'!$D:$D,$A$4,'ON Data'!$E:$E,7),SUMIFS('ON Data'!I:I,'ON Data'!$E:$E,7))</f>
        <v>0</v>
      </c>
      <c r="F16" s="264">
        <f xml:space="preserve">
IF($A$4&lt;=12,SUMIFS('ON Data'!K:K,'ON Data'!$D:$D,$A$4,'ON Data'!$E:$E,7),SUMIFS('ON Data'!K:K,'ON Data'!$E:$E,7))</f>
        <v>0</v>
      </c>
      <c r="G16" s="264">
        <f xml:space="preserve">
IF($A$4&lt;=12,SUMIFS('ON Data'!L:L,'ON Data'!$D:$D,$A$4,'ON Data'!$E:$E,7),SUMIFS('ON Data'!L:L,'ON Data'!$E:$E,7))</f>
        <v>0</v>
      </c>
      <c r="H16" s="264">
        <f xml:space="preserve">
IF($A$4&lt;=12,SUMIFS('ON Data'!M:M,'ON Data'!$D:$D,$A$4,'ON Data'!$E:$E,7),SUMIFS('ON Data'!M:M,'ON Data'!$E:$E,7))</f>
        <v>3200</v>
      </c>
      <c r="I16" s="264">
        <f xml:space="preserve">
IF($A$4&lt;=12,SUMIFS('ON Data'!N:N,'ON Data'!$D:$D,$A$4,'ON Data'!$E:$E,7),SUMIFS('ON Data'!N:N,'ON Data'!$E:$E,7))</f>
        <v>0</v>
      </c>
      <c r="J16" s="264">
        <f xml:space="preserve">
IF($A$4&lt;=12,SUMIFS('ON Data'!O:O,'ON Data'!$D:$D,$A$4,'ON Data'!$E:$E,7),SUMIFS('ON Data'!O:O,'ON Data'!$E:$E,7))</f>
        <v>0</v>
      </c>
      <c r="K16" s="264">
        <f xml:space="preserve">
IF($A$4&lt;=12,SUMIFS('ON Data'!P:P,'ON Data'!$D:$D,$A$4,'ON Data'!$E:$E,7),SUMIFS('ON Data'!P:P,'ON Data'!$E:$E,7))</f>
        <v>0</v>
      </c>
      <c r="L16" s="264">
        <f xml:space="preserve">
IF($A$4&lt;=12,SUMIFS('ON Data'!Q:Q,'ON Data'!$D:$D,$A$4,'ON Data'!$E:$E,7),SUMIFS('ON Data'!Q:Q,'ON Data'!$E:$E,7))</f>
        <v>0</v>
      </c>
      <c r="M16" s="264">
        <f xml:space="preserve">
IF($A$4&lt;=12,SUMIFS('ON Data'!R:R,'ON Data'!$D:$D,$A$4,'ON Data'!$E:$E,7),SUMIFS('ON Data'!R:R,'ON Data'!$E:$E,7))</f>
        <v>0</v>
      </c>
      <c r="N16" s="264">
        <f xml:space="preserve">
IF($A$4&lt;=12,SUMIFS('ON Data'!S:S,'ON Data'!$D:$D,$A$4,'ON Data'!$E:$E,7),SUMIFS('ON Data'!S:S,'ON Data'!$E:$E,7))</f>
        <v>0</v>
      </c>
      <c r="O16" s="264">
        <f xml:space="preserve">
IF($A$4&lt;=12,SUMIFS('ON Data'!T:T,'ON Data'!$D:$D,$A$4,'ON Data'!$E:$E,7),SUMIFS('ON Data'!T:T,'ON Data'!$E:$E,7))</f>
        <v>0</v>
      </c>
      <c r="P16" s="264">
        <f xml:space="preserve">
IF($A$4&lt;=12,SUMIFS('ON Data'!U:U,'ON Data'!$D:$D,$A$4,'ON Data'!$E:$E,7),SUMIFS('ON Data'!U:U,'ON Data'!$E:$E,7))</f>
        <v>0</v>
      </c>
      <c r="Q16" s="264">
        <f xml:space="preserve">
IF($A$4&lt;=12,SUMIFS('ON Data'!V:V,'ON Data'!$D:$D,$A$4,'ON Data'!$E:$E,7),SUMIFS('ON Data'!V:V,'ON Data'!$E:$E,7))</f>
        <v>0</v>
      </c>
      <c r="R16" s="264">
        <f xml:space="preserve">
IF($A$4&lt;=12,SUMIFS('ON Data'!W:W,'ON Data'!$D:$D,$A$4,'ON Data'!$E:$E,7),SUMIFS('ON Data'!W:W,'ON Data'!$E:$E,7))</f>
        <v>0</v>
      </c>
      <c r="S16" s="264">
        <f xml:space="preserve">
IF($A$4&lt;=12,SUMIFS('ON Data'!X:X,'ON Data'!$D:$D,$A$4,'ON Data'!$E:$E,7),SUMIFS('ON Data'!X:X,'ON Data'!$E:$E,7))</f>
        <v>0</v>
      </c>
      <c r="T16" s="264">
        <f xml:space="preserve">
IF($A$4&lt;=12,SUMIFS('ON Data'!Y:Y,'ON Data'!$D:$D,$A$4,'ON Data'!$E:$E,7),SUMIFS('ON Data'!Y:Y,'ON Data'!$E:$E,7))</f>
        <v>0</v>
      </c>
      <c r="U16" s="264">
        <f xml:space="preserve">
IF($A$4&lt;=12,SUMIFS('ON Data'!Z:Z,'ON Data'!$D:$D,$A$4,'ON Data'!$E:$E,7),SUMIFS('ON Data'!Z:Z,'ON Data'!$E:$E,7))</f>
        <v>0</v>
      </c>
      <c r="V16" s="264">
        <f xml:space="preserve">
IF($A$4&lt;=12,SUMIFS('ON Data'!AA:AA,'ON Data'!$D:$D,$A$4,'ON Data'!$E:$E,7),SUMIFS('ON Data'!AA:AA,'ON Data'!$E:$E,7))</f>
        <v>0</v>
      </c>
      <c r="W16" s="264">
        <f xml:space="preserve">
IF($A$4&lt;=12,SUMIFS('ON Data'!AB:AB,'ON Data'!$D:$D,$A$4,'ON Data'!$E:$E,7),SUMIFS('ON Data'!AB:AB,'ON Data'!$E:$E,7))</f>
        <v>0</v>
      </c>
      <c r="X16" s="264">
        <f xml:space="preserve">
IF($A$4&lt;=12,SUMIFS('ON Data'!AC:AC,'ON Data'!$D:$D,$A$4,'ON Data'!$E:$E,7),SUMIFS('ON Data'!AC:AC,'ON Data'!$E:$E,7))</f>
        <v>0</v>
      </c>
      <c r="Y16" s="264">
        <f xml:space="preserve">
IF($A$4&lt;=12,SUMIFS('ON Data'!AD:AD,'ON Data'!$D:$D,$A$4,'ON Data'!$E:$E,7),SUMIFS('ON Data'!AD:AD,'ON Data'!$E:$E,7))</f>
        <v>0</v>
      </c>
      <c r="Z16" s="264">
        <f xml:space="preserve">
IF($A$4&lt;=12,SUMIFS('ON Data'!AE:AE,'ON Data'!$D:$D,$A$4,'ON Data'!$E:$E,7),SUMIFS('ON Data'!AE:AE,'ON Data'!$E:$E,7))</f>
        <v>0</v>
      </c>
      <c r="AA16" s="264">
        <f xml:space="preserve">
IF($A$4&lt;=12,SUMIFS('ON Data'!AF:AF,'ON Data'!$D:$D,$A$4,'ON Data'!$E:$E,7),SUMIFS('ON Data'!AF:AF,'ON Data'!$E:$E,7))</f>
        <v>0</v>
      </c>
      <c r="AB16" s="264">
        <f xml:space="preserve">
IF($A$4&lt;=12,SUMIFS('ON Data'!AG:AG,'ON Data'!$D:$D,$A$4,'ON Data'!$E:$E,7),SUMIFS('ON Data'!AG:AG,'ON Data'!$E:$E,7))</f>
        <v>0</v>
      </c>
      <c r="AC16" s="264">
        <f xml:space="preserve">
IF($A$4&lt;=12,SUMIFS('ON Data'!AH:AH,'ON Data'!$D:$D,$A$4,'ON Data'!$E:$E,7),SUMIFS('ON Data'!AH:AH,'ON Data'!$E:$E,7))</f>
        <v>0</v>
      </c>
      <c r="AD16" s="264">
        <f xml:space="preserve">
IF($A$4&lt;=12,SUMIFS('ON Data'!AI:AI,'ON Data'!$D:$D,$A$4,'ON Data'!$E:$E,7),SUMIFS('ON Data'!AI:AI,'ON Data'!$E:$E,7))</f>
        <v>0</v>
      </c>
      <c r="AE16" s="264">
        <f xml:space="preserve">
IF($A$4&lt;=12,SUMIFS('ON Data'!AJ:AJ,'ON Data'!$D:$D,$A$4,'ON Data'!$E:$E,7),SUMIFS('ON Data'!AJ:AJ,'ON Data'!$E:$E,7))</f>
        <v>0</v>
      </c>
      <c r="AF16" s="264">
        <f xml:space="preserve">
IF($A$4&lt;=12,SUMIFS('ON Data'!AK:AK,'ON Data'!$D:$D,$A$4,'ON Data'!$E:$E,7),SUMIFS('ON Data'!AK:AK,'ON Data'!$E:$E,7))</f>
        <v>0</v>
      </c>
      <c r="AG16" s="539">
        <f xml:space="preserve">
IF($A$4&lt;=12,SUMIFS('ON Data'!AM:AM,'ON Data'!$D:$D,$A$4,'ON Data'!$E:$E,7),SUMIFS('ON Data'!AM:AM,'ON Data'!$E:$E,7))</f>
        <v>0</v>
      </c>
      <c r="AH16" s="548"/>
    </row>
    <row r="17" spans="1:34" x14ac:dyDescent="0.3">
      <c r="A17" s="247" t="s">
        <v>219</v>
      </c>
      <c r="B17" s="262">
        <f xml:space="preserve">
IF($A$4&lt;=12,SUMIFS('ON Data'!F:F,'ON Data'!$D:$D,$A$4,'ON Data'!$E:$E,8),SUMIFS('ON Data'!F:F,'ON Data'!$E:$E,8))</f>
        <v>0</v>
      </c>
      <c r="C17" s="263">
        <f xml:space="preserve">
IF($A$4&lt;=12,SUMIFS('ON Data'!G:G,'ON Data'!$D:$D,$A$4,'ON Data'!$E:$E,8),SUMIFS('ON Data'!G:G,'ON Data'!$E:$E,8))</f>
        <v>0</v>
      </c>
      <c r="D17" s="264">
        <f xml:space="preserve">
IF($A$4&lt;=12,SUMIFS('ON Data'!H:H,'ON Data'!$D:$D,$A$4,'ON Data'!$E:$E,8),SUMIFS('ON Data'!H:H,'ON Data'!$E:$E,8))</f>
        <v>0</v>
      </c>
      <c r="E17" s="264">
        <f xml:space="preserve">
IF($A$4&lt;=12,SUMIFS('ON Data'!I:I,'ON Data'!$D:$D,$A$4,'ON Data'!$E:$E,8),SUMIFS('ON Data'!I:I,'ON Data'!$E:$E,8))</f>
        <v>0</v>
      </c>
      <c r="F17" s="264">
        <f xml:space="preserve">
IF($A$4&lt;=12,SUMIFS('ON Data'!K:K,'ON Data'!$D:$D,$A$4,'ON Data'!$E:$E,8),SUMIFS('ON Data'!K:K,'ON Data'!$E:$E,8))</f>
        <v>0</v>
      </c>
      <c r="G17" s="264">
        <f xml:space="preserve">
IF($A$4&lt;=12,SUMIFS('ON Data'!L:L,'ON Data'!$D:$D,$A$4,'ON Data'!$E:$E,8),SUMIFS('ON Data'!L:L,'ON Data'!$E:$E,8))</f>
        <v>0</v>
      </c>
      <c r="H17" s="264">
        <f xml:space="preserve">
IF($A$4&lt;=12,SUMIFS('ON Data'!M:M,'ON Data'!$D:$D,$A$4,'ON Data'!$E:$E,8),SUMIFS('ON Data'!M:M,'ON Data'!$E:$E,8))</f>
        <v>0</v>
      </c>
      <c r="I17" s="264">
        <f xml:space="preserve">
IF($A$4&lt;=12,SUMIFS('ON Data'!N:N,'ON Data'!$D:$D,$A$4,'ON Data'!$E:$E,8),SUMIFS('ON Data'!N:N,'ON Data'!$E:$E,8))</f>
        <v>0</v>
      </c>
      <c r="J17" s="264">
        <f xml:space="preserve">
IF($A$4&lt;=12,SUMIFS('ON Data'!O:O,'ON Data'!$D:$D,$A$4,'ON Data'!$E:$E,8),SUMIFS('ON Data'!O:O,'ON Data'!$E:$E,8))</f>
        <v>0</v>
      </c>
      <c r="K17" s="264">
        <f xml:space="preserve">
IF($A$4&lt;=12,SUMIFS('ON Data'!P:P,'ON Data'!$D:$D,$A$4,'ON Data'!$E:$E,8),SUMIFS('ON Data'!P:P,'ON Data'!$E:$E,8))</f>
        <v>0</v>
      </c>
      <c r="L17" s="264">
        <f xml:space="preserve">
IF($A$4&lt;=12,SUMIFS('ON Data'!Q:Q,'ON Data'!$D:$D,$A$4,'ON Data'!$E:$E,8),SUMIFS('ON Data'!Q:Q,'ON Data'!$E:$E,8))</f>
        <v>0</v>
      </c>
      <c r="M17" s="264">
        <f xml:space="preserve">
IF($A$4&lt;=12,SUMIFS('ON Data'!R:R,'ON Data'!$D:$D,$A$4,'ON Data'!$E:$E,8),SUMIFS('ON Data'!R:R,'ON Data'!$E:$E,8))</f>
        <v>0</v>
      </c>
      <c r="N17" s="264">
        <f xml:space="preserve">
IF($A$4&lt;=12,SUMIFS('ON Data'!S:S,'ON Data'!$D:$D,$A$4,'ON Data'!$E:$E,8),SUMIFS('ON Data'!S:S,'ON Data'!$E:$E,8))</f>
        <v>0</v>
      </c>
      <c r="O17" s="264">
        <f xml:space="preserve">
IF($A$4&lt;=12,SUMIFS('ON Data'!T:T,'ON Data'!$D:$D,$A$4,'ON Data'!$E:$E,8),SUMIFS('ON Data'!T:T,'ON Data'!$E:$E,8))</f>
        <v>0</v>
      </c>
      <c r="P17" s="264">
        <f xml:space="preserve">
IF($A$4&lt;=12,SUMIFS('ON Data'!U:U,'ON Data'!$D:$D,$A$4,'ON Data'!$E:$E,8),SUMIFS('ON Data'!U:U,'ON Data'!$E:$E,8))</f>
        <v>0</v>
      </c>
      <c r="Q17" s="264">
        <f xml:space="preserve">
IF($A$4&lt;=12,SUMIFS('ON Data'!V:V,'ON Data'!$D:$D,$A$4,'ON Data'!$E:$E,8),SUMIFS('ON Data'!V:V,'ON Data'!$E:$E,8))</f>
        <v>0</v>
      </c>
      <c r="R17" s="264">
        <f xml:space="preserve">
IF($A$4&lt;=12,SUMIFS('ON Data'!W:W,'ON Data'!$D:$D,$A$4,'ON Data'!$E:$E,8),SUMIFS('ON Data'!W:W,'ON Data'!$E:$E,8))</f>
        <v>0</v>
      </c>
      <c r="S17" s="264">
        <f xml:space="preserve">
IF($A$4&lt;=12,SUMIFS('ON Data'!X:X,'ON Data'!$D:$D,$A$4,'ON Data'!$E:$E,8),SUMIFS('ON Data'!X:X,'ON Data'!$E:$E,8))</f>
        <v>0</v>
      </c>
      <c r="T17" s="264">
        <f xml:space="preserve">
IF($A$4&lt;=12,SUMIFS('ON Data'!Y:Y,'ON Data'!$D:$D,$A$4,'ON Data'!$E:$E,8),SUMIFS('ON Data'!Y:Y,'ON Data'!$E:$E,8))</f>
        <v>0</v>
      </c>
      <c r="U17" s="264">
        <f xml:space="preserve">
IF($A$4&lt;=12,SUMIFS('ON Data'!Z:Z,'ON Data'!$D:$D,$A$4,'ON Data'!$E:$E,8),SUMIFS('ON Data'!Z:Z,'ON Data'!$E:$E,8))</f>
        <v>0</v>
      </c>
      <c r="V17" s="264">
        <f xml:space="preserve">
IF($A$4&lt;=12,SUMIFS('ON Data'!AA:AA,'ON Data'!$D:$D,$A$4,'ON Data'!$E:$E,8),SUMIFS('ON Data'!AA:AA,'ON Data'!$E:$E,8))</f>
        <v>0</v>
      </c>
      <c r="W17" s="264">
        <f xml:space="preserve">
IF($A$4&lt;=12,SUMIFS('ON Data'!AB:AB,'ON Data'!$D:$D,$A$4,'ON Data'!$E:$E,8),SUMIFS('ON Data'!AB:AB,'ON Data'!$E:$E,8))</f>
        <v>0</v>
      </c>
      <c r="X17" s="264">
        <f xml:space="preserve">
IF($A$4&lt;=12,SUMIFS('ON Data'!AC:AC,'ON Data'!$D:$D,$A$4,'ON Data'!$E:$E,8),SUMIFS('ON Data'!AC:AC,'ON Data'!$E:$E,8))</f>
        <v>0</v>
      </c>
      <c r="Y17" s="264">
        <f xml:space="preserve">
IF($A$4&lt;=12,SUMIFS('ON Data'!AD:AD,'ON Data'!$D:$D,$A$4,'ON Data'!$E:$E,8),SUMIFS('ON Data'!AD:AD,'ON Data'!$E:$E,8))</f>
        <v>0</v>
      </c>
      <c r="Z17" s="264">
        <f xml:space="preserve">
IF($A$4&lt;=12,SUMIFS('ON Data'!AE:AE,'ON Data'!$D:$D,$A$4,'ON Data'!$E:$E,8),SUMIFS('ON Data'!AE:AE,'ON Data'!$E:$E,8))</f>
        <v>0</v>
      </c>
      <c r="AA17" s="264">
        <f xml:space="preserve">
IF($A$4&lt;=12,SUMIFS('ON Data'!AF:AF,'ON Data'!$D:$D,$A$4,'ON Data'!$E:$E,8),SUMIFS('ON Data'!AF:AF,'ON Data'!$E:$E,8))</f>
        <v>0</v>
      </c>
      <c r="AB17" s="264">
        <f xml:space="preserve">
IF($A$4&lt;=12,SUMIFS('ON Data'!AG:AG,'ON Data'!$D:$D,$A$4,'ON Data'!$E:$E,8),SUMIFS('ON Data'!AG:AG,'ON Data'!$E:$E,8))</f>
        <v>0</v>
      </c>
      <c r="AC17" s="264">
        <f xml:space="preserve">
IF($A$4&lt;=12,SUMIFS('ON Data'!AH:AH,'ON Data'!$D:$D,$A$4,'ON Data'!$E:$E,8),SUMIFS('ON Data'!AH:AH,'ON Data'!$E:$E,8))</f>
        <v>0</v>
      </c>
      <c r="AD17" s="264">
        <f xml:space="preserve">
IF($A$4&lt;=12,SUMIFS('ON Data'!AI:AI,'ON Data'!$D:$D,$A$4,'ON Data'!$E:$E,8),SUMIFS('ON Data'!AI:AI,'ON Data'!$E:$E,8))</f>
        <v>0</v>
      </c>
      <c r="AE17" s="264">
        <f xml:space="preserve">
IF($A$4&lt;=12,SUMIFS('ON Data'!AJ:AJ,'ON Data'!$D:$D,$A$4,'ON Data'!$E:$E,8),SUMIFS('ON Data'!AJ:AJ,'ON Data'!$E:$E,8))</f>
        <v>0</v>
      </c>
      <c r="AF17" s="264">
        <f xml:space="preserve">
IF($A$4&lt;=12,SUMIFS('ON Data'!AK:AK,'ON Data'!$D:$D,$A$4,'ON Data'!$E:$E,8),SUMIFS('ON Data'!AK:AK,'ON Data'!$E:$E,8))</f>
        <v>0</v>
      </c>
      <c r="AG17" s="539">
        <f xml:space="preserve">
IF($A$4&lt;=12,SUMIFS('ON Data'!AM:AM,'ON Data'!$D:$D,$A$4,'ON Data'!$E:$E,8),SUMIFS('ON Data'!AM:AM,'ON Data'!$E:$E,8))</f>
        <v>0</v>
      </c>
      <c r="AH17" s="548"/>
    </row>
    <row r="18" spans="1:34" x14ac:dyDescent="0.3">
      <c r="A18" s="247" t="s">
        <v>220</v>
      </c>
      <c r="B18" s="262">
        <f xml:space="preserve">
B19-B16-B17</f>
        <v>478036</v>
      </c>
      <c r="C18" s="263">
        <f t="shared" ref="C18" si="0" xml:space="preserve">
C19-C16-C17</f>
        <v>0</v>
      </c>
      <c r="D18" s="264">
        <f t="shared" ref="D18:AG18" si="1" xml:space="preserve">
D19-D16-D17</f>
        <v>382248</v>
      </c>
      <c r="E18" s="264">
        <f t="shared" si="1"/>
        <v>0</v>
      </c>
      <c r="F18" s="264">
        <f t="shared" si="1"/>
        <v>10835</v>
      </c>
      <c r="G18" s="264">
        <f t="shared" si="1"/>
        <v>0</v>
      </c>
      <c r="H18" s="264">
        <f t="shared" si="1"/>
        <v>72168</v>
      </c>
      <c r="I18" s="264">
        <f t="shared" si="1"/>
        <v>0</v>
      </c>
      <c r="J18" s="264">
        <f t="shared" si="1"/>
        <v>0</v>
      </c>
      <c r="K18" s="264">
        <f t="shared" si="1"/>
        <v>0</v>
      </c>
      <c r="L18" s="264">
        <f t="shared" si="1"/>
        <v>0</v>
      </c>
      <c r="M18" s="264">
        <f t="shared" si="1"/>
        <v>0</v>
      </c>
      <c r="N18" s="264">
        <f t="shared" si="1"/>
        <v>0</v>
      </c>
      <c r="O18" s="264">
        <f t="shared" si="1"/>
        <v>0</v>
      </c>
      <c r="P18" s="264">
        <f t="shared" si="1"/>
        <v>0</v>
      </c>
      <c r="Q18" s="264">
        <f t="shared" si="1"/>
        <v>0</v>
      </c>
      <c r="R18" s="264">
        <f t="shared" si="1"/>
        <v>0</v>
      </c>
      <c r="S18" s="264">
        <f t="shared" si="1"/>
        <v>0</v>
      </c>
      <c r="T18" s="264">
        <f t="shared" si="1"/>
        <v>0</v>
      </c>
      <c r="U18" s="264">
        <f t="shared" si="1"/>
        <v>0</v>
      </c>
      <c r="V18" s="264">
        <f t="shared" si="1"/>
        <v>0</v>
      </c>
      <c r="W18" s="264">
        <f t="shared" si="1"/>
        <v>0</v>
      </c>
      <c r="X18" s="264">
        <f t="shared" si="1"/>
        <v>0</v>
      </c>
      <c r="Y18" s="264">
        <f t="shared" si="1"/>
        <v>0</v>
      </c>
      <c r="Z18" s="264">
        <f t="shared" si="1"/>
        <v>0</v>
      </c>
      <c r="AA18" s="264">
        <f t="shared" si="1"/>
        <v>0</v>
      </c>
      <c r="AB18" s="264">
        <f t="shared" si="1"/>
        <v>0</v>
      </c>
      <c r="AC18" s="264">
        <f t="shared" si="1"/>
        <v>1785</v>
      </c>
      <c r="AD18" s="264">
        <f t="shared" si="1"/>
        <v>0</v>
      </c>
      <c r="AE18" s="264">
        <f t="shared" si="1"/>
        <v>0</v>
      </c>
      <c r="AF18" s="264">
        <f t="shared" si="1"/>
        <v>0</v>
      </c>
      <c r="AG18" s="539">
        <f t="shared" si="1"/>
        <v>11000</v>
      </c>
      <c r="AH18" s="548"/>
    </row>
    <row r="19" spans="1:34" ht="15" thickBot="1" x14ac:dyDescent="0.35">
      <c r="A19" s="248" t="s">
        <v>221</v>
      </c>
      <c r="B19" s="271">
        <f xml:space="preserve">
IF($A$4&lt;=12,SUMIFS('ON Data'!F:F,'ON Data'!$D:$D,$A$4,'ON Data'!$E:$E,9),SUMIFS('ON Data'!F:F,'ON Data'!$E:$E,9))</f>
        <v>493552</v>
      </c>
      <c r="C19" s="272">
        <f xml:space="preserve">
IF($A$4&lt;=12,SUMIFS('ON Data'!G:G,'ON Data'!$D:$D,$A$4,'ON Data'!$E:$E,9),SUMIFS('ON Data'!G:G,'ON Data'!$E:$E,9))</f>
        <v>0</v>
      </c>
      <c r="D19" s="273">
        <f xml:space="preserve">
IF($A$4&lt;=12,SUMIFS('ON Data'!H:H,'ON Data'!$D:$D,$A$4,'ON Data'!$E:$E,9),SUMIFS('ON Data'!H:H,'ON Data'!$E:$E,9))</f>
        <v>394564</v>
      </c>
      <c r="E19" s="273">
        <f xml:space="preserve">
IF($A$4&lt;=12,SUMIFS('ON Data'!I:I,'ON Data'!$D:$D,$A$4,'ON Data'!$E:$E,9),SUMIFS('ON Data'!I:I,'ON Data'!$E:$E,9))</f>
        <v>0</v>
      </c>
      <c r="F19" s="273">
        <f xml:space="preserve">
IF($A$4&lt;=12,SUMIFS('ON Data'!K:K,'ON Data'!$D:$D,$A$4,'ON Data'!$E:$E,9),SUMIFS('ON Data'!K:K,'ON Data'!$E:$E,9))</f>
        <v>10835</v>
      </c>
      <c r="G19" s="273">
        <f xml:space="preserve">
IF($A$4&lt;=12,SUMIFS('ON Data'!L:L,'ON Data'!$D:$D,$A$4,'ON Data'!$E:$E,9),SUMIFS('ON Data'!L:L,'ON Data'!$E:$E,9))</f>
        <v>0</v>
      </c>
      <c r="H19" s="273">
        <f xml:space="preserve">
IF($A$4&lt;=12,SUMIFS('ON Data'!M:M,'ON Data'!$D:$D,$A$4,'ON Data'!$E:$E,9),SUMIFS('ON Data'!M:M,'ON Data'!$E:$E,9))</f>
        <v>75368</v>
      </c>
      <c r="I19" s="273">
        <f xml:space="preserve">
IF($A$4&lt;=12,SUMIFS('ON Data'!N:N,'ON Data'!$D:$D,$A$4,'ON Data'!$E:$E,9),SUMIFS('ON Data'!N:N,'ON Data'!$E:$E,9))</f>
        <v>0</v>
      </c>
      <c r="J19" s="273">
        <f xml:space="preserve">
IF($A$4&lt;=12,SUMIFS('ON Data'!O:O,'ON Data'!$D:$D,$A$4,'ON Data'!$E:$E,9),SUMIFS('ON Data'!O:O,'ON Data'!$E:$E,9))</f>
        <v>0</v>
      </c>
      <c r="K19" s="273">
        <f xml:space="preserve">
IF($A$4&lt;=12,SUMIFS('ON Data'!P:P,'ON Data'!$D:$D,$A$4,'ON Data'!$E:$E,9),SUMIFS('ON Data'!P:P,'ON Data'!$E:$E,9))</f>
        <v>0</v>
      </c>
      <c r="L19" s="273">
        <f xml:space="preserve">
IF($A$4&lt;=12,SUMIFS('ON Data'!Q:Q,'ON Data'!$D:$D,$A$4,'ON Data'!$E:$E,9),SUMIFS('ON Data'!Q:Q,'ON Data'!$E:$E,9))</f>
        <v>0</v>
      </c>
      <c r="M19" s="273">
        <f xml:space="preserve">
IF($A$4&lt;=12,SUMIFS('ON Data'!R:R,'ON Data'!$D:$D,$A$4,'ON Data'!$E:$E,9),SUMIFS('ON Data'!R:R,'ON Data'!$E:$E,9))</f>
        <v>0</v>
      </c>
      <c r="N19" s="273">
        <f xml:space="preserve">
IF($A$4&lt;=12,SUMIFS('ON Data'!S:S,'ON Data'!$D:$D,$A$4,'ON Data'!$E:$E,9),SUMIFS('ON Data'!S:S,'ON Data'!$E:$E,9))</f>
        <v>0</v>
      </c>
      <c r="O19" s="273">
        <f xml:space="preserve">
IF($A$4&lt;=12,SUMIFS('ON Data'!T:T,'ON Data'!$D:$D,$A$4,'ON Data'!$E:$E,9),SUMIFS('ON Data'!T:T,'ON Data'!$E:$E,9))</f>
        <v>0</v>
      </c>
      <c r="P19" s="273">
        <f xml:space="preserve">
IF($A$4&lt;=12,SUMIFS('ON Data'!U:U,'ON Data'!$D:$D,$A$4,'ON Data'!$E:$E,9),SUMIFS('ON Data'!U:U,'ON Data'!$E:$E,9))</f>
        <v>0</v>
      </c>
      <c r="Q19" s="273">
        <f xml:space="preserve">
IF($A$4&lt;=12,SUMIFS('ON Data'!V:V,'ON Data'!$D:$D,$A$4,'ON Data'!$E:$E,9),SUMIFS('ON Data'!V:V,'ON Data'!$E:$E,9))</f>
        <v>0</v>
      </c>
      <c r="R19" s="273">
        <f xml:space="preserve">
IF($A$4&lt;=12,SUMIFS('ON Data'!W:W,'ON Data'!$D:$D,$A$4,'ON Data'!$E:$E,9),SUMIFS('ON Data'!W:W,'ON Data'!$E:$E,9))</f>
        <v>0</v>
      </c>
      <c r="S19" s="273">
        <f xml:space="preserve">
IF($A$4&lt;=12,SUMIFS('ON Data'!X:X,'ON Data'!$D:$D,$A$4,'ON Data'!$E:$E,9),SUMIFS('ON Data'!X:X,'ON Data'!$E:$E,9))</f>
        <v>0</v>
      </c>
      <c r="T19" s="273">
        <f xml:space="preserve">
IF($A$4&lt;=12,SUMIFS('ON Data'!Y:Y,'ON Data'!$D:$D,$A$4,'ON Data'!$E:$E,9),SUMIFS('ON Data'!Y:Y,'ON Data'!$E:$E,9))</f>
        <v>0</v>
      </c>
      <c r="U19" s="273">
        <f xml:space="preserve">
IF($A$4&lt;=12,SUMIFS('ON Data'!Z:Z,'ON Data'!$D:$D,$A$4,'ON Data'!$E:$E,9),SUMIFS('ON Data'!Z:Z,'ON Data'!$E:$E,9))</f>
        <v>0</v>
      </c>
      <c r="V19" s="273">
        <f xml:space="preserve">
IF($A$4&lt;=12,SUMIFS('ON Data'!AA:AA,'ON Data'!$D:$D,$A$4,'ON Data'!$E:$E,9),SUMIFS('ON Data'!AA:AA,'ON Data'!$E:$E,9))</f>
        <v>0</v>
      </c>
      <c r="W19" s="273">
        <f xml:space="preserve">
IF($A$4&lt;=12,SUMIFS('ON Data'!AB:AB,'ON Data'!$D:$D,$A$4,'ON Data'!$E:$E,9),SUMIFS('ON Data'!AB:AB,'ON Data'!$E:$E,9))</f>
        <v>0</v>
      </c>
      <c r="X19" s="273">
        <f xml:space="preserve">
IF($A$4&lt;=12,SUMIFS('ON Data'!AC:AC,'ON Data'!$D:$D,$A$4,'ON Data'!$E:$E,9),SUMIFS('ON Data'!AC:AC,'ON Data'!$E:$E,9))</f>
        <v>0</v>
      </c>
      <c r="Y19" s="273">
        <f xml:space="preserve">
IF($A$4&lt;=12,SUMIFS('ON Data'!AD:AD,'ON Data'!$D:$D,$A$4,'ON Data'!$E:$E,9),SUMIFS('ON Data'!AD:AD,'ON Data'!$E:$E,9))</f>
        <v>0</v>
      </c>
      <c r="Z19" s="273">
        <f xml:space="preserve">
IF($A$4&lt;=12,SUMIFS('ON Data'!AE:AE,'ON Data'!$D:$D,$A$4,'ON Data'!$E:$E,9),SUMIFS('ON Data'!AE:AE,'ON Data'!$E:$E,9))</f>
        <v>0</v>
      </c>
      <c r="AA19" s="273">
        <f xml:space="preserve">
IF($A$4&lt;=12,SUMIFS('ON Data'!AF:AF,'ON Data'!$D:$D,$A$4,'ON Data'!$E:$E,9),SUMIFS('ON Data'!AF:AF,'ON Data'!$E:$E,9))</f>
        <v>0</v>
      </c>
      <c r="AB19" s="273">
        <f xml:space="preserve">
IF($A$4&lt;=12,SUMIFS('ON Data'!AG:AG,'ON Data'!$D:$D,$A$4,'ON Data'!$E:$E,9),SUMIFS('ON Data'!AG:AG,'ON Data'!$E:$E,9))</f>
        <v>0</v>
      </c>
      <c r="AC19" s="273">
        <f xml:space="preserve">
IF($A$4&lt;=12,SUMIFS('ON Data'!AH:AH,'ON Data'!$D:$D,$A$4,'ON Data'!$E:$E,9),SUMIFS('ON Data'!AH:AH,'ON Data'!$E:$E,9))</f>
        <v>1785</v>
      </c>
      <c r="AD19" s="273">
        <f xml:space="preserve">
IF($A$4&lt;=12,SUMIFS('ON Data'!AI:AI,'ON Data'!$D:$D,$A$4,'ON Data'!$E:$E,9),SUMIFS('ON Data'!AI:AI,'ON Data'!$E:$E,9))</f>
        <v>0</v>
      </c>
      <c r="AE19" s="273">
        <f xml:space="preserve">
IF($A$4&lt;=12,SUMIFS('ON Data'!AJ:AJ,'ON Data'!$D:$D,$A$4,'ON Data'!$E:$E,9),SUMIFS('ON Data'!AJ:AJ,'ON Data'!$E:$E,9))</f>
        <v>0</v>
      </c>
      <c r="AF19" s="273">
        <f xml:space="preserve">
IF($A$4&lt;=12,SUMIFS('ON Data'!AK:AK,'ON Data'!$D:$D,$A$4,'ON Data'!$E:$E,9),SUMIFS('ON Data'!AK:AK,'ON Data'!$E:$E,9))</f>
        <v>0</v>
      </c>
      <c r="AG19" s="542">
        <f xml:space="preserve">
IF($A$4&lt;=12,SUMIFS('ON Data'!AM:AM,'ON Data'!$D:$D,$A$4,'ON Data'!$E:$E,9),SUMIFS('ON Data'!AM:AM,'ON Data'!$E:$E,9))</f>
        <v>11000</v>
      </c>
      <c r="AH19" s="548"/>
    </row>
    <row r="20" spans="1:34" ht="15" collapsed="1" thickBot="1" x14ac:dyDescent="0.35">
      <c r="A20" s="249" t="s">
        <v>73</v>
      </c>
      <c r="B20" s="274">
        <f xml:space="preserve">
IF($A$4&lt;=12,SUMIFS('ON Data'!F:F,'ON Data'!$D:$D,$A$4,'ON Data'!$E:$E,6),SUMIFS('ON Data'!F:F,'ON Data'!$E:$E,6))</f>
        <v>11051493</v>
      </c>
      <c r="C20" s="275">
        <f xml:space="preserve">
IF($A$4&lt;=12,SUMIFS('ON Data'!G:G,'ON Data'!$D:$D,$A$4,'ON Data'!$E:$E,6),SUMIFS('ON Data'!G:G,'ON Data'!$E:$E,6))</f>
        <v>40350</v>
      </c>
      <c r="D20" s="276">
        <f xml:space="preserve">
IF($A$4&lt;=12,SUMIFS('ON Data'!H:H,'ON Data'!$D:$D,$A$4,'ON Data'!$E:$E,6),SUMIFS('ON Data'!H:H,'ON Data'!$E:$E,6))</f>
        <v>4657142</v>
      </c>
      <c r="E20" s="276">
        <f xml:space="preserve">
IF($A$4&lt;=12,SUMIFS('ON Data'!I:I,'ON Data'!$D:$D,$A$4,'ON Data'!$E:$E,6),SUMIFS('ON Data'!I:I,'ON Data'!$E:$E,6))</f>
        <v>0</v>
      </c>
      <c r="F20" s="276">
        <f xml:space="preserve">
IF($A$4&lt;=12,SUMIFS('ON Data'!K:K,'ON Data'!$D:$D,$A$4,'ON Data'!$E:$E,6),SUMIFS('ON Data'!K:K,'ON Data'!$E:$E,6))</f>
        <v>566038</v>
      </c>
      <c r="G20" s="276">
        <f xml:space="preserve">
IF($A$4&lt;=12,SUMIFS('ON Data'!L:L,'ON Data'!$D:$D,$A$4,'ON Data'!$E:$E,6),SUMIFS('ON Data'!L:L,'ON Data'!$E:$E,6))</f>
        <v>0</v>
      </c>
      <c r="H20" s="276">
        <f xml:space="preserve">
IF($A$4&lt;=12,SUMIFS('ON Data'!M:M,'ON Data'!$D:$D,$A$4,'ON Data'!$E:$E,6),SUMIFS('ON Data'!M:M,'ON Data'!$E:$E,6))</f>
        <v>5296707</v>
      </c>
      <c r="I20" s="276">
        <f xml:space="preserve">
IF($A$4&lt;=12,SUMIFS('ON Data'!N:N,'ON Data'!$D:$D,$A$4,'ON Data'!$E:$E,6),SUMIFS('ON Data'!N:N,'ON Data'!$E:$E,6))</f>
        <v>0</v>
      </c>
      <c r="J20" s="276">
        <f xml:space="preserve">
IF($A$4&lt;=12,SUMIFS('ON Data'!O:O,'ON Data'!$D:$D,$A$4,'ON Data'!$E:$E,6),SUMIFS('ON Data'!O:O,'ON Data'!$E:$E,6))</f>
        <v>0</v>
      </c>
      <c r="K20" s="276">
        <f xml:space="preserve">
IF($A$4&lt;=12,SUMIFS('ON Data'!P:P,'ON Data'!$D:$D,$A$4,'ON Data'!$E:$E,6),SUMIFS('ON Data'!P:P,'ON Data'!$E:$E,6))</f>
        <v>0</v>
      </c>
      <c r="L20" s="276">
        <f xml:space="preserve">
IF($A$4&lt;=12,SUMIFS('ON Data'!Q:Q,'ON Data'!$D:$D,$A$4,'ON Data'!$E:$E,6),SUMIFS('ON Data'!Q:Q,'ON Data'!$E:$E,6))</f>
        <v>0</v>
      </c>
      <c r="M20" s="276">
        <f xml:space="preserve">
IF($A$4&lt;=12,SUMIFS('ON Data'!R:R,'ON Data'!$D:$D,$A$4,'ON Data'!$E:$E,6),SUMIFS('ON Data'!R:R,'ON Data'!$E:$E,6))</f>
        <v>0</v>
      </c>
      <c r="N20" s="276">
        <f xml:space="preserve">
IF($A$4&lt;=12,SUMIFS('ON Data'!S:S,'ON Data'!$D:$D,$A$4,'ON Data'!$E:$E,6),SUMIFS('ON Data'!S:S,'ON Data'!$E:$E,6))</f>
        <v>0</v>
      </c>
      <c r="O20" s="276">
        <f xml:space="preserve">
IF($A$4&lt;=12,SUMIFS('ON Data'!T:T,'ON Data'!$D:$D,$A$4,'ON Data'!$E:$E,6),SUMIFS('ON Data'!T:T,'ON Data'!$E:$E,6))</f>
        <v>0</v>
      </c>
      <c r="P20" s="276">
        <f xml:space="preserve">
IF($A$4&lt;=12,SUMIFS('ON Data'!U:U,'ON Data'!$D:$D,$A$4,'ON Data'!$E:$E,6),SUMIFS('ON Data'!U:U,'ON Data'!$E:$E,6))</f>
        <v>0</v>
      </c>
      <c r="Q20" s="276">
        <f xml:space="preserve">
IF($A$4&lt;=12,SUMIFS('ON Data'!V:V,'ON Data'!$D:$D,$A$4,'ON Data'!$E:$E,6),SUMIFS('ON Data'!V:V,'ON Data'!$E:$E,6))</f>
        <v>0</v>
      </c>
      <c r="R20" s="276">
        <f xml:space="preserve">
IF($A$4&lt;=12,SUMIFS('ON Data'!W:W,'ON Data'!$D:$D,$A$4,'ON Data'!$E:$E,6),SUMIFS('ON Data'!W:W,'ON Data'!$E:$E,6))</f>
        <v>0</v>
      </c>
      <c r="S20" s="276">
        <f xml:space="preserve">
IF($A$4&lt;=12,SUMIFS('ON Data'!X:X,'ON Data'!$D:$D,$A$4,'ON Data'!$E:$E,6),SUMIFS('ON Data'!X:X,'ON Data'!$E:$E,6))</f>
        <v>0</v>
      </c>
      <c r="T20" s="276">
        <f xml:space="preserve">
IF($A$4&lt;=12,SUMIFS('ON Data'!Y:Y,'ON Data'!$D:$D,$A$4,'ON Data'!$E:$E,6),SUMIFS('ON Data'!Y:Y,'ON Data'!$E:$E,6))</f>
        <v>0</v>
      </c>
      <c r="U20" s="276">
        <f xml:space="preserve">
IF($A$4&lt;=12,SUMIFS('ON Data'!Z:Z,'ON Data'!$D:$D,$A$4,'ON Data'!$E:$E,6),SUMIFS('ON Data'!Z:Z,'ON Data'!$E:$E,6))</f>
        <v>0</v>
      </c>
      <c r="V20" s="276">
        <f xml:space="preserve">
IF($A$4&lt;=12,SUMIFS('ON Data'!AA:AA,'ON Data'!$D:$D,$A$4,'ON Data'!$E:$E,6),SUMIFS('ON Data'!AA:AA,'ON Data'!$E:$E,6))</f>
        <v>0</v>
      </c>
      <c r="W20" s="276">
        <f xml:space="preserve">
IF($A$4&lt;=12,SUMIFS('ON Data'!AB:AB,'ON Data'!$D:$D,$A$4,'ON Data'!$E:$E,6),SUMIFS('ON Data'!AB:AB,'ON Data'!$E:$E,6))</f>
        <v>0</v>
      </c>
      <c r="X20" s="276">
        <f xml:space="preserve">
IF($A$4&lt;=12,SUMIFS('ON Data'!AC:AC,'ON Data'!$D:$D,$A$4,'ON Data'!$E:$E,6),SUMIFS('ON Data'!AC:AC,'ON Data'!$E:$E,6))</f>
        <v>0</v>
      </c>
      <c r="Y20" s="276">
        <f xml:space="preserve">
IF($A$4&lt;=12,SUMIFS('ON Data'!AD:AD,'ON Data'!$D:$D,$A$4,'ON Data'!$E:$E,6),SUMIFS('ON Data'!AD:AD,'ON Data'!$E:$E,6))</f>
        <v>0</v>
      </c>
      <c r="Z20" s="276">
        <f xml:space="preserve">
IF($A$4&lt;=12,SUMIFS('ON Data'!AE:AE,'ON Data'!$D:$D,$A$4,'ON Data'!$E:$E,6),SUMIFS('ON Data'!AE:AE,'ON Data'!$E:$E,6))</f>
        <v>0</v>
      </c>
      <c r="AA20" s="276">
        <f xml:space="preserve">
IF($A$4&lt;=12,SUMIFS('ON Data'!AF:AF,'ON Data'!$D:$D,$A$4,'ON Data'!$E:$E,6),SUMIFS('ON Data'!AF:AF,'ON Data'!$E:$E,6))</f>
        <v>0</v>
      </c>
      <c r="AB20" s="276">
        <f xml:space="preserve">
IF($A$4&lt;=12,SUMIFS('ON Data'!AG:AG,'ON Data'!$D:$D,$A$4,'ON Data'!$E:$E,6),SUMIFS('ON Data'!AG:AG,'ON Data'!$E:$E,6))</f>
        <v>0</v>
      </c>
      <c r="AC20" s="276">
        <f xml:space="preserve">
IF($A$4&lt;=12,SUMIFS('ON Data'!AH:AH,'ON Data'!$D:$D,$A$4,'ON Data'!$E:$E,6),SUMIFS('ON Data'!AH:AH,'ON Data'!$E:$E,6))</f>
        <v>26214</v>
      </c>
      <c r="AD20" s="276">
        <f xml:space="preserve">
IF($A$4&lt;=12,SUMIFS('ON Data'!AI:AI,'ON Data'!$D:$D,$A$4,'ON Data'!$E:$E,6),SUMIFS('ON Data'!AI:AI,'ON Data'!$E:$E,6))</f>
        <v>0</v>
      </c>
      <c r="AE20" s="276">
        <f xml:space="preserve">
IF($A$4&lt;=12,SUMIFS('ON Data'!AJ:AJ,'ON Data'!$D:$D,$A$4,'ON Data'!$E:$E,6),SUMIFS('ON Data'!AJ:AJ,'ON Data'!$E:$E,6))</f>
        <v>0</v>
      </c>
      <c r="AF20" s="276">
        <f xml:space="preserve">
IF($A$4&lt;=12,SUMIFS('ON Data'!AK:AK,'ON Data'!$D:$D,$A$4,'ON Data'!$E:$E,6),SUMIFS('ON Data'!AK:AK,'ON Data'!$E:$E,6))</f>
        <v>0</v>
      </c>
      <c r="AG20" s="543">
        <f xml:space="preserve">
IF($A$4&lt;=12,SUMIFS('ON Data'!AM:AM,'ON Data'!$D:$D,$A$4,'ON Data'!$E:$E,6),SUMIFS('ON Data'!AM:AM,'ON Data'!$E:$E,6))</f>
        <v>465042</v>
      </c>
      <c r="AH20" s="548"/>
    </row>
    <row r="21" spans="1:34" ht="15" hidden="1" outlineLevel="1" thickBot="1" x14ac:dyDescent="0.35">
      <c r="A21" s="242" t="s">
        <v>108</v>
      </c>
      <c r="B21" s="262"/>
      <c r="C21" s="263"/>
      <c r="D21" s="264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539"/>
      <c r="AH21" s="548"/>
    </row>
    <row r="22" spans="1:34" ht="15" hidden="1" outlineLevel="1" thickBot="1" x14ac:dyDescent="0.35">
      <c r="A22" s="242" t="s">
        <v>75</v>
      </c>
      <c r="B22" s="262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264"/>
      <c r="AG22" s="539"/>
      <c r="AH22" s="548"/>
    </row>
    <row r="23" spans="1:34" ht="15" hidden="1" outlineLevel="1" thickBot="1" x14ac:dyDescent="0.35">
      <c r="A23" s="250" t="s">
        <v>68</v>
      </c>
      <c r="B23" s="265"/>
      <c r="C23" s="266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540"/>
      <c r="AH23" s="548"/>
    </row>
    <row r="24" spans="1:34" x14ac:dyDescent="0.3">
      <c r="A24" s="244" t="s">
        <v>222</v>
      </c>
      <c r="B24" s="291" t="s">
        <v>3</v>
      </c>
      <c r="C24" s="549" t="s">
        <v>233</v>
      </c>
      <c r="D24" s="524"/>
      <c r="E24" s="525"/>
      <c r="F24" s="525" t="s">
        <v>234</v>
      </c>
      <c r="G24" s="525"/>
      <c r="H24" s="525"/>
      <c r="I24" s="525"/>
      <c r="J24" s="525"/>
      <c r="K24" s="525"/>
      <c r="L24" s="525"/>
      <c r="M24" s="525"/>
      <c r="N24" s="525"/>
      <c r="O24" s="525"/>
      <c r="P24" s="525"/>
      <c r="Q24" s="525"/>
      <c r="R24" s="525"/>
      <c r="S24" s="525"/>
      <c r="T24" s="525"/>
      <c r="U24" s="525"/>
      <c r="V24" s="525"/>
      <c r="W24" s="525"/>
      <c r="X24" s="525"/>
      <c r="Y24" s="525"/>
      <c r="Z24" s="525"/>
      <c r="AA24" s="525"/>
      <c r="AB24" s="525"/>
      <c r="AC24" s="525"/>
      <c r="AD24" s="525"/>
      <c r="AE24" s="525"/>
      <c r="AF24" s="525"/>
      <c r="AG24" s="544" t="s">
        <v>235</v>
      </c>
      <c r="AH24" s="548"/>
    </row>
    <row r="25" spans="1:34" x14ac:dyDescent="0.3">
      <c r="A25" s="245" t="s">
        <v>73</v>
      </c>
      <c r="B25" s="262">
        <f xml:space="preserve">
SUM(C25:AG25)</f>
        <v>34000</v>
      </c>
      <c r="C25" s="550">
        <f xml:space="preserve">
IF($A$4&lt;=12,SUMIFS('ON Data'!H:H,'ON Data'!$D:$D,$A$4,'ON Data'!$E:$E,10),SUMIFS('ON Data'!H:H,'ON Data'!$E:$E,10))</f>
        <v>25800</v>
      </c>
      <c r="D25" s="526"/>
      <c r="E25" s="527"/>
      <c r="F25" s="527">
        <f xml:space="preserve">
IF($A$4&lt;=12,SUMIFS('ON Data'!K:K,'ON Data'!$D:$D,$A$4,'ON Data'!$E:$E,10),SUMIFS('ON Data'!K:K,'ON Data'!$E:$E,10))</f>
        <v>8200</v>
      </c>
      <c r="G25" s="527"/>
      <c r="H25" s="527"/>
      <c r="I25" s="527"/>
      <c r="J25" s="527"/>
      <c r="K25" s="527"/>
      <c r="L25" s="527"/>
      <c r="M25" s="527"/>
      <c r="N25" s="527"/>
      <c r="O25" s="527"/>
      <c r="P25" s="527"/>
      <c r="Q25" s="527"/>
      <c r="R25" s="527"/>
      <c r="S25" s="527"/>
      <c r="T25" s="527"/>
      <c r="U25" s="527"/>
      <c r="V25" s="527"/>
      <c r="W25" s="527"/>
      <c r="X25" s="527"/>
      <c r="Y25" s="527"/>
      <c r="Z25" s="527"/>
      <c r="AA25" s="527"/>
      <c r="AB25" s="527"/>
      <c r="AC25" s="527"/>
      <c r="AD25" s="527"/>
      <c r="AE25" s="527"/>
      <c r="AF25" s="527"/>
      <c r="AG25" s="545">
        <f xml:space="preserve">
IF($A$4&lt;=12,SUMIFS('ON Data'!AM:AM,'ON Data'!$D:$D,$A$4,'ON Data'!$E:$E,10),SUMIFS('ON Data'!AM:AM,'ON Data'!$E:$E,10))</f>
        <v>0</v>
      </c>
      <c r="AH25" s="548"/>
    </row>
    <row r="26" spans="1:34" x14ac:dyDescent="0.3">
      <c r="A26" s="251" t="s">
        <v>232</v>
      </c>
      <c r="B26" s="271">
        <f xml:space="preserve">
SUM(C26:AG26)</f>
        <v>33744.75</v>
      </c>
      <c r="C26" s="550">
        <f xml:space="preserve">
IF($A$4&lt;=12,SUMIFS('ON Data'!H:H,'ON Data'!$D:$D,$A$4,'ON Data'!$E:$E,11),SUMIFS('ON Data'!H:H,'ON Data'!$E:$E,11))</f>
        <v>21244.75</v>
      </c>
      <c r="D26" s="526"/>
      <c r="E26" s="527"/>
      <c r="F26" s="528">
        <f xml:space="preserve">
IF($A$4&lt;=12,SUMIFS('ON Data'!K:K,'ON Data'!$D:$D,$A$4,'ON Data'!$E:$E,11),SUMIFS('ON Data'!K:K,'ON Data'!$E:$E,11))</f>
        <v>12500</v>
      </c>
      <c r="G26" s="528"/>
      <c r="H26" s="528"/>
      <c r="I26" s="528"/>
      <c r="J26" s="528"/>
      <c r="K26" s="528"/>
      <c r="L26" s="528"/>
      <c r="M26" s="528"/>
      <c r="N26" s="528"/>
      <c r="O26" s="528"/>
      <c r="P26" s="528"/>
      <c r="Q26" s="528"/>
      <c r="R26" s="528"/>
      <c r="S26" s="528"/>
      <c r="T26" s="528"/>
      <c r="U26" s="528"/>
      <c r="V26" s="528"/>
      <c r="W26" s="528"/>
      <c r="X26" s="528"/>
      <c r="Y26" s="528"/>
      <c r="Z26" s="528"/>
      <c r="AA26" s="528"/>
      <c r="AB26" s="528"/>
      <c r="AC26" s="528"/>
      <c r="AD26" s="528"/>
      <c r="AE26" s="528"/>
      <c r="AF26" s="528"/>
      <c r="AG26" s="545">
        <f xml:space="preserve">
IF($A$4&lt;=12,SUMIFS('ON Data'!AM:AM,'ON Data'!$D:$D,$A$4,'ON Data'!$E:$E,11),SUMIFS('ON Data'!AM:AM,'ON Data'!$E:$E,11))</f>
        <v>0</v>
      </c>
      <c r="AH26" s="548"/>
    </row>
    <row r="27" spans="1:34" x14ac:dyDescent="0.3">
      <c r="A27" s="251" t="s">
        <v>75</v>
      </c>
      <c r="B27" s="292">
        <f xml:space="preserve">
IF(B26=0,0,B25/B26)</f>
        <v>1.0075641396069017</v>
      </c>
      <c r="C27" s="551">
        <f xml:space="preserve">
IF(C26=0,0,C25/C26)</f>
        <v>1.2144176796620341</v>
      </c>
      <c r="D27" s="529"/>
      <c r="E27" s="530"/>
      <c r="F27" s="530">
        <f xml:space="preserve">
IF(F26=0,0,F25/F26)</f>
        <v>0.65600000000000003</v>
      </c>
      <c r="G27" s="530"/>
      <c r="H27" s="530"/>
      <c r="I27" s="530"/>
      <c r="J27" s="530"/>
      <c r="K27" s="530"/>
      <c r="L27" s="530"/>
      <c r="M27" s="530"/>
      <c r="N27" s="530"/>
      <c r="O27" s="530"/>
      <c r="P27" s="530"/>
      <c r="Q27" s="530"/>
      <c r="R27" s="530"/>
      <c r="S27" s="530"/>
      <c r="T27" s="530"/>
      <c r="U27" s="530"/>
      <c r="V27" s="530"/>
      <c r="W27" s="530"/>
      <c r="X27" s="530"/>
      <c r="Y27" s="530"/>
      <c r="Z27" s="530"/>
      <c r="AA27" s="530"/>
      <c r="AB27" s="530"/>
      <c r="AC27" s="530"/>
      <c r="AD27" s="530"/>
      <c r="AE27" s="530"/>
      <c r="AF27" s="530"/>
      <c r="AG27" s="546">
        <f xml:space="preserve">
IF(AG26=0,0,AG25/AG26)</f>
        <v>0</v>
      </c>
      <c r="AH27" s="548"/>
    </row>
    <row r="28" spans="1:34" ht="15" thickBot="1" x14ac:dyDescent="0.35">
      <c r="A28" s="251" t="s">
        <v>231</v>
      </c>
      <c r="B28" s="271">
        <f xml:space="preserve">
SUM(C28:AG28)</f>
        <v>-255.25</v>
      </c>
      <c r="C28" s="552">
        <f xml:space="preserve">
C26-C25</f>
        <v>-4555.25</v>
      </c>
      <c r="D28" s="531"/>
      <c r="E28" s="532"/>
      <c r="F28" s="532">
        <f xml:space="preserve">
F26-F25</f>
        <v>4300</v>
      </c>
      <c r="G28" s="532"/>
      <c r="H28" s="532"/>
      <c r="I28" s="532"/>
      <c r="J28" s="532"/>
      <c r="K28" s="532"/>
      <c r="L28" s="532"/>
      <c r="M28" s="532"/>
      <c r="N28" s="532"/>
      <c r="O28" s="532"/>
      <c r="P28" s="532"/>
      <c r="Q28" s="532"/>
      <c r="R28" s="532"/>
      <c r="S28" s="532"/>
      <c r="T28" s="532"/>
      <c r="U28" s="532"/>
      <c r="V28" s="532"/>
      <c r="W28" s="532"/>
      <c r="X28" s="532"/>
      <c r="Y28" s="532"/>
      <c r="Z28" s="532"/>
      <c r="AA28" s="532"/>
      <c r="AB28" s="532"/>
      <c r="AC28" s="532"/>
      <c r="AD28" s="532"/>
      <c r="AE28" s="532"/>
      <c r="AF28" s="532"/>
      <c r="AG28" s="547">
        <f xml:space="preserve">
AG26-AG25</f>
        <v>0</v>
      </c>
      <c r="AH28" s="548"/>
    </row>
    <row r="29" spans="1:34" x14ac:dyDescent="0.3">
      <c r="A29" s="252"/>
      <c r="B29" s="252"/>
      <c r="C29" s="253"/>
      <c r="D29" s="252"/>
      <c r="E29" s="252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2"/>
      <c r="AF29" s="252"/>
      <c r="AG29" s="252"/>
    </row>
    <row r="30" spans="1:34" x14ac:dyDescent="0.3">
      <c r="A30" s="113" t="s">
        <v>162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51"/>
    </row>
    <row r="31" spans="1:34" x14ac:dyDescent="0.3">
      <c r="A31" s="114" t="s">
        <v>229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51"/>
    </row>
    <row r="32" spans="1:34" ht="14.4" customHeight="1" x14ac:dyDescent="0.3">
      <c r="A32" s="288" t="s">
        <v>226</v>
      </c>
      <c r="B32" s="289"/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</row>
    <row r="33" spans="1:1" x14ac:dyDescent="0.3">
      <c r="A33" s="290" t="s">
        <v>236</v>
      </c>
    </row>
    <row r="34" spans="1:1" x14ac:dyDescent="0.3">
      <c r="A34" s="290" t="s">
        <v>237</v>
      </c>
    </row>
    <row r="35" spans="1:1" x14ac:dyDescent="0.3">
      <c r="A35" s="290" t="s">
        <v>238</v>
      </c>
    </row>
    <row r="36" spans="1:1" x14ac:dyDescent="0.3">
      <c r="A36" s="290" t="s">
        <v>239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" priority="2" operator="greaterThan">
      <formula>1</formula>
    </cfRule>
  </conditionalFormatting>
  <conditionalFormatting sqref="C28 AG28 F28">
    <cfRule type="cellIs" dxfId="1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31"/>
  <sheetViews>
    <sheetView showGridLines="0" showRowColHeaders="0" workbookViewId="0"/>
  </sheetViews>
  <sheetFormatPr defaultRowHeight="14.4" x14ac:dyDescent="0.3"/>
  <cols>
    <col min="1" max="16384" width="8.88671875" style="231"/>
  </cols>
  <sheetData>
    <row r="1" spans="1:40" x14ac:dyDescent="0.3">
      <c r="A1" s="231" t="s">
        <v>1573</v>
      </c>
    </row>
    <row r="2" spans="1:40" x14ac:dyDescent="0.3">
      <c r="A2" s="235" t="s">
        <v>268</v>
      </c>
    </row>
    <row r="3" spans="1:40" x14ac:dyDescent="0.3">
      <c r="A3" s="231" t="s">
        <v>196</v>
      </c>
      <c r="B3" s="256">
        <v>2014</v>
      </c>
      <c r="D3" s="232">
        <f>MAX(D5:D1048576)</f>
        <v>3</v>
      </c>
      <c r="F3" s="232">
        <f>SUMIF($E5:$E1048576,"&lt;10",F5:F1048576)</f>
        <v>11605969.65</v>
      </c>
      <c r="G3" s="232">
        <f t="shared" ref="G3:AN3" si="0">SUMIF($E5:$E1048576,"&lt;10",G5:G1048576)</f>
        <v>40619</v>
      </c>
      <c r="H3" s="232">
        <f t="shared" si="0"/>
        <v>5075896</v>
      </c>
      <c r="I3" s="232">
        <f t="shared" si="0"/>
        <v>0</v>
      </c>
      <c r="J3" s="232">
        <f t="shared" si="0"/>
        <v>0</v>
      </c>
      <c r="K3" s="232">
        <f t="shared" si="0"/>
        <v>580279.25</v>
      </c>
      <c r="L3" s="232">
        <f t="shared" si="0"/>
        <v>0</v>
      </c>
      <c r="M3" s="232">
        <f t="shared" si="0"/>
        <v>5400931.4000000004</v>
      </c>
      <c r="N3" s="232">
        <f t="shared" si="0"/>
        <v>0</v>
      </c>
      <c r="O3" s="232">
        <f t="shared" si="0"/>
        <v>0</v>
      </c>
      <c r="P3" s="232">
        <f t="shared" si="0"/>
        <v>0</v>
      </c>
      <c r="Q3" s="232">
        <f t="shared" si="0"/>
        <v>0</v>
      </c>
      <c r="R3" s="232">
        <f t="shared" si="0"/>
        <v>0</v>
      </c>
      <c r="S3" s="232">
        <f t="shared" si="0"/>
        <v>0</v>
      </c>
      <c r="T3" s="232">
        <f t="shared" si="0"/>
        <v>0</v>
      </c>
      <c r="U3" s="232">
        <f t="shared" si="0"/>
        <v>0</v>
      </c>
      <c r="V3" s="232">
        <f t="shared" si="0"/>
        <v>0</v>
      </c>
      <c r="W3" s="232">
        <f t="shared" si="0"/>
        <v>0</v>
      </c>
      <c r="X3" s="232">
        <f t="shared" si="0"/>
        <v>0</v>
      </c>
      <c r="Y3" s="232">
        <f t="shared" si="0"/>
        <v>0</v>
      </c>
      <c r="Z3" s="232">
        <f t="shared" si="0"/>
        <v>0</v>
      </c>
      <c r="AA3" s="232">
        <f t="shared" si="0"/>
        <v>0</v>
      </c>
      <c r="AB3" s="232">
        <f t="shared" si="0"/>
        <v>0</v>
      </c>
      <c r="AC3" s="232">
        <f t="shared" si="0"/>
        <v>0</v>
      </c>
      <c r="AD3" s="232">
        <f t="shared" si="0"/>
        <v>0</v>
      </c>
      <c r="AE3" s="232">
        <f t="shared" si="0"/>
        <v>0</v>
      </c>
      <c r="AF3" s="232">
        <f t="shared" si="0"/>
        <v>0</v>
      </c>
      <c r="AG3" s="232">
        <f t="shared" si="0"/>
        <v>0</v>
      </c>
      <c r="AH3" s="232">
        <f t="shared" si="0"/>
        <v>28250</v>
      </c>
      <c r="AI3" s="232">
        <f t="shared" si="0"/>
        <v>0</v>
      </c>
      <c r="AJ3" s="232">
        <f t="shared" si="0"/>
        <v>0</v>
      </c>
      <c r="AK3" s="232">
        <f t="shared" si="0"/>
        <v>0</v>
      </c>
      <c r="AL3" s="232">
        <f t="shared" si="0"/>
        <v>0</v>
      </c>
      <c r="AM3" s="232">
        <f t="shared" si="0"/>
        <v>479994</v>
      </c>
      <c r="AN3" s="232">
        <f t="shared" si="0"/>
        <v>0</v>
      </c>
    </row>
    <row r="4" spans="1:40" x14ac:dyDescent="0.3">
      <c r="A4" s="231" t="s">
        <v>197</v>
      </c>
      <c r="B4" s="256">
        <v>1</v>
      </c>
      <c r="C4" s="233" t="s">
        <v>5</v>
      </c>
      <c r="D4" s="234" t="s">
        <v>67</v>
      </c>
      <c r="E4" s="234" t="s">
        <v>191</v>
      </c>
      <c r="F4" s="234" t="s">
        <v>3</v>
      </c>
      <c r="G4" s="234" t="s">
        <v>192</v>
      </c>
      <c r="H4" s="234" t="s">
        <v>193</v>
      </c>
      <c r="I4" s="234" t="s">
        <v>194</v>
      </c>
      <c r="J4" s="234" t="s">
        <v>195</v>
      </c>
      <c r="K4" s="234">
        <v>305</v>
      </c>
      <c r="L4" s="234">
        <v>306</v>
      </c>
      <c r="M4" s="234">
        <v>408</v>
      </c>
      <c r="N4" s="234">
        <v>409</v>
      </c>
      <c r="O4" s="234">
        <v>410</v>
      </c>
      <c r="P4" s="234">
        <v>415</v>
      </c>
      <c r="Q4" s="234">
        <v>416</v>
      </c>
      <c r="R4" s="234">
        <v>418</v>
      </c>
      <c r="S4" s="234">
        <v>419</v>
      </c>
      <c r="T4" s="234">
        <v>420</v>
      </c>
      <c r="U4" s="234">
        <v>421</v>
      </c>
      <c r="V4" s="234">
        <v>522</v>
      </c>
      <c r="W4" s="234">
        <v>523</v>
      </c>
      <c r="X4" s="234">
        <v>524</v>
      </c>
      <c r="Y4" s="234">
        <v>525</v>
      </c>
      <c r="Z4" s="234">
        <v>526</v>
      </c>
      <c r="AA4" s="234">
        <v>527</v>
      </c>
      <c r="AB4" s="234">
        <v>528</v>
      </c>
      <c r="AC4" s="234">
        <v>629</v>
      </c>
      <c r="AD4" s="234">
        <v>630</v>
      </c>
      <c r="AE4" s="234">
        <v>636</v>
      </c>
      <c r="AF4" s="234">
        <v>637</v>
      </c>
      <c r="AG4" s="234">
        <v>640</v>
      </c>
      <c r="AH4" s="234">
        <v>642</v>
      </c>
      <c r="AI4" s="234">
        <v>743</v>
      </c>
      <c r="AJ4" s="234">
        <v>745</v>
      </c>
      <c r="AK4" s="234">
        <v>746</v>
      </c>
      <c r="AL4" s="234">
        <v>747</v>
      </c>
      <c r="AM4" s="234">
        <v>930</v>
      </c>
      <c r="AN4" s="234">
        <v>940</v>
      </c>
    </row>
    <row r="5" spans="1:40" x14ac:dyDescent="0.3">
      <c r="A5" s="231" t="s">
        <v>198</v>
      </c>
      <c r="B5" s="256">
        <v>2</v>
      </c>
      <c r="C5" s="231">
        <v>34</v>
      </c>
      <c r="D5" s="231">
        <v>1</v>
      </c>
      <c r="E5" s="231">
        <v>1</v>
      </c>
      <c r="F5" s="231">
        <v>97.4</v>
      </c>
      <c r="G5" s="231">
        <v>0</v>
      </c>
      <c r="H5" s="231">
        <v>23.4</v>
      </c>
      <c r="I5" s="231">
        <v>0</v>
      </c>
      <c r="J5" s="231">
        <v>0</v>
      </c>
      <c r="K5" s="231">
        <v>6.75</v>
      </c>
      <c r="L5" s="231">
        <v>0</v>
      </c>
      <c r="M5" s="231">
        <v>58.25</v>
      </c>
      <c r="N5" s="231">
        <v>0</v>
      </c>
      <c r="O5" s="231">
        <v>0</v>
      </c>
      <c r="P5" s="231">
        <v>0</v>
      </c>
      <c r="Q5" s="231">
        <v>0</v>
      </c>
      <c r="R5" s="231">
        <v>0</v>
      </c>
      <c r="S5" s="231">
        <v>0</v>
      </c>
      <c r="T5" s="231">
        <v>0</v>
      </c>
      <c r="U5" s="231">
        <v>0</v>
      </c>
      <c r="V5" s="231">
        <v>0</v>
      </c>
      <c r="W5" s="231">
        <v>0</v>
      </c>
      <c r="X5" s="231">
        <v>0</v>
      </c>
      <c r="Y5" s="231">
        <v>0</v>
      </c>
      <c r="Z5" s="231">
        <v>0</v>
      </c>
      <c r="AA5" s="231">
        <v>0</v>
      </c>
      <c r="AB5" s="231">
        <v>0</v>
      </c>
      <c r="AC5" s="231">
        <v>0</v>
      </c>
      <c r="AD5" s="231">
        <v>0</v>
      </c>
      <c r="AE5" s="231">
        <v>0</v>
      </c>
      <c r="AF5" s="231">
        <v>0</v>
      </c>
      <c r="AG5" s="231">
        <v>0</v>
      </c>
      <c r="AH5" s="231">
        <v>1</v>
      </c>
      <c r="AI5" s="231">
        <v>0</v>
      </c>
      <c r="AJ5" s="231">
        <v>0</v>
      </c>
      <c r="AK5" s="231">
        <v>0</v>
      </c>
      <c r="AL5" s="231">
        <v>0</v>
      </c>
      <c r="AM5" s="231">
        <v>8</v>
      </c>
      <c r="AN5" s="231">
        <v>0</v>
      </c>
    </row>
    <row r="6" spans="1:40" x14ac:dyDescent="0.3">
      <c r="A6" s="231" t="s">
        <v>199</v>
      </c>
      <c r="B6" s="256">
        <v>3</v>
      </c>
      <c r="C6" s="231">
        <v>34</v>
      </c>
      <c r="D6" s="231">
        <v>1</v>
      </c>
      <c r="E6" s="231">
        <v>2</v>
      </c>
      <c r="F6" s="231">
        <v>15533.9</v>
      </c>
      <c r="G6" s="231">
        <v>0</v>
      </c>
      <c r="H6" s="231">
        <v>4009.6</v>
      </c>
      <c r="I6" s="231">
        <v>0</v>
      </c>
      <c r="J6" s="231">
        <v>0</v>
      </c>
      <c r="K6" s="231">
        <v>1198</v>
      </c>
      <c r="L6" s="231">
        <v>0</v>
      </c>
      <c r="M6" s="231">
        <v>8858.2999999999993</v>
      </c>
      <c r="N6" s="231">
        <v>0</v>
      </c>
      <c r="O6" s="231">
        <v>0</v>
      </c>
      <c r="P6" s="231">
        <v>0</v>
      </c>
      <c r="Q6" s="231">
        <v>0</v>
      </c>
      <c r="R6" s="231">
        <v>0</v>
      </c>
      <c r="S6" s="231">
        <v>0</v>
      </c>
      <c r="T6" s="231">
        <v>0</v>
      </c>
      <c r="U6" s="231">
        <v>0</v>
      </c>
      <c r="V6" s="231">
        <v>0</v>
      </c>
      <c r="W6" s="231">
        <v>0</v>
      </c>
      <c r="X6" s="231">
        <v>0</v>
      </c>
      <c r="Y6" s="231">
        <v>0</v>
      </c>
      <c r="Z6" s="231">
        <v>0</v>
      </c>
      <c r="AA6" s="231">
        <v>0</v>
      </c>
      <c r="AB6" s="231">
        <v>0</v>
      </c>
      <c r="AC6" s="231">
        <v>0</v>
      </c>
      <c r="AD6" s="231">
        <v>0</v>
      </c>
      <c r="AE6" s="231">
        <v>0</v>
      </c>
      <c r="AF6" s="231">
        <v>0</v>
      </c>
      <c r="AG6" s="231">
        <v>0</v>
      </c>
      <c r="AH6" s="231">
        <v>80</v>
      </c>
      <c r="AI6" s="231">
        <v>0</v>
      </c>
      <c r="AJ6" s="231">
        <v>0</v>
      </c>
      <c r="AK6" s="231">
        <v>0</v>
      </c>
      <c r="AL6" s="231">
        <v>0</v>
      </c>
      <c r="AM6" s="231">
        <v>1388</v>
      </c>
      <c r="AN6" s="231">
        <v>0</v>
      </c>
    </row>
    <row r="7" spans="1:40" x14ac:dyDescent="0.3">
      <c r="A7" s="231" t="s">
        <v>200</v>
      </c>
      <c r="B7" s="256">
        <v>4</v>
      </c>
      <c r="C7" s="231">
        <v>34</v>
      </c>
      <c r="D7" s="231">
        <v>1</v>
      </c>
      <c r="E7" s="231">
        <v>3</v>
      </c>
      <c r="F7" s="231">
        <v>15</v>
      </c>
      <c r="G7" s="231">
        <v>0</v>
      </c>
      <c r="H7" s="231">
        <v>15</v>
      </c>
      <c r="I7" s="231">
        <v>0</v>
      </c>
      <c r="J7" s="231">
        <v>0</v>
      </c>
      <c r="K7" s="231">
        <v>0</v>
      </c>
      <c r="L7" s="231">
        <v>0</v>
      </c>
      <c r="M7" s="231">
        <v>0</v>
      </c>
      <c r="N7" s="231">
        <v>0</v>
      </c>
      <c r="O7" s="231">
        <v>0</v>
      </c>
      <c r="P7" s="231">
        <v>0</v>
      </c>
      <c r="Q7" s="231">
        <v>0</v>
      </c>
      <c r="R7" s="231">
        <v>0</v>
      </c>
      <c r="S7" s="231">
        <v>0</v>
      </c>
      <c r="T7" s="231">
        <v>0</v>
      </c>
      <c r="U7" s="231">
        <v>0</v>
      </c>
      <c r="V7" s="231">
        <v>0</v>
      </c>
      <c r="W7" s="231">
        <v>0</v>
      </c>
      <c r="X7" s="231">
        <v>0</v>
      </c>
      <c r="Y7" s="231">
        <v>0</v>
      </c>
      <c r="Z7" s="231">
        <v>0</v>
      </c>
      <c r="AA7" s="231">
        <v>0</v>
      </c>
      <c r="AB7" s="231">
        <v>0</v>
      </c>
      <c r="AC7" s="231">
        <v>0</v>
      </c>
      <c r="AD7" s="231">
        <v>0</v>
      </c>
      <c r="AE7" s="231">
        <v>0</v>
      </c>
      <c r="AF7" s="231">
        <v>0</v>
      </c>
      <c r="AG7" s="231">
        <v>0</v>
      </c>
      <c r="AH7" s="231">
        <v>0</v>
      </c>
      <c r="AI7" s="231">
        <v>0</v>
      </c>
      <c r="AJ7" s="231">
        <v>0</v>
      </c>
      <c r="AK7" s="231">
        <v>0</v>
      </c>
      <c r="AL7" s="231">
        <v>0</v>
      </c>
      <c r="AM7" s="231">
        <v>0</v>
      </c>
      <c r="AN7" s="231">
        <v>0</v>
      </c>
    </row>
    <row r="8" spans="1:40" x14ac:dyDescent="0.3">
      <c r="A8" s="231" t="s">
        <v>201</v>
      </c>
      <c r="B8" s="256">
        <v>5</v>
      </c>
      <c r="C8" s="231">
        <v>34</v>
      </c>
      <c r="D8" s="231">
        <v>1</v>
      </c>
      <c r="E8" s="231">
        <v>4</v>
      </c>
      <c r="F8" s="231">
        <v>755</v>
      </c>
      <c r="G8" s="231">
        <v>0</v>
      </c>
      <c r="H8" s="231">
        <v>462</v>
      </c>
      <c r="I8" s="231">
        <v>0</v>
      </c>
      <c r="J8" s="231">
        <v>0</v>
      </c>
      <c r="K8" s="231">
        <v>47</v>
      </c>
      <c r="L8" s="231">
        <v>0</v>
      </c>
      <c r="M8" s="231">
        <v>246</v>
      </c>
      <c r="N8" s="231">
        <v>0</v>
      </c>
      <c r="O8" s="231">
        <v>0</v>
      </c>
      <c r="P8" s="231">
        <v>0</v>
      </c>
      <c r="Q8" s="231">
        <v>0</v>
      </c>
      <c r="R8" s="231">
        <v>0</v>
      </c>
      <c r="S8" s="231">
        <v>0</v>
      </c>
      <c r="T8" s="231">
        <v>0</v>
      </c>
      <c r="U8" s="231">
        <v>0</v>
      </c>
      <c r="V8" s="231">
        <v>0</v>
      </c>
      <c r="W8" s="231">
        <v>0</v>
      </c>
      <c r="X8" s="231">
        <v>0</v>
      </c>
      <c r="Y8" s="231">
        <v>0</v>
      </c>
      <c r="Z8" s="231">
        <v>0</v>
      </c>
      <c r="AA8" s="231">
        <v>0</v>
      </c>
      <c r="AB8" s="231">
        <v>0</v>
      </c>
      <c r="AC8" s="231">
        <v>0</v>
      </c>
      <c r="AD8" s="231">
        <v>0</v>
      </c>
      <c r="AE8" s="231">
        <v>0</v>
      </c>
      <c r="AF8" s="231">
        <v>0</v>
      </c>
      <c r="AG8" s="231">
        <v>0</v>
      </c>
      <c r="AH8" s="231">
        <v>0</v>
      </c>
      <c r="AI8" s="231">
        <v>0</v>
      </c>
      <c r="AJ8" s="231">
        <v>0</v>
      </c>
      <c r="AK8" s="231">
        <v>0</v>
      </c>
      <c r="AL8" s="231">
        <v>0</v>
      </c>
      <c r="AM8" s="231">
        <v>0</v>
      </c>
      <c r="AN8" s="231">
        <v>0</v>
      </c>
    </row>
    <row r="9" spans="1:40" x14ac:dyDescent="0.3">
      <c r="A9" s="231" t="s">
        <v>202</v>
      </c>
      <c r="B9" s="256">
        <v>6</v>
      </c>
      <c r="C9" s="231">
        <v>34</v>
      </c>
      <c r="D9" s="231">
        <v>1</v>
      </c>
      <c r="E9" s="231">
        <v>5</v>
      </c>
      <c r="F9" s="231">
        <v>109</v>
      </c>
      <c r="G9" s="231">
        <v>109</v>
      </c>
      <c r="H9" s="231">
        <v>0</v>
      </c>
      <c r="I9" s="231">
        <v>0</v>
      </c>
      <c r="J9" s="231">
        <v>0</v>
      </c>
      <c r="K9" s="231">
        <v>0</v>
      </c>
      <c r="L9" s="231">
        <v>0</v>
      </c>
      <c r="M9" s="231">
        <v>0</v>
      </c>
      <c r="N9" s="231">
        <v>0</v>
      </c>
      <c r="O9" s="231">
        <v>0</v>
      </c>
      <c r="P9" s="231">
        <v>0</v>
      </c>
      <c r="Q9" s="231">
        <v>0</v>
      </c>
      <c r="R9" s="231">
        <v>0</v>
      </c>
      <c r="S9" s="231">
        <v>0</v>
      </c>
      <c r="T9" s="231">
        <v>0</v>
      </c>
      <c r="U9" s="231">
        <v>0</v>
      </c>
      <c r="V9" s="231">
        <v>0</v>
      </c>
      <c r="W9" s="231">
        <v>0</v>
      </c>
      <c r="X9" s="231">
        <v>0</v>
      </c>
      <c r="Y9" s="231">
        <v>0</v>
      </c>
      <c r="Z9" s="231">
        <v>0</v>
      </c>
      <c r="AA9" s="231">
        <v>0</v>
      </c>
      <c r="AB9" s="231">
        <v>0</v>
      </c>
      <c r="AC9" s="231">
        <v>0</v>
      </c>
      <c r="AD9" s="231">
        <v>0</v>
      </c>
      <c r="AE9" s="231">
        <v>0</v>
      </c>
      <c r="AF9" s="231">
        <v>0</v>
      </c>
      <c r="AG9" s="231">
        <v>0</v>
      </c>
      <c r="AH9" s="231">
        <v>0</v>
      </c>
      <c r="AI9" s="231">
        <v>0</v>
      </c>
      <c r="AJ9" s="231">
        <v>0</v>
      </c>
      <c r="AK9" s="231">
        <v>0</v>
      </c>
      <c r="AL9" s="231">
        <v>0</v>
      </c>
      <c r="AM9" s="231">
        <v>0</v>
      </c>
      <c r="AN9" s="231">
        <v>0</v>
      </c>
    </row>
    <row r="10" spans="1:40" x14ac:dyDescent="0.3">
      <c r="A10" s="231" t="s">
        <v>203</v>
      </c>
      <c r="B10" s="256">
        <v>7</v>
      </c>
      <c r="C10" s="231">
        <v>34</v>
      </c>
      <c r="D10" s="231">
        <v>1</v>
      </c>
      <c r="E10" s="231">
        <v>6</v>
      </c>
      <c r="F10" s="231">
        <v>3705366</v>
      </c>
      <c r="G10" s="231">
        <v>16350</v>
      </c>
      <c r="H10" s="231">
        <v>1527209</v>
      </c>
      <c r="I10" s="231">
        <v>0</v>
      </c>
      <c r="J10" s="231">
        <v>0</v>
      </c>
      <c r="K10" s="231">
        <v>191285</v>
      </c>
      <c r="L10" s="231">
        <v>0</v>
      </c>
      <c r="M10" s="231">
        <v>1803127</v>
      </c>
      <c r="N10" s="231">
        <v>0</v>
      </c>
      <c r="O10" s="231">
        <v>0</v>
      </c>
      <c r="P10" s="231">
        <v>0</v>
      </c>
      <c r="Q10" s="231">
        <v>0</v>
      </c>
      <c r="R10" s="231">
        <v>0</v>
      </c>
      <c r="S10" s="231">
        <v>0</v>
      </c>
      <c r="T10" s="231">
        <v>0</v>
      </c>
      <c r="U10" s="231">
        <v>0</v>
      </c>
      <c r="V10" s="231">
        <v>0</v>
      </c>
      <c r="W10" s="231">
        <v>0</v>
      </c>
      <c r="X10" s="231">
        <v>0</v>
      </c>
      <c r="Y10" s="231">
        <v>0</v>
      </c>
      <c r="Z10" s="231">
        <v>0</v>
      </c>
      <c r="AA10" s="231">
        <v>0</v>
      </c>
      <c r="AB10" s="231">
        <v>0</v>
      </c>
      <c r="AC10" s="231">
        <v>0</v>
      </c>
      <c r="AD10" s="231">
        <v>0</v>
      </c>
      <c r="AE10" s="231">
        <v>0</v>
      </c>
      <c r="AF10" s="231">
        <v>0</v>
      </c>
      <c r="AG10" s="231">
        <v>0</v>
      </c>
      <c r="AH10" s="231">
        <v>11214</v>
      </c>
      <c r="AI10" s="231">
        <v>0</v>
      </c>
      <c r="AJ10" s="231">
        <v>0</v>
      </c>
      <c r="AK10" s="231">
        <v>0</v>
      </c>
      <c r="AL10" s="231">
        <v>0</v>
      </c>
      <c r="AM10" s="231">
        <v>156181</v>
      </c>
      <c r="AN10" s="231">
        <v>0</v>
      </c>
    </row>
    <row r="11" spans="1:40" x14ac:dyDescent="0.3">
      <c r="A11" s="231" t="s">
        <v>204</v>
      </c>
      <c r="B11" s="256">
        <v>8</v>
      </c>
      <c r="C11" s="231">
        <v>34</v>
      </c>
      <c r="D11" s="231">
        <v>1</v>
      </c>
      <c r="E11" s="231">
        <v>7</v>
      </c>
      <c r="F11" s="231">
        <v>15516</v>
      </c>
      <c r="G11" s="231">
        <v>0</v>
      </c>
      <c r="H11" s="231">
        <v>12316</v>
      </c>
      <c r="I11" s="231">
        <v>0</v>
      </c>
      <c r="J11" s="231">
        <v>0</v>
      </c>
      <c r="K11" s="231">
        <v>0</v>
      </c>
      <c r="L11" s="231">
        <v>0</v>
      </c>
      <c r="M11" s="231">
        <v>3200</v>
      </c>
      <c r="N11" s="231">
        <v>0</v>
      </c>
      <c r="O11" s="231">
        <v>0</v>
      </c>
      <c r="P11" s="231">
        <v>0</v>
      </c>
      <c r="Q11" s="231">
        <v>0</v>
      </c>
      <c r="R11" s="231">
        <v>0</v>
      </c>
      <c r="S11" s="231">
        <v>0</v>
      </c>
      <c r="T11" s="231">
        <v>0</v>
      </c>
      <c r="U11" s="231">
        <v>0</v>
      </c>
      <c r="V11" s="231">
        <v>0</v>
      </c>
      <c r="W11" s="231">
        <v>0</v>
      </c>
      <c r="X11" s="231">
        <v>0</v>
      </c>
      <c r="Y11" s="231">
        <v>0</v>
      </c>
      <c r="Z11" s="231">
        <v>0</v>
      </c>
      <c r="AA11" s="231">
        <v>0</v>
      </c>
      <c r="AB11" s="231">
        <v>0</v>
      </c>
      <c r="AC11" s="231">
        <v>0</v>
      </c>
      <c r="AD11" s="231">
        <v>0</v>
      </c>
      <c r="AE11" s="231">
        <v>0</v>
      </c>
      <c r="AF11" s="231">
        <v>0</v>
      </c>
      <c r="AG11" s="231">
        <v>0</v>
      </c>
      <c r="AH11" s="231">
        <v>0</v>
      </c>
      <c r="AI11" s="231">
        <v>0</v>
      </c>
      <c r="AJ11" s="231">
        <v>0</v>
      </c>
      <c r="AK11" s="231">
        <v>0</v>
      </c>
      <c r="AL11" s="231">
        <v>0</v>
      </c>
      <c r="AM11" s="231">
        <v>0</v>
      </c>
      <c r="AN11" s="231">
        <v>0</v>
      </c>
    </row>
    <row r="12" spans="1:40" x14ac:dyDescent="0.3">
      <c r="A12" s="231" t="s">
        <v>205</v>
      </c>
      <c r="B12" s="256">
        <v>9</v>
      </c>
      <c r="C12" s="231">
        <v>34</v>
      </c>
      <c r="D12" s="231">
        <v>1</v>
      </c>
      <c r="E12" s="231">
        <v>9</v>
      </c>
      <c r="F12" s="231">
        <v>117846</v>
      </c>
      <c r="G12" s="231">
        <v>0</v>
      </c>
      <c r="H12" s="231">
        <v>71126</v>
      </c>
      <c r="I12" s="231">
        <v>0</v>
      </c>
      <c r="J12" s="231">
        <v>0</v>
      </c>
      <c r="K12" s="231">
        <v>5355</v>
      </c>
      <c r="L12" s="231">
        <v>0</v>
      </c>
      <c r="M12" s="231">
        <v>35580</v>
      </c>
      <c r="N12" s="231">
        <v>0</v>
      </c>
      <c r="O12" s="231">
        <v>0</v>
      </c>
      <c r="P12" s="231">
        <v>0</v>
      </c>
      <c r="Q12" s="231">
        <v>0</v>
      </c>
      <c r="R12" s="231">
        <v>0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v>0</v>
      </c>
      <c r="AF12" s="231">
        <v>0</v>
      </c>
      <c r="AG12" s="231">
        <v>0</v>
      </c>
      <c r="AH12" s="231">
        <v>1785</v>
      </c>
      <c r="AI12" s="231">
        <v>0</v>
      </c>
      <c r="AJ12" s="231">
        <v>0</v>
      </c>
      <c r="AK12" s="231">
        <v>0</v>
      </c>
      <c r="AL12" s="231">
        <v>0</v>
      </c>
      <c r="AM12" s="231">
        <v>4000</v>
      </c>
      <c r="AN12" s="231">
        <v>0</v>
      </c>
    </row>
    <row r="13" spans="1:40" x14ac:dyDescent="0.3">
      <c r="A13" s="231" t="s">
        <v>206</v>
      </c>
      <c r="B13" s="256">
        <v>10</v>
      </c>
      <c r="C13" s="231">
        <v>34</v>
      </c>
      <c r="D13" s="231">
        <v>1</v>
      </c>
      <c r="E13" s="231">
        <v>10</v>
      </c>
      <c r="F13" s="231">
        <v>22300</v>
      </c>
      <c r="G13" s="231">
        <v>0</v>
      </c>
      <c r="H13" s="231">
        <v>21900</v>
      </c>
      <c r="I13" s="231">
        <v>0</v>
      </c>
      <c r="J13" s="231">
        <v>0</v>
      </c>
      <c r="K13" s="231">
        <v>400</v>
      </c>
      <c r="L13" s="231">
        <v>0</v>
      </c>
      <c r="M13" s="231">
        <v>0</v>
      </c>
      <c r="N13" s="231">
        <v>0</v>
      </c>
      <c r="O13" s="231">
        <v>0</v>
      </c>
      <c r="P13" s="231">
        <v>0</v>
      </c>
      <c r="Q13" s="231">
        <v>0</v>
      </c>
      <c r="R13" s="231">
        <v>0</v>
      </c>
      <c r="S13" s="231">
        <v>0</v>
      </c>
      <c r="T13" s="231">
        <v>0</v>
      </c>
      <c r="U13" s="231">
        <v>0</v>
      </c>
      <c r="V13" s="231">
        <v>0</v>
      </c>
      <c r="W13" s="231">
        <v>0</v>
      </c>
      <c r="X13" s="231">
        <v>0</v>
      </c>
      <c r="Y13" s="231">
        <v>0</v>
      </c>
      <c r="Z13" s="231">
        <v>0</v>
      </c>
      <c r="AA13" s="231">
        <v>0</v>
      </c>
      <c r="AB13" s="231">
        <v>0</v>
      </c>
      <c r="AC13" s="231">
        <v>0</v>
      </c>
      <c r="AD13" s="231">
        <v>0</v>
      </c>
      <c r="AE13" s="231">
        <v>0</v>
      </c>
      <c r="AF13" s="231">
        <v>0</v>
      </c>
      <c r="AG13" s="231">
        <v>0</v>
      </c>
      <c r="AH13" s="231">
        <v>0</v>
      </c>
      <c r="AI13" s="231">
        <v>0</v>
      </c>
      <c r="AJ13" s="231">
        <v>0</v>
      </c>
      <c r="AK13" s="231">
        <v>0</v>
      </c>
      <c r="AL13" s="231">
        <v>0</v>
      </c>
      <c r="AM13" s="231">
        <v>0</v>
      </c>
      <c r="AN13" s="231">
        <v>0</v>
      </c>
    </row>
    <row r="14" spans="1:40" x14ac:dyDescent="0.3">
      <c r="A14" s="231" t="s">
        <v>207</v>
      </c>
      <c r="B14" s="256">
        <v>11</v>
      </c>
      <c r="C14" s="231">
        <v>34</v>
      </c>
      <c r="D14" s="231">
        <v>1</v>
      </c>
      <c r="E14" s="231">
        <v>11</v>
      </c>
      <c r="F14" s="231">
        <v>11248.25</v>
      </c>
      <c r="G14" s="231">
        <v>0</v>
      </c>
      <c r="H14" s="231">
        <v>7081.583333333333</v>
      </c>
      <c r="I14" s="231">
        <v>0</v>
      </c>
      <c r="J14" s="231">
        <v>0</v>
      </c>
      <c r="K14" s="231">
        <v>4166.666666666667</v>
      </c>
      <c r="L14" s="231">
        <v>0</v>
      </c>
      <c r="M14" s="231">
        <v>0</v>
      </c>
      <c r="N14" s="231">
        <v>0</v>
      </c>
      <c r="O14" s="231">
        <v>0</v>
      </c>
      <c r="P14" s="231">
        <v>0</v>
      </c>
      <c r="Q14" s="231">
        <v>0</v>
      </c>
      <c r="R14" s="231">
        <v>0</v>
      </c>
      <c r="S14" s="231">
        <v>0</v>
      </c>
      <c r="T14" s="231">
        <v>0</v>
      </c>
      <c r="U14" s="231">
        <v>0</v>
      </c>
      <c r="V14" s="231">
        <v>0</v>
      </c>
      <c r="W14" s="231">
        <v>0</v>
      </c>
      <c r="X14" s="231">
        <v>0</v>
      </c>
      <c r="Y14" s="231">
        <v>0</v>
      </c>
      <c r="Z14" s="231">
        <v>0</v>
      </c>
      <c r="AA14" s="231">
        <v>0</v>
      </c>
      <c r="AB14" s="231">
        <v>0</v>
      </c>
      <c r="AC14" s="231">
        <v>0</v>
      </c>
      <c r="AD14" s="231">
        <v>0</v>
      </c>
      <c r="AE14" s="231">
        <v>0</v>
      </c>
      <c r="AF14" s="231">
        <v>0</v>
      </c>
      <c r="AG14" s="231">
        <v>0</v>
      </c>
      <c r="AH14" s="231">
        <v>0</v>
      </c>
      <c r="AI14" s="231">
        <v>0</v>
      </c>
      <c r="AJ14" s="231">
        <v>0</v>
      </c>
      <c r="AK14" s="231">
        <v>0</v>
      </c>
      <c r="AL14" s="231">
        <v>0</v>
      </c>
      <c r="AM14" s="231">
        <v>0</v>
      </c>
      <c r="AN14" s="231">
        <v>0</v>
      </c>
    </row>
    <row r="15" spans="1:40" x14ac:dyDescent="0.3">
      <c r="A15" s="231" t="s">
        <v>208</v>
      </c>
      <c r="B15" s="256">
        <v>12</v>
      </c>
      <c r="C15" s="231">
        <v>34</v>
      </c>
      <c r="D15" s="231">
        <v>2</v>
      </c>
      <c r="E15" s="231">
        <v>1</v>
      </c>
      <c r="F15" s="231">
        <v>96.4</v>
      </c>
      <c r="G15" s="231">
        <v>0</v>
      </c>
      <c r="H15" s="231">
        <v>23.4</v>
      </c>
      <c r="I15" s="231">
        <v>0</v>
      </c>
      <c r="J15" s="231">
        <v>0</v>
      </c>
      <c r="K15" s="231">
        <v>6.75</v>
      </c>
      <c r="L15" s="231">
        <v>0</v>
      </c>
      <c r="M15" s="231">
        <v>57.25</v>
      </c>
      <c r="N15" s="231">
        <v>0</v>
      </c>
      <c r="O15" s="231">
        <v>0</v>
      </c>
      <c r="P15" s="231">
        <v>0</v>
      </c>
      <c r="Q15" s="231">
        <v>0</v>
      </c>
      <c r="R15" s="231">
        <v>0</v>
      </c>
      <c r="S15" s="231">
        <v>0</v>
      </c>
      <c r="T15" s="231">
        <v>0</v>
      </c>
      <c r="U15" s="231">
        <v>0</v>
      </c>
      <c r="V15" s="231">
        <v>0</v>
      </c>
      <c r="W15" s="231">
        <v>0</v>
      </c>
      <c r="X15" s="231">
        <v>0</v>
      </c>
      <c r="Y15" s="231">
        <v>0</v>
      </c>
      <c r="Z15" s="231">
        <v>0</v>
      </c>
      <c r="AA15" s="231">
        <v>0</v>
      </c>
      <c r="AB15" s="231">
        <v>0</v>
      </c>
      <c r="AC15" s="231">
        <v>0</v>
      </c>
      <c r="AD15" s="231">
        <v>0</v>
      </c>
      <c r="AE15" s="231">
        <v>0</v>
      </c>
      <c r="AF15" s="231">
        <v>0</v>
      </c>
      <c r="AG15" s="231">
        <v>0</v>
      </c>
      <c r="AH15" s="231">
        <v>1</v>
      </c>
      <c r="AI15" s="231">
        <v>0</v>
      </c>
      <c r="AJ15" s="231">
        <v>0</v>
      </c>
      <c r="AK15" s="231">
        <v>0</v>
      </c>
      <c r="AL15" s="231">
        <v>0</v>
      </c>
      <c r="AM15" s="231">
        <v>8</v>
      </c>
      <c r="AN15" s="231">
        <v>0</v>
      </c>
    </row>
    <row r="16" spans="1:40" x14ac:dyDescent="0.3">
      <c r="A16" s="231" t="s">
        <v>196</v>
      </c>
      <c r="B16" s="256">
        <v>2014</v>
      </c>
      <c r="C16" s="231">
        <v>34</v>
      </c>
      <c r="D16" s="231">
        <v>2</v>
      </c>
      <c r="E16" s="231">
        <v>2</v>
      </c>
      <c r="F16" s="231">
        <v>12661.6</v>
      </c>
      <c r="G16" s="231">
        <v>0</v>
      </c>
      <c r="H16" s="231">
        <v>2961.6</v>
      </c>
      <c r="I16" s="231">
        <v>0</v>
      </c>
      <c r="J16" s="231">
        <v>0</v>
      </c>
      <c r="K16" s="231">
        <v>1024</v>
      </c>
      <c r="L16" s="231">
        <v>0</v>
      </c>
      <c r="M16" s="231">
        <v>7448</v>
      </c>
      <c r="N16" s="231">
        <v>0</v>
      </c>
      <c r="O16" s="231">
        <v>0</v>
      </c>
      <c r="P16" s="231">
        <v>0</v>
      </c>
      <c r="Q16" s="231">
        <v>0</v>
      </c>
      <c r="R16" s="231">
        <v>0</v>
      </c>
      <c r="S16" s="231">
        <v>0</v>
      </c>
      <c r="T16" s="231">
        <v>0</v>
      </c>
      <c r="U16" s="231">
        <v>0</v>
      </c>
      <c r="V16" s="231">
        <v>0</v>
      </c>
      <c r="W16" s="231">
        <v>0</v>
      </c>
      <c r="X16" s="231">
        <v>0</v>
      </c>
      <c r="Y16" s="231">
        <v>0</v>
      </c>
      <c r="Z16" s="231">
        <v>0</v>
      </c>
      <c r="AA16" s="231">
        <v>0</v>
      </c>
      <c r="AB16" s="231">
        <v>0</v>
      </c>
      <c r="AC16" s="231">
        <v>0</v>
      </c>
      <c r="AD16" s="231">
        <v>0</v>
      </c>
      <c r="AE16" s="231">
        <v>0</v>
      </c>
      <c r="AF16" s="231">
        <v>0</v>
      </c>
      <c r="AG16" s="231">
        <v>0</v>
      </c>
      <c r="AH16" s="231">
        <v>0</v>
      </c>
      <c r="AI16" s="231">
        <v>0</v>
      </c>
      <c r="AJ16" s="231">
        <v>0</v>
      </c>
      <c r="AK16" s="231">
        <v>0</v>
      </c>
      <c r="AL16" s="231">
        <v>0</v>
      </c>
      <c r="AM16" s="231">
        <v>1228</v>
      </c>
      <c r="AN16" s="231">
        <v>0</v>
      </c>
    </row>
    <row r="17" spans="3:40" x14ac:dyDescent="0.3">
      <c r="C17" s="231">
        <v>34</v>
      </c>
      <c r="D17" s="231">
        <v>2</v>
      </c>
      <c r="E17" s="231">
        <v>3</v>
      </c>
      <c r="F17" s="231">
        <v>27</v>
      </c>
      <c r="G17" s="231">
        <v>0</v>
      </c>
      <c r="H17" s="231">
        <v>27</v>
      </c>
      <c r="I17" s="231">
        <v>0</v>
      </c>
      <c r="J17" s="231">
        <v>0</v>
      </c>
      <c r="K17" s="231">
        <v>0</v>
      </c>
      <c r="L17" s="231">
        <v>0</v>
      </c>
      <c r="M17" s="231">
        <v>0</v>
      </c>
      <c r="N17" s="231">
        <v>0</v>
      </c>
      <c r="O17" s="231">
        <v>0</v>
      </c>
      <c r="P17" s="231">
        <v>0</v>
      </c>
      <c r="Q17" s="231">
        <v>0</v>
      </c>
      <c r="R17" s="231">
        <v>0</v>
      </c>
      <c r="S17" s="231">
        <v>0</v>
      </c>
      <c r="T17" s="231">
        <v>0</v>
      </c>
      <c r="U17" s="231">
        <v>0</v>
      </c>
      <c r="V17" s="231">
        <v>0</v>
      </c>
      <c r="W17" s="231">
        <v>0</v>
      </c>
      <c r="X17" s="231">
        <v>0</v>
      </c>
      <c r="Y17" s="231">
        <v>0</v>
      </c>
      <c r="Z17" s="231">
        <v>0</v>
      </c>
      <c r="AA17" s="231">
        <v>0</v>
      </c>
      <c r="AB17" s="231">
        <v>0</v>
      </c>
      <c r="AC17" s="231">
        <v>0</v>
      </c>
      <c r="AD17" s="231">
        <v>0</v>
      </c>
      <c r="AE17" s="231">
        <v>0</v>
      </c>
      <c r="AF17" s="231">
        <v>0</v>
      </c>
      <c r="AG17" s="231">
        <v>0</v>
      </c>
      <c r="AH17" s="231">
        <v>0</v>
      </c>
      <c r="AI17" s="231">
        <v>0</v>
      </c>
      <c r="AJ17" s="231">
        <v>0</v>
      </c>
      <c r="AK17" s="231">
        <v>0</v>
      </c>
      <c r="AL17" s="231">
        <v>0</v>
      </c>
      <c r="AM17" s="231">
        <v>0</v>
      </c>
      <c r="AN17" s="231">
        <v>0</v>
      </c>
    </row>
    <row r="18" spans="3:40" x14ac:dyDescent="0.3">
      <c r="C18" s="231">
        <v>34</v>
      </c>
      <c r="D18" s="231">
        <v>2</v>
      </c>
      <c r="E18" s="231">
        <v>4</v>
      </c>
      <c r="F18" s="231">
        <v>687</v>
      </c>
      <c r="G18" s="231">
        <v>0</v>
      </c>
      <c r="H18" s="231">
        <v>414</v>
      </c>
      <c r="I18" s="231">
        <v>0</v>
      </c>
      <c r="J18" s="231">
        <v>0</v>
      </c>
      <c r="K18" s="231">
        <v>28</v>
      </c>
      <c r="L18" s="231">
        <v>0</v>
      </c>
      <c r="M18" s="231">
        <v>245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v>0</v>
      </c>
      <c r="AF18" s="231">
        <v>0</v>
      </c>
      <c r="AG18" s="231">
        <v>0</v>
      </c>
      <c r="AH18" s="231">
        <v>0</v>
      </c>
      <c r="AI18" s="231">
        <v>0</v>
      </c>
      <c r="AJ18" s="231">
        <v>0</v>
      </c>
      <c r="AK18" s="231">
        <v>0</v>
      </c>
      <c r="AL18" s="231">
        <v>0</v>
      </c>
      <c r="AM18" s="231">
        <v>0</v>
      </c>
      <c r="AN18" s="231">
        <v>0</v>
      </c>
    </row>
    <row r="19" spans="3:40" x14ac:dyDescent="0.3">
      <c r="C19" s="231">
        <v>34</v>
      </c>
      <c r="D19" s="231">
        <v>2</v>
      </c>
      <c r="E19" s="231">
        <v>5</v>
      </c>
      <c r="F19" s="231">
        <v>80</v>
      </c>
      <c r="G19" s="231">
        <v>80</v>
      </c>
      <c r="H19" s="231">
        <v>0</v>
      </c>
      <c r="I19" s="231">
        <v>0</v>
      </c>
      <c r="J19" s="231">
        <v>0</v>
      </c>
      <c r="K19" s="231">
        <v>0</v>
      </c>
      <c r="L19" s="231">
        <v>0</v>
      </c>
      <c r="M19" s="231">
        <v>0</v>
      </c>
      <c r="N19" s="231">
        <v>0</v>
      </c>
      <c r="O19" s="231">
        <v>0</v>
      </c>
      <c r="P19" s="231">
        <v>0</v>
      </c>
      <c r="Q19" s="231">
        <v>0</v>
      </c>
      <c r="R19" s="231">
        <v>0</v>
      </c>
      <c r="S19" s="231">
        <v>0</v>
      </c>
      <c r="T19" s="231">
        <v>0</v>
      </c>
      <c r="U19" s="231">
        <v>0</v>
      </c>
      <c r="V19" s="231">
        <v>0</v>
      </c>
      <c r="W19" s="231">
        <v>0</v>
      </c>
      <c r="X19" s="231">
        <v>0</v>
      </c>
      <c r="Y19" s="231">
        <v>0</v>
      </c>
      <c r="Z19" s="231">
        <v>0</v>
      </c>
      <c r="AA19" s="231">
        <v>0</v>
      </c>
      <c r="AB19" s="231">
        <v>0</v>
      </c>
      <c r="AC19" s="231">
        <v>0</v>
      </c>
      <c r="AD19" s="231">
        <v>0</v>
      </c>
      <c r="AE19" s="231">
        <v>0</v>
      </c>
      <c r="AF19" s="231">
        <v>0</v>
      </c>
      <c r="AG19" s="231">
        <v>0</v>
      </c>
      <c r="AH19" s="231">
        <v>0</v>
      </c>
      <c r="AI19" s="231">
        <v>0</v>
      </c>
      <c r="AJ19" s="231">
        <v>0</v>
      </c>
      <c r="AK19" s="231">
        <v>0</v>
      </c>
      <c r="AL19" s="231">
        <v>0</v>
      </c>
      <c r="AM19" s="231">
        <v>0</v>
      </c>
      <c r="AN19" s="231">
        <v>0</v>
      </c>
    </row>
    <row r="20" spans="3:40" x14ac:dyDescent="0.3">
      <c r="C20" s="231">
        <v>34</v>
      </c>
      <c r="D20" s="231">
        <v>2</v>
      </c>
      <c r="E20" s="231">
        <v>6</v>
      </c>
      <c r="F20" s="231">
        <v>3582775</v>
      </c>
      <c r="G20" s="231">
        <v>6400</v>
      </c>
      <c r="H20" s="231">
        <v>1513268</v>
      </c>
      <c r="I20" s="231">
        <v>0</v>
      </c>
      <c r="J20" s="231">
        <v>0</v>
      </c>
      <c r="K20" s="231">
        <v>186202</v>
      </c>
      <c r="L20" s="231">
        <v>0</v>
      </c>
      <c r="M20" s="231">
        <v>1722977</v>
      </c>
      <c r="N20" s="231">
        <v>0</v>
      </c>
      <c r="O20" s="231">
        <v>0</v>
      </c>
      <c r="P20" s="231">
        <v>0</v>
      </c>
      <c r="Q20" s="231">
        <v>0</v>
      </c>
      <c r="R20" s="231">
        <v>0</v>
      </c>
      <c r="S20" s="231">
        <v>0</v>
      </c>
      <c r="T20" s="231">
        <v>0</v>
      </c>
      <c r="U20" s="231">
        <v>0</v>
      </c>
      <c r="V20" s="231">
        <v>0</v>
      </c>
      <c r="W20" s="231">
        <v>0</v>
      </c>
      <c r="X20" s="231">
        <v>0</v>
      </c>
      <c r="Y20" s="231">
        <v>0</v>
      </c>
      <c r="Z20" s="231">
        <v>0</v>
      </c>
      <c r="AA20" s="231">
        <v>0</v>
      </c>
      <c r="AB20" s="231">
        <v>0</v>
      </c>
      <c r="AC20" s="231">
        <v>0</v>
      </c>
      <c r="AD20" s="231">
        <v>0</v>
      </c>
      <c r="AE20" s="231">
        <v>0</v>
      </c>
      <c r="AF20" s="231">
        <v>0</v>
      </c>
      <c r="AG20" s="231">
        <v>0</v>
      </c>
      <c r="AH20" s="231">
        <v>0</v>
      </c>
      <c r="AI20" s="231">
        <v>0</v>
      </c>
      <c r="AJ20" s="231">
        <v>0</v>
      </c>
      <c r="AK20" s="231">
        <v>0</v>
      </c>
      <c r="AL20" s="231">
        <v>0</v>
      </c>
      <c r="AM20" s="231">
        <v>153928</v>
      </c>
      <c r="AN20" s="231">
        <v>0</v>
      </c>
    </row>
    <row r="21" spans="3:40" x14ac:dyDescent="0.3">
      <c r="C21" s="231">
        <v>34</v>
      </c>
      <c r="D21" s="231">
        <v>2</v>
      </c>
      <c r="E21" s="231">
        <v>9</v>
      </c>
      <c r="F21" s="231">
        <v>83634</v>
      </c>
      <c r="G21" s="231">
        <v>0</v>
      </c>
      <c r="H21" s="231">
        <v>58830</v>
      </c>
      <c r="I21" s="231">
        <v>0</v>
      </c>
      <c r="J21" s="231">
        <v>0</v>
      </c>
      <c r="K21" s="231">
        <v>5480</v>
      </c>
      <c r="L21" s="231">
        <v>0</v>
      </c>
      <c r="M21" s="231">
        <v>16324</v>
      </c>
      <c r="N21" s="231">
        <v>0</v>
      </c>
      <c r="O21" s="231">
        <v>0</v>
      </c>
      <c r="P21" s="231">
        <v>0</v>
      </c>
      <c r="Q21" s="231">
        <v>0</v>
      </c>
      <c r="R21" s="231">
        <v>0</v>
      </c>
      <c r="S21" s="231">
        <v>0</v>
      </c>
      <c r="T21" s="231">
        <v>0</v>
      </c>
      <c r="U21" s="231">
        <v>0</v>
      </c>
      <c r="V21" s="231">
        <v>0</v>
      </c>
      <c r="W21" s="231">
        <v>0</v>
      </c>
      <c r="X21" s="231">
        <v>0</v>
      </c>
      <c r="Y21" s="231">
        <v>0</v>
      </c>
      <c r="Z21" s="231">
        <v>0</v>
      </c>
      <c r="AA21" s="231">
        <v>0</v>
      </c>
      <c r="AB21" s="231">
        <v>0</v>
      </c>
      <c r="AC21" s="231">
        <v>0</v>
      </c>
      <c r="AD21" s="231">
        <v>0</v>
      </c>
      <c r="AE21" s="231">
        <v>0</v>
      </c>
      <c r="AF21" s="231">
        <v>0</v>
      </c>
      <c r="AG21" s="231">
        <v>0</v>
      </c>
      <c r="AH21" s="231">
        <v>0</v>
      </c>
      <c r="AI21" s="231">
        <v>0</v>
      </c>
      <c r="AJ21" s="231">
        <v>0</v>
      </c>
      <c r="AK21" s="231">
        <v>0</v>
      </c>
      <c r="AL21" s="231">
        <v>0</v>
      </c>
      <c r="AM21" s="231">
        <v>3000</v>
      </c>
      <c r="AN21" s="231">
        <v>0</v>
      </c>
    </row>
    <row r="22" spans="3:40" x14ac:dyDescent="0.3">
      <c r="C22" s="231">
        <v>34</v>
      </c>
      <c r="D22" s="231">
        <v>2</v>
      </c>
      <c r="E22" s="231">
        <v>10</v>
      </c>
      <c r="F22" s="231">
        <v>11700</v>
      </c>
      <c r="G22" s="231">
        <v>0</v>
      </c>
      <c r="H22" s="231">
        <v>3900</v>
      </c>
      <c r="I22" s="231">
        <v>0</v>
      </c>
      <c r="J22" s="231">
        <v>0</v>
      </c>
      <c r="K22" s="231">
        <v>7800</v>
      </c>
      <c r="L22" s="231">
        <v>0</v>
      </c>
      <c r="M22" s="231">
        <v>0</v>
      </c>
      <c r="N22" s="231">
        <v>0</v>
      </c>
      <c r="O22" s="231">
        <v>0</v>
      </c>
      <c r="P22" s="231">
        <v>0</v>
      </c>
      <c r="Q22" s="231">
        <v>0</v>
      </c>
      <c r="R22" s="231">
        <v>0</v>
      </c>
      <c r="S22" s="231">
        <v>0</v>
      </c>
      <c r="T22" s="231">
        <v>0</v>
      </c>
      <c r="U22" s="231">
        <v>0</v>
      </c>
      <c r="V22" s="231">
        <v>0</v>
      </c>
      <c r="W22" s="231">
        <v>0</v>
      </c>
      <c r="X22" s="231">
        <v>0</v>
      </c>
      <c r="Y22" s="231">
        <v>0</v>
      </c>
      <c r="Z22" s="231">
        <v>0</v>
      </c>
      <c r="AA22" s="231">
        <v>0</v>
      </c>
      <c r="AB22" s="231">
        <v>0</v>
      </c>
      <c r="AC22" s="231">
        <v>0</v>
      </c>
      <c r="AD22" s="231">
        <v>0</v>
      </c>
      <c r="AE22" s="231">
        <v>0</v>
      </c>
      <c r="AF22" s="231">
        <v>0</v>
      </c>
      <c r="AG22" s="231">
        <v>0</v>
      </c>
      <c r="AH22" s="231">
        <v>0</v>
      </c>
      <c r="AI22" s="231">
        <v>0</v>
      </c>
      <c r="AJ22" s="231">
        <v>0</v>
      </c>
      <c r="AK22" s="231">
        <v>0</v>
      </c>
      <c r="AL22" s="231">
        <v>0</v>
      </c>
      <c r="AM22" s="231">
        <v>0</v>
      </c>
      <c r="AN22" s="231">
        <v>0</v>
      </c>
    </row>
    <row r="23" spans="3:40" x14ac:dyDescent="0.3">
      <c r="C23" s="231">
        <v>34</v>
      </c>
      <c r="D23" s="231">
        <v>2</v>
      </c>
      <c r="E23" s="231">
        <v>11</v>
      </c>
      <c r="F23" s="231">
        <v>11248.25</v>
      </c>
      <c r="G23" s="231">
        <v>0</v>
      </c>
      <c r="H23" s="231">
        <v>7081.583333333333</v>
      </c>
      <c r="I23" s="231">
        <v>0</v>
      </c>
      <c r="J23" s="231">
        <v>0</v>
      </c>
      <c r="K23" s="231">
        <v>4166.666666666667</v>
      </c>
      <c r="L23" s="231">
        <v>0</v>
      </c>
      <c r="M23" s="231">
        <v>0</v>
      </c>
      <c r="N23" s="231">
        <v>0</v>
      </c>
      <c r="O23" s="231">
        <v>0</v>
      </c>
      <c r="P23" s="231">
        <v>0</v>
      </c>
      <c r="Q23" s="231">
        <v>0</v>
      </c>
      <c r="R23" s="231">
        <v>0</v>
      </c>
      <c r="S23" s="231">
        <v>0</v>
      </c>
      <c r="T23" s="231">
        <v>0</v>
      </c>
      <c r="U23" s="231">
        <v>0</v>
      </c>
      <c r="V23" s="231">
        <v>0</v>
      </c>
      <c r="W23" s="231">
        <v>0</v>
      </c>
      <c r="X23" s="231">
        <v>0</v>
      </c>
      <c r="Y23" s="231">
        <v>0</v>
      </c>
      <c r="Z23" s="231">
        <v>0</v>
      </c>
      <c r="AA23" s="231">
        <v>0</v>
      </c>
      <c r="AB23" s="231">
        <v>0</v>
      </c>
      <c r="AC23" s="231">
        <v>0</v>
      </c>
      <c r="AD23" s="231">
        <v>0</v>
      </c>
      <c r="AE23" s="231">
        <v>0</v>
      </c>
      <c r="AF23" s="231">
        <v>0</v>
      </c>
      <c r="AG23" s="231">
        <v>0</v>
      </c>
      <c r="AH23" s="231">
        <v>0</v>
      </c>
      <c r="AI23" s="231">
        <v>0</v>
      </c>
      <c r="AJ23" s="231">
        <v>0</v>
      </c>
      <c r="AK23" s="231">
        <v>0</v>
      </c>
      <c r="AL23" s="231">
        <v>0</v>
      </c>
      <c r="AM23" s="231">
        <v>0</v>
      </c>
      <c r="AN23" s="231">
        <v>0</v>
      </c>
    </row>
    <row r="24" spans="3:40" x14ac:dyDescent="0.3">
      <c r="C24" s="231">
        <v>34</v>
      </c>
      <c r="D24" s="231">
        <v>3</v>
      </c>
      <c r="E24" s="231">
        <v>1</v>
      </c>
      <c r="F24" s="231">
        <v>95.4</v>
      </c>
      <c r="G24" s="231">
        <v>0</v>
      </c>
      <c r="H24" s="231">
        <v>23.4</v>
      </c>
      <c r="I24" s="231">
        <v>0</v>
      </c>
      <c r="J24" s="231">
        <v>0</v>
      </c>
      <c r="K24" s="231">
        <v>6.75</v>
      </c>
      <c r="L24" s="231">
        <v>0</v>
      </c>
      <c r="M24" s="231">
        <v>56.25</v>
      </c>
      <c r="N24" s="231">
        <v>0</v>
      </c>
      <c r="O24" s="231">
        <v>0</v>
      </c>
      <c r="P24" s="231">
        <v>0</v>
      </c>
      <c r="Q24" s="231">
        <v>0</v>
      </c>
      <c r="R24" s="231">
        <v>0</v>
      </c>
      <c r="S24" s="231">
        <v>0</v>
      </c>
      <c r="T24" s="231">
        <v>0</v>
      </c>
      <c r="U24" s="231">
        <v>0</v>
      </c>
      <c r="V24" s="231">
        <v>0</v>
      </c>
      <c r="W24" s="231">
        <v>0</v>
      </c>
      <c r="X24" s="231">
        <v>0</v>
      </c>
      <c r="Y24" s="231">
        <v>0</v>
      </c>
      <c r="Z24" s="231">
        <v>0</v>
      </c>
      <c r="AA24" s="231">
        <v>0</v>
      </c>
      <c r="AB24" s="231">
        <v>0</v>
      </c>
      <c r="AC24" s="231">
        <v>0</v>
      </c>
      <c r="AD24" s="231">
        <v>0</v>
      </c>
      <c r="AE24" s="231">
        <v>0</v>
      </c>
      <c r="AF24" s="231">
        <v>0</v>
      </c>
      <c r="AG24" s="231">
        <v>0</v>
      </c>
      <c r="AH24" s="231">
        <v>1</v>
      </c>
      <c r="AI24" s="231">
        <v>0</v>
      </c>
      <c r="AJ24" s="231">
        <v>0</v>
      </c>
      <c r="AK24" s="231">
        <v>0</v>
      </c>
      <c r="AL24" s="231">
        <v>0</v>
      </c>
      <c r="AM24" s="231">
        <v>8</v>
      </c>
      <c r="AN24" s="231">
        <v>0</v>
      </c>
    </row>
    <row r="25" spans="3:40" x14ac:dyDescent="0.3">
      <c r="C25" s="231">
        <v>34</v>
      </c>
      <c r="D25" s="231">
        <v>3</v>
      </c>
      <c r="E25" s="231">
        <v>2</v>
      </c>
      <c r="F25" s="231">
        <v>14407.95</v>
      </c>
      <c r="G25" s="231">
        <v>0</v>
      </c>
      <c r="H25" s="231">
        <v>3481.6</v>
      </c>
      <c r="I25" s="231">
        <v>0</v>
      </c>
      <c r="J25" s="231">
        <v>0</v>
      </c>
      <c r="K25" s="231">
        <v>1040</v>
      </c>
      <c r="L25" s="231">
        <v>0</v>
      </c>
      <c r="M25" s="231">
        <v>8406.35</v>
      </c>
      <c r="N25" s="231">
        <v>0</v>
      </c>
      <c r="O25" s="231">
        <v>0</v>
      </c>
      <c r="P25" s="231">
        <v>0</v>
      </c>
      <c r="Q25" s="231">
        <v>0</v>
      </c>
      <c r="R25" s="231">
        <v>0</v>
      </c>
      <c r="S25" s="231">
        <v>0</v>
      </c>
      <c r="T25" s="231">
        <v>0</v>
      </c>
      <c r="U25" s="231">
        <v>0</v>
      </c>
      <c r="V25" s="231">
        <v>0</v>
      </c>
      <c r="W25" s="231">
        <v>0</v>
      </c>
      <c r="X25" s="231">
        <v>0</v>
      </c>
      <c r="Y25" s="231">
        <v>0</v>
      </c>
      <c r="Z25" s="231">
        <v>0</v>
      </c>
      <c r="AA25" s="231">
        <v>0</v>
      </c>
      <c r="AB25" s="231">
        <v>0</v>
      </c>
      <c r="AC25" s="231">
        <v>0</v>
      </c>
      <c r="AD25" s="231">
        <v>0</v>
      </c>
      <c r="AE25" s="231">
        <v>0</v>
      </c>
      <c r="AF25" s="231">
        <v>0</v>
      </c>
      <c r="AG25" s="231">
        <v>0</v>
      </c>
      <c r="AH25" s="231">
        <v>168</v>
      </c>
      <c r="AI25" s="231">
        <v>0</v>
      </c>
      <c r="AJ25" s="231">
        <v>0</v>
      </c>
      <c r="AK25" s="231">
        <v>0</v>
      </c>
      <c r="AL25" s="231">
        <v>0</v>
      </c>
      <c r="AM25" s="231">
        <v>1312</v>
      </c>
      <c r="AN25" s="231">
        <v>0</v>
      </c>
    </row>
    <row r="26" spans="3:40" x14ac:dyDescent="0.3">
      <c r="C26" s="231">
        <v>34</v>
      </c>
      <c r="D26" s="231">
        <v>3</v>
      </c>
      <c r="E26" s="231">
        <v>3</v>
      </c>
      <c r="F26" s="231">
        <v>22</v>
      </c>
      <c r="G26" s="231">
        <v>0</v>
      </c>
      <c r="H26" s="231">
        <v>22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0</v>
      </c>
      <c r="P26" s="231">
        <v>0</v>
      </c>
      <c r="Q26" s="231">
        <v>0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0</v>
      </c>
      <c r="AB26" s="231">
        <v>0</v>
      </c>
      <c r="AC26" s="231">
        <v>0</v>
      </c>
      <c r="AD26" s="231">
        <v>0</v>
      </c>
      <c r="AE26" s="231">
        <v>0</v>
      </c>
      <c r="AF26" s="231">
        <v>0</v>
      </c>
      <c r="AG26" s="231">
        <v>0</v>
      </c>
      <c r="AH26" s="231">
        <v>0</v>
      </c>
      <c r="AI26" s="231">
        <v>0</v>
      </c>
      <c r="AJ26" s="231">
        <v>0</v>
      </c>
      <c r="AK26" s="231">
        <v>0</v>
      </c>
      <c r="AL26" s="231">
        <v>0</v>
      </c>
      <c r="AM26" s="231">
        <v>0</v>
      </c>
      <c r="AN26" s="231">
        <v>0</v>
      </c>
    </row>
    <row r="27" spans="3:40" x14ac:dyDescent="0.3">
      <c r="C27" s="231">
        <v>34</v>
      </c>
      <c r="D27" s="231">
        <v>3</v>
      </c>
      <c r="E27" s="231">
        <v>4</v>
      </c>
      <c r="F27" s="231">
        <v>741</v>
      </c>
      <c r="G27" s="231">
        <v>0</v>
      </c>
      <c r="H27" s="231">
        <v>411</v>
      </c>
      <c r="I27" s="231">
        <v>0</v>
      </c>
      <c r="J27" s="231">
        <v>0</v>
      </c>
      <c r="K27" s="231">
        <v>49</v>
      </c>
      <c r="L27" s="231">
        <v>0</v>
      </c>
      <c r="M27" s="231">
        <v>281</v>
      </c>
      <c r="N27" s="231">
        <v>0</v>
      </c>
      <c r="O27" s="231">
        <v>0</v>
      </c>
      <c r="P27" s="231">
        <v>0</v>
      </c>
      <c r="Q27" s="231">
        <v>0</v>
      </c>
      <c r="R27" s="231">
        <v>0</v>
      </c>
      <c r="S27" s="231">
        <v>0</v>
      </c>
      <c r="T27" s="231">
        <v>0</v>
      </c>
      <c r="U27" s="231">
        <v>0</v>
      </c>
      <c r="V27" s="231">
        <v>0</v>
      </c>
      <c r="W27" s="231">
        <v>0</v>
      </c>
      <c r="X27" s="231">
        <v>0</v>
      </c>
      <c r="Y27" s="231">
        <v>0</v>
      </c>
      <c r="Z27" s="231">
        <v>0</v>
      </c>
      <c r="AA27" s="231">
        <v>0</v>
      </c>
      <c r="AB27" s="231">
        <v>0</v>
      </c>
      <c r="AC27" s="231">
        <v>0</v>
      </c>
      <c r="AD27" s="231">
        <v>0</v>
      </c>
      <c r="AE27" s="231">
        <v>0</v>
      </c>
      <c r="AF27" s="231">
        <v>0</v>
      </c>
      <c r="AG27" s="231">
        <v>0</v>
      </c>
      <c r="AH27" s="231">
        <v>0</v>
      </c>
      <c r="AI27" s="231">
        <v>0</v>
      </c>
      <c r="AJ27" s="231">
        <v>0</v>
      </c>
      <c r="AK27" s="231">
        <v>0</v>
      </c>
      <c r="AL27" s="231">
        <v>0</v>
      </c>
      <c r="AM27" s="231">
        <v>0</v>
      </c>
      <c r="AN27" s="231">
        <v>0</v>
      </c>
    </row>
    <row r="28" spans="3:40" x14ac:dyDescent="0.3">
      <c r="C28" s="231">
        <v>34</v>
      </c>
      <c r="D28" s="231">
        <v>3</v>
      </c>
      <c r="E28" s="231">
        <v>5</v>
      </c>
      <c r="F28" s="231">
        <v>80</v>
      </c>
      <c r="G28" s="231">
        <v>80</v>
      </c>
      <c r="H28" s="231">
        <v>0</v>
      </c>
      <c r="I28" s="231">
        <v>0</v>
      </c>
      <c r="J28" s="231">
        <v>0</v>
      </c>
      <c r="K28" s="231">
        <v>0</v>
      </c>
      <c r="L28" s="231">
        <v>0</v>
      </c>
      <c r="M28" s="231">
        <v>0</v>
      </c>
      <c r="N28" s="231">
        <v>0</v>
      </c>
      <c r="O28" s="231">
        <v>0</v>
      </c>
      <c r="P28" s="231">
        <v>0</v>
      </c>
      <c r="Q28" s="231">
        <v>0</v>
      </c>
      <c r="R28" s="231">
        <v>0</v>
      </c>
      <c r="S28" s="231">
        <v>0</v>
      </c>
      <c r="T28" s="231">
        <v>0</v>
      </c>
      <c r="U28" s="231">
        <v>0</v>
      </c>
      <c r="V28" s="231">
        <v>0</v>
      </c>
      <c r="W28" s="231">
        <v>0</v>
      </c>
      <c r="X28" s="231">
        <v>0</v>
      </c>
      <c r="Y28" s="231">
        <v>0</v>
      </c>
      <c r="Z28" s="231">
        <v>0</v>
      </c>
      <c r="AA28" s="231">
        <v>0</v>
      </c>
      <c r="AB28" s="231">
        <v>0</v>
      </c>
      <c r="AC28" s="231">
        <v>0</v>
      </c>
      <c r="AD28" s="231">
        <v>0</v>
      </c>
      <c r="AE28" s="231">
        <v>0</v>
      </c>
      <c r="AF28" s="231">
        <v>0</v>
      </c>
      <c r="AG28" s="231">
        <v>0</v>
      </c>
      <c r="AH28" s="231">
        <v>0</v>
      </c>
      <c r="AI28" s="231">
        <v>0</v>
      </c>
      <c r="AJ28" s="231">
        <v>0</v>
      </c>
      <c r="AK28" s="231">
        <v>0</v>
      </c>
      <c r="AL28" s="231">
        <v>0</v>
      </c>
      <c r="AM28" s="231">
        <v>0</v>
      </c>
      <c r="AN28" s="231">
        <v>0</v>
      </c>
    </row>
    <row r="29" spans="3:40" x14ac:dyDescent="0.3">
      <c r="C29" s="231">
        <v>34</v>
      </c>
      <c r="D29" s="231">
        <v>3</v>
      </c>
      <c r="E29" s="231">
        <v>6</v>
      </c>
      <c r="F29" s="231">
        <v>3763352</v>
      </c>
      <c r="G29" s="231">
        <v>17600</v>
      </c>
      <c r="H29" s="231">
        <v>1616665</v>
      </c>
      <c r="I29" s="231">
        <v>0</v>
      </c>
      <c r="J29" s="231">
        <v>0</v>
      </c>
      <c r="K29" s="231">
        <v>188551</v>
      </c>
      <c r="L29" s="231">
        <v>0</v>
      </c>
      <c r="M29" s="231">
        <v>1770603</v>
      </c>
      <c r="N29" s="231">
        <v>0</v>
      </c>
      <c r="O29" s="231">
        <v>0</v>
      </c>
      <c r="P29" s="231">
        <v>0</v>
      </c>
      <c r="Q29" s="231">
        <v>0</v>
      </c>
      <c r="R29" s="231">
        <v>0</v>
      </c>
      <c r="S29" s="231">
        <v>0</v>
      </c>
      <c r="T29" s="231">
        <v>0</v>
      </c>
      <c r="U29" s="231">
        <v>0</v>
      </c>
      <c r="V29" s="231">
        <v>0</v>
      </c>
      <c r="W29" s="231">
        <v>0</v>
      </c>
      <c r="X29" s="231">
        <v>0</v>
      </c>
      <c r="Y29" s="231">
        <v>0</v>
      </c>
      <c r="Z29" s="231">
        <v>0</v>
      </c>
      <c r="AA29" s="231">
        <v>0</v>
      </c>
      <c r="AB29" s="231">
        <v>0</v>
      </c>
      <c r="AC29" s="231">
        <v>0</v>
      </c>
      <c r="AD29" s="231">
        <v>0</v>
      </c>
      <c r="AE29" s="231">
        <v>0</v>
      </c>
      <c r="AF29" s="231">
        <v>0</v>
      </c>
      <c r="AG29" s="231">
        <v>0</v>
      </c>
      <c r="AH29" s="231">
        <v>15000</v>
      </c>
      <c r="AI29" s="231">
        <v>0</v>
      </c>
      <c r="AJ29" s="231">
        <v>0</v>
      </c>
      <c r="AK29" s="231">
        <v>0</v>
      </c>
      <c r="AL29" s="231">
        <v>0</v>
      </c>
      <c r="AM29" s="231">
        <v>154933</v>
      </c>
      <c r="AN29" s="231">
        <v>0</v>
      </c>
    </row>
    <row r="30" spans="3:40" x14ac:dyDescent="0.3">
      <c r="C30" s="231">
        <v>34</v>
      </c>
      <c r="D30" s="231">
        <v>3</v>
      </c>
      <c r="E30" s="231">
        <v>9</v>
      </c>
      <c r="F30" s="231">
        <v>292072</v>
      </c>
      <c r="G30" s="231">
        <v>0</v>
      </c>
      <c r="H30" s="231">
        <v>264608</v>
      </c>
      <c r="I30" s="231">
        <v>0</v>
      </c>
      <c r="J30" s="231">
        <v>0</v>
      </c>
      <c r="K30" s="231">
        <v>0</v>
      </c>
      <c r="L30" s="231">
        <v>0</v>
      </c>
      <c r="M30" s="231">
        <v>23464</v>
      </c>
      <c r="N30" s="231">
        <v>0</v>
      </c>
      <c r="O30" s="231">
        <v>0</v>
      </c>
      <c r="P30" s="231">
        <v>0</v>
      </c>
      <c r="Q30" s="231">
        <v>0</v>
      </c>
      <c r="R30" s="231">
        <v>0</v>
      </c>
      <c r="S30" s="231">
        <v>0</v>
      </c>
      <c r="T30" s="231">
        <v>0</v>
      </c>
      <c r="U30" s="231">
        <v>0</v>
      </c>
      <c r="V30" s="231">
        <v>0</v>
      </c>
      <c r="W30" s="231">
        <v>0</v>
      </c>
      <c r="X30" s="231">
        <v>0</v>
      </c>
      <c r="Y30" s="231">
        <v>0</v>
      </c>
      <c r="Z30" s="231">
        <v>0</v>
      </c>
      <c r="AA30" s="231">
        <v>0</v>
      </c>
      <c r="AB30" s="231">
        <v>0</v>
      </c>
      <c r="AC30" s="231">
        <v>0</v>
      </c>
      <c r="AD30" s="231">
        <v>0</v>
      </c>
      <c r="AE30" s="231">
        <v>0</v>
      </c>
      <c r="AF30" s="231">
        <v>0</v>
      </c>
      <c r="AG30" s="231">
        <v>0</v>
      </c>
      <c r="AH30" s="231">
        <v>0</v>
      </c>
      <c r="AI30" s="231">
        <v>0</v>
      </c>
      <c r="AJ30" s="231">
        <v>0</v>
      </c>
      <c r="AK30" s="231">
        <v>0</v>
      </c>
      <c r="AL30" s="231">
        <v>0</v>
      </c>
      <c r="AM30" s="231">
        <v>4000</v>
      </c>
      <c r="AN30" s="231">
        <v>0</v>
      </c>
    </row>
    <row r="31" spans="3:40" x14ac:dyDescent="0.3">
      <c r="C31" s="231">
        <v>34</v>
      </c>
      <c r="D31" s="231">
        <v>3</v>
      </c>
      <c r="E31" s="231">
        <v>11</v>
      </c>
      <c r="F31" s="231">
        <v>11248.25</v>
      </c>
      <c r="G31" s="231">
        <v>0</v>
      </c>
      <c r="H31" s="231">
        <v>7081.583333333333</v>
      </c>
      <c r="I31" s="231">
        <v>0</v>
      </c>
      <c r="J31" s="231">
        <v>0</v>
      </c>
      <c r="K31" s="231">
        <v>4166.666666666667</v>
      </c>
      <c r="L31" s="231">
        <v>0</v>
      </c>
      <c r="M31" s="231">
        <v>0</v>
      </c>
      <c r="N31" s="231">
        <v>0</v>
      </c>
      <c r="O31" s="231">
        <v>0</v>
      </c>
      <c r="P31" s="231">
        <v>0</v>
      </c>
      <c r="Q31" s="231">
        <v>0</v>
      </c>
      <c r="R31" s="231">
        <v>0</v>
      </c>
      <c r="S31" s="231">
        <v>0</v>
      </c>
      <c r="T31" s="231">
        <v>0</v>
      </c>
      <c r="U31" s="231">
        <v>0</v>
      </c>
      <c r="V31" s="231">
        <v>0</v>
      </c>
      <c r="W31" s="231">
        <v>0</v>
      </c>
      <c r="X31" s="231">
        <v>0</v>
      </c>
      <c r="Y31" s="231">
        <v>0</v>
      </c>
      <c r="Z31" s="231">
        <v>0</v>
      </c>
      <c r="AA31" s="231">
        <v>0</v>
      </c>
      <c r="AB31" s="231">
        <v>0</v>
      </c>
      <c r="AC31" s="231">
        <v>0</v>
      </c>
      <c r="AD31" s="231">
        <v>0</v>
      </c>
      <c r="AE31" s="231">
        <v>0</v>
      </c>
      <c r="AF31" s="231">
        <v>0</v>
      </c>
      <c r="AG31" s="231">
        <v>0</v>
      </c>
      <c r="AH31" s="231">
        <v>0</v>
      </c>
      <c r="AI31" s="231">
        <v>0</v>
      </c>
      <c r="AJ31" s="231">
        <v>0</v>
      </c>
      <c r="AK31" s="231">
        <v>0</v>
      </c>
      <c r="AL31" s="231">
        <v>0</v>
      </c>
      <c r="AM31" s="231">
        <v>0</v>
      </c>
      <c r="AN31" s="23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71" t="s">
        <v>1579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35" t="s">
        <v>268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1" t="s">
        <v>129</v>
      </c>
      <c r="B3" s="222">
        <f>SUBTOTAL(9,B6:B1048576)</f>
        <v>25293246</v>
      </c>
      <c r="C3" s="223">
        <f t="shared" ref="C3:R3" si="0">SUBTOTAL(9,C6:C1048576)</f>
        <v>2</v>
      </c>
      <c r="D3" s="223">
        <f t="shared" si="0"/>
        <v>27785237.559999999</v>
      </c>
      <c r="E3" s="223">
        <f t="shared" si="0"/>
        <v>2.2292225285941747</v>
      </c>
      <c r="F3" s="223">
        <f t="shared" si="0"/>
        <v>31466360</v>
      </c>
      <c r="G3" s="224">
        <f>IF(B3&lt;&gt;0,F3/B3,"")</f>
        <v>1.2440617546676294</v>
      </c>
      <c r="H3" s="225">
        <f t="shared" si="0"/>
        <v>2443672.989999996</v>
      </c>
      <c r="I3" s="223">
        <f t="shared" si="0"/>
        <v>2</v>
      </c>
      <c r="J3" s="223">
        <f t="shared" si="0"/>
        <v>2446731.1500000022</v>
      </c>
      <c r="K3" s="223">
        <f t="shared" si="0"/>
        <v>2.2878466507815451</v>
      </c>
      <c r="L3" s="223">
        <f t="shared" si="0"/>
        <v>2588311.9099999978</v>
      </c>
      <c r="M3" s="226">
        <f>IF(H3&lt;&gt;0,L3/H3,"")</f>
        <v>1.0591891470715982</v>
      </c>
      <c r="N3" s="222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72" t="s">
        <v>99</v>
      </c>
      <c r="B4" s="373" t="s">
        <v>100</v>
      </c>
      <c r="C4" s="374"/>
      <c r="D4" s="374"/>
      <c r="E4" s="374"/>
      <c r="F4" s="374"/>
      <c r="G4" s="375"/>
      <c r="H4" s="373" t="s">
        <v>101</v>
      </c>
      <c r="I4" s="374"/>
      <c r="J4" s="374"/>
      <c r="K4" s="374"/>
      <c r="L4" s="374"/>
      <c r="M4" s="375"/>
      <c r="N4" s="373" t="s">
        <v>102</v>
      </c>
      <c r="O4" s="374"/>
      <c r="P4" s="374"/>
      <c r="Q4" s="374"/>
      <c r="R4" s="374"/>
      <c r="S4" s="375"/>
    </row>
    <row r="5" spans="1:19" ht="14.4" customHeight="1" thickBot="1" x14ac:dyDescent="0.35">
      <c r="A5" s="553"/>
      <c r="B5" s="554">
        <v>2012</v>
      </c>
      <c r="C5" s="555"/>
      <c r="D5" s="555">
        <v>2013</v>
      </c>
      <c r="E5" s="555"/>
      <c r="F5" s="555">
        <v>2014</v>
      </c>
      <c r="G5" s="556" t="s">
        <v>2</v>
      </c>
      <c r="H5" s="554">
        <v>2012</v>
      </c>
      <c r="I5" s="555"/>
      <c r="J5" s="555">
        <v>2013</v>
      </c>
      <c r="K5" s="555"/>
      <c r="L5" s="555">
        <v>2014</v>
      </c>
      <c r="M5" s="556" t="s">
        <v>2</v>
      </c>
      <c r="N5" s="554">
        <v>2012</v>
      </c>
      <c r="O5" s="555"/>
      <c r="P5" s="555">
        <v>2013</v>
      </c>
      <c r="Q5" s="555"/>
      <c r="R5" s="555">
        <v>2014</v>
      </c>
      <c r="S5" s="556" t="s">
        <v>2</v>
      </c>
    </row>
    <row r="6" spans="1:19" ht="14.4" customHeight="1" x14ac:dyDescent="0.3">
      <c r="A6" s="458" t="s">
        <v>1574</v>
      </c>
      <c r="B6" s="557">
        <v>1093486</v>
      </c>
      <c r="C6" s="427">
        <v>1</v>
      </c>
      <c r="D6" s="557">
        <v>1238068</v>
      </c>
      <c r="E6" s="427">
        <v>1.1322211715559229</v>
      </c>
      <c r="F6" s="557">
        <v>1266056</v>
      </c>
      <c r="G6" s="448">
        <v>1.1578163780789146</v>
      </c>
      <c r="H6" s="557">
        <v>4764</v>
      </c>
      <c r="I6" s="427">
        <v>1</v>
      </c>
      <c r="J6" s="557">
        <v>6132</v>
      </c>
      <c r="K6" s="427">
        <v>1.2871536523929472</v>
      </c>
      <c r="L6" s="557">
        <v>3959.9</v>
      </c>
      <c r="M6" s="448">
        <v>0.83121326616288838</v>
      </c>
      <c r="N6" s="557"/>
      <c r="O6" s="427"/>
      <c r="P6" s="557"/>
      <c r="Q6" s="427"/>
      <c r="R6" s="557"/>
      <c r="S6" s="480"/>
    </row>
    <row r="7" spans="1:19" ht="14.4" customHeight="1" thickBot="1" x14ac:dyDescent="0.35">
      <c r="A7" s="559" t="s">
        <v>1575</v>
      </c>
      <c r="B7" s="558">
        <v>24199760</v>
      </c>
      <c r="C7" s="506">
        <v>1</v>
      </c>
      <c r="D7" s="558">
        <v>26547169.559999999</v>
      </c>
      <c r="E7" s="506">
        <v>1.0970013570382515</v>
      </c>
      <c r="F7" s="558">
        <v>30200304</v>
      </c>
      <c r="G7" s="511">
        <v>1.2479588227321263</v>
      </c>
      <c r="H7" s="558">
        <v>2438908.989999996</v>
      </c>
      <c r="I7" s="506">
        <v>1</v>
      </c>
      <c r="J7" s="558">
        <v>2440599.1500000022</v>
      </c>
      <c r="K7" s="506">
        <v>1.0006929983885977</v>
      </c>
      <c r="L7" s="558">
        <v>2584352.0099999979</v>
      </c>
      <c r="M7" s="511">
        <v>1.059634459750793</v>
      </c>
      <c r="N7" s="558"/>
      <c r="O7" s="506"/>
      <c r="P7" s="558"/>
      <c r="Q7" s="506"/>
      <c r="R7" s="558"/>
      <c r="S7" s="512"/>
    </row>
    <row r="8" spans="1:19" ht="14.4" customHeight="1" x14ac:dyDescent="0.3">
      <c r="A8" s="560" t="s">
        <v>1576</v>
      </c>
    </row>
    <row r="9" spans="1:19" ht="14.4" customHeight="1" x14ac:dyDescent="0.3">
      <c r="A9" s="561" t="s">
        <v>1577</v>
      </c>
    </row>
    <row r="10" spans="1:19" ht="14.4" customHeight="1" x14ac:dyDescent="0.3">
      <c r="A10" s="560" t="s">
        <v>1578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81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30" bestFit="1" customWidth="1"/>
    <col min="2" max="2" width="2.109375" style="130" bestFit="1" customWidth="1"/>
    <col min="3" max="3" width="8" style="130" bestFit="1" customWidth="1"/>
    <col min="4" max="4" width="50.88671875" style="130" bestFit="1" customWidth="1"/>
    <col min="5" max="6" width="11.109375" style="208" customWidth="1"/>
    <col min="7" max="8" width="9.33203125" style="130" hidden="1" customWidth="1"/>
    <col min="9" max="10" width="11.109375" style="208" customWidth="1"/>
    <col min="11" max="12" width="9.33203125" style="130" hidden="1" customWidth="1"/>
    <col min="13" max="14" width="11.109375" style="208" customWidth="1"/>
    <col min="15" max="15" width="11.109375" style="211" customWidth="1"/>
    <col min="16" max="16" width="11.109375" style="208" customWidth="1"/>
    <col min="17" max="16384" width="8.88671875" style="130"/>
  </cols>
  <sheetData>
    <row r="1" spans="1:16" ht="18.600000000000001" customHeight="1" thickBot="1" x14ac:dyDescent="0.4">
      <c r="A1" s="305" t="s">
        <v>1895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</row>
    <row r="2" spans="1:16" ht="14.4" customHeight="1" thickBot="1" x14ac:dyDescent="0.35">
      <c r="A2" s="235" t="s">
        <v>268</v>
      </c>
      <c r="B2" s="131"/>
      <c r="C2" s="131"/>
      <c r="D2" s="131"/>
      <c r="E2" s="229"/>
      <c r="F2" s="229"/>
      <c r="G2" s="131"/>
      <c r="H2" s="131"/>
      <c r="I2" s="229"/>
      <c r="J2" s="229"/>
      <c r="K2" s="131"/>
      <c r="L2" s="131"/>
      <c r="M2" s="229"/>
      <c r="N2" s="229"/>
      <c r="O2" s="230"/>
      <c r="P2" s="229"/>
    </row>
    <row r="3" spans="1:16" ht="14.4" customHeight="1" thickBot="1" x14ac:dyDescent="0.35">
      <c r="D3" s="87" t="s">
        <v>129</v>
      </c>
      <c r="E3" s="102">
        <f t="shared" ref="E3:N3" si="0">SUBTOTAL(9,E6:E1048576)</f>
        <v>31957.24</v>
      </c>
      <c r="F3" s="103">
        <f t="shared" si="0"/>
        <v>27736918.990000002</v>
      </c>
      <c r="G3" s="74"/>
      <c r="H3" s="74"/>
      <c r="I3" s="103">
        <f t="shared" si="0"/>
        <v>36323.85</v>
      </c>
      <c r="J3" s="103">
        <f t="shared" si="0"/>
        <v>30231968.709999997</v>
      </c>
      <c r="K3" s="74"/>
      <c r="L3" s="74"/>
      <c r="M3" s="103">
        <f t="shared" si="0"/>
        <v>38783.68</v>
      </c>
      <c r="N3" s="103">
        <f t="shared" si="0"/>
        <v>34054671.909999996</v>
      </c>
      <c r="O3" s="75">
        <f>IF(F3=0,0,N3/F3)</f>
        <v>1.2277741418316048</v>
      </c>
      <c r="P3" s="104">
        <f>IF(M3=0,0,N3/M3)</f>
        <v>878.06706093903404</v>
      </c>
    </row>
    <row r="4" spans="1:16" ht="14.4" customHeight="1" x14ac:dyDescent="0.3">
      <c r="A4" s="377" t="s">
        <v>95</v>
      </c>
      <c r="B4" s="378" t="s">
        <v>96</v>
      </c>
      <c r="C4" s="379" t="s">
        <v>97</v>
      </c>
      <c r="D4" s="380" t="s">
        <v>70</v>
      </c>
      <c r="E4" s="381">
        <v>2012</v>
      </c>
      <c r="F4" s="382"/>
      <c r="G4" s="101"/>
      <c r="H4" s="101"/>
      <c r="I4" s="381">
        <v>2013</v>
      </c>
      <c r="J4" s="382"/>
      <c r="K4" s="101"/>
      <c r="L4" s="101"/>
      <c r="M4" s="381">
        <v>2014</v>
      </c>
      <c r="N4" s="382"/>
      <c r="O4" s="383" t="s">
        <v>2</v>
      </c>
      <c r="P4" s="376" t="s">
        <v>98</v>
      </c>
    </row>
    <row r="5" spans="1:16" ht="14.4" customHeight="1" thickBot="1" x14ac:dyDescent="0.35">
      <c r="A5" s="562"/>
      <c r="B5" s="563"/>
      <c r="C5" s="564"/>
      <c r="D5" s="565"/>
      <c r="E5" s="566" t="s">
        <v>72</v>
      </c>
      <c r="F5" s="567" t="s">
        <v>14</v>
      </c>
      <c r="G5" s="568"/>
      <c r="H5" s="568"/>
      <c r="I5" s="566" t="s">
        <v>72</v>
      </c>
      <c r="J5" s="567" t="s">
        <v>14</v>
      </c>
      <c r="K5" s="568"/>
      <c r="L5" s="568"/>
      <c r="M5" s="566" t="s">
        <v>72</v>
      </c>
      <c r="N5" s="567" t="s">
        <v>14</v>
      </c>
      <c r="O5" s="569"/>
      <c r="P5" s="570"/>
    </row>
    <row r="6" spans="1:16" ht="14.4" customHeight="1" x14ac:dyDescent="0.3">
      <c r="A6" s="426" t="s">
        <v>1580</v>
      </c>
      <c r="B6" s="427" t="s">
        <v>1581</v>
      </c>
      <c r="C6" s="427" t="s">
        <v>1582</v>
      </c>
      <c r="D6" s="427" t="s">
        <v>1583</v>
      </c>
      <c r="E6" s="430"/>
      <c r="F6" s="430"/>
      <c r="G6" s="427"/>
      <c r="H6" s="427"/>
      <c r="I6" s="430"/>
      <c r="J6" s="430"/>
      <c r="K6" s="427"/>
      <c r="L6" s="427"/>
      <c r="M6" s="430">
        <v>1</v>
      </c>
      <c r="N6" s="430">
        <v>893.9</v>
      </c>
      <c r="O6" s="448"/>
      <c r="P6" s="431">
        <v>893.9</v>
      </c>
    </row>
    <row r="7" spans="1:16" ht="14.4" customHeight="1" x14ac:dyDescent="0.3">
      <c r="A7" s="497" t="s">
        <v>1580</v>
      </c>
      <c r="B7" s="498" t="s">
        <v>1581</v>
      </c>
      <c r="C7" s="498" t="s">
        <v>1584</v>
      </c>
      <c r="D7" s="498" t="s">
        <v>1585</v>
      </c>
      <c r="E7" s="513">
        <v>1</v>
      </c>
      <c r="F7" s="513">
        <v>1187</v>
      </c>
      <c r="G7" s="498">
        <v>1</v>
      </c>
      <c r="H7" s="498">
        <v>1187</v>
      </c>
      <c r="I7" s="513"/>
      <c r="J7" s="513"/>
      <c r="K7" s="498"/>
      <c r="L7" s="498"/>
      <c r="M7" s="513"/>
      <c r="N7" s="513"/>
      <c r="O7" s="503"/>
      <c r="P7" s="514"/>
    </row>
    <row r="8" spans="1:16" ht="14.4" customHeight="1" x14ac:dyDescent="0.3">
      <c r="A8" s="497" t="s">
        <v>1580</v>
      </c>
      <c r="B8" s="498" t="s">
        <v>1581</v>
      </c>
      <c r="C8" s="498" t="s">
        <v>1586</v>
      </c>
      <c r="D8" s="498" t="s">
        <v>1587</v>
      </c>
      <c r="E8" s="513">
        <v>7</v>
      </c>
      <c r="F8" s="513">
        <v>3577</v>
      </c>
      <c r="G8" s="498">
        <v>1</v>
      </c>
      <c r="H8" s="498">
        <v>511</v>
      </c>
      <c r="I8" s="513">
        <v>12</v>
      </c>
      <c r="J8" s="513">
        <v>6132</v>
      </c>
      <c r="K8" s="498">
        <v>1.7142857142857142</v>
      </c>
      <c r="L8" s="498">
        <v>511</v>
      </c>
      <c r="M8" s="513">
        <v>6</v>
      </c>
      <c r="N8" s="513">
        <v>3066</v>
      </c>
      <c r="O8" s="503">
        <v>0.8571428571428571</v>
      </c>
      <c r="P8" s="514">
        <v>511</v>
      </c>
    </row>
    <row r="9" spans="1:16" ht="14.4" customHeight="1" x14ac:dyDescent="0.3">
      <c r="A9" s="497" t="s">
        <v>1580</v>
      </c>
      <c r="B9" s="498" t="s">
        <v>1588</v>
      </c>
      <c r="C9" s="498" t="s">
        <v>1589</v>
      </c>
      <c r="D9" s="498" t="s">
        <v>1590</v>
      </c>
      <c r="E9" s="513">
        <v>88</v>
      </c>
      <c r="F9" s="513">
        <v>18920</v>
      </c>
      <c r="G9" s="498">
        <v>1</v>
      </c>
      <c r="H9" s="498">
        <v>215</v>
      </c>
      <c r="I9" s="513"/>
      <c r="J9" s="513"/>
      <c r="K9" s="498"/>
      <c r="L9" s="498"/>
      <c r="M9" s="513"/>
      <c r="N9" s="513"/>
      <c r="O9" s="503"/>
      <c r="P9" s="514"/>
    </row>
    <row r="10" spans="1:16" ht="14.4" customHeight="1" x14ac:dyDescent="0.3">
      <c r="A10" s="497" t="s">
        <v>1580</v>
      </c>
      <c r="B10" s="498" t="s">
        <v>1588</v>
      </c>
      <c r="C10" s="498" t="s">
        <v>1591</v>
      </c>
      <c r="D10" s="498" t="s">
        <v>1592</v>
      </c>
      <c r="E10" s="513"/>
      <c r="F10" s="513"/>
      <c r="G10" s="498"/>
      <c r="H10" s="498"/>
      <c r="I10" s="513">
        <v>3</v>
      </c>
      <c r="J10" s="513">
        <v>1872</v>
      </c>
      <c r="K10" s="498"/>
      <c r="L10" s="498">
        <v>624</v>
      </c>
      <c r="M10" s="513">
        <v>5</v>
      </c>
      <c r="N10" s="513">
        <v>3120</v>
      </c>
      <c r="O10" s="503"/>
      <c r="P10" s="514">
        <v>624</v>
      </c>
    </row>
    <row r="11" spans="1:16" ht="14.4" customHeight="1" x14ac:dyDescent="0.3">
      <c r="A11" s="497" t="s">
        <v>1580</v>
      </c>
      <c r="B11" s="498" t="s">
        <v>1588</v>
      </c>
      <c r="C11" s="498" t="s">
        <v>1593</v>
      </c>
      <c r="D11" s="498" t="s">
        <v>1594</v>
      </c>
      <c r="E11" s="513">
        <v>48</v>
      </c>
      <c r="F11" s="513">
        <v>15552</v>
      </c>
      <c r="G11" s="498">
        <v>1</v>
      </c>
      <c r="H11" s="498">
        <v>324</v>
      </c>
      <c r="I11" s="513">
        <v>101</v>
      </c>
      <c r="J11" s="513">
        <v>32926</v>
      </c>
      <c r="K11" s="498">
        <v>2.1171553497942388</v>
      </c>
      <c r="L11" s="498">
        <v>326</v>
      </c>
      <c r="M11" s="513">
        <v>62</v>
      </c>
      <c r="N11" s="513">
        <v>20212</v>
      </c>
      <c r="O11" s="503">
        <v>1.2996399176954732</v>
      </c>
      <c r="P11" s="514">
        <v>326</v>
      </c>
    </row>
    <row r="12" spans="1:16" ht="14.4" customHeight="1" x14ac:dyDescent="0.3">
      <c r="A12" s="497" t="s">
        <v>1580</v>
      </c>
      <c r="B12" s="498" t="s">
        <v>1588</v>
      </c>
      <c r="C12" s="498" t="s">
        <v>1595</v>
      </c>
      <c r="D12" s="498" t="s">
        <v>1596</v>
      </c>
      <c r="E12" s="513">
        <v>469</v>
      </c>
      <c r="F12" s="513">
        <v>47838</v>
      </c>
      <c r="G12" s="498">
        <v>1</v>
      </c>
      <c r="H12" s="498">
        <v>102</v>
      </c>
      <c r="I12" s="513"/>
      <c r="J12" s="513"/>
      <c r="K12" s="498"/>
      <c r="L12" s="498"/>
      <c r="M12" s="513"/>
      <c r="N12" s="513"/>
      <c r="O12" s="503"/>
      <c r="P12" s="514"/>
    </row>
    <row r="13" spans="1:16" ht="14.4" customHeight="1" x14ac:dyDescent="0.3">
      <c r="A13" s="497" t="s">
        <v>1580</v>
      </c>
      <c r="B13" s="498" t="s">
        <v>1588</v>
      </c>
      <c r="C13" s="498" t="s">
        <v>1597</v>
      </c>
      <c r="D13" s="498" t="s">
        <v>1598</v>
      </c>
      <c r="E13" s="513">
        <v>1326</v>
      </c>
      <c r="F13" s="513">
        <v>859248</v>
      </c>
      <c r="G13" s="498">
        <v>1</v>
      </c>
      <c r="H13" s="498">
        <v>648</v>
      </c>
      <c r="I13" s="513">
        <v>1453</v>
      </c>
      <c r="J13" s="513">
        <v>944450</v>
      </c>
      <c r="K13" s="498">
        <v>1.0991587993221981</v>
      </c>
      <c r="L13" s="498">
        <v>650</v>
      </c>
      <c r="M13" s="513">
        <v>1503</v>
      </c>
      <c r="N13" s="513">
        <v>976950</v>
      </c>
      <c r="O13" s="503">
        <v>1.1369825708061003</v>
      </c>
      <c r="P13" s="514">
        <v>650</v>
      </c>
    </row>
    <row r="14" spans="1:16" ht="14.4" customHeight="1" x14ac:dyDescent="0.3">
      <c r="A14" s="497" t="s">
        <v>1580</v>
      </c>
      <c r="B14" s="498" t="s">
        <v>1588</v>
      </c>
      <c r="C14" s="498" t="s">
        <v>1599</v>
      </c>
      <c r="D14" s="498" t="s">
        <v>1600</v>
      </c>
      <c r="E14" s="513">
        <v>837</v>
      </c>
      <c r="F14" s="513">
        <v>100440</v>
      </c>
      <c r="G14" s="498">
        <v>1</v>
      </c>
      <c r="H14" s="498">
        <v>120</v>
      </c>
      <c r="I14" s="513">
        <v>1455</v>
      </c>
      <c r="J14" s="513">
        <v>176055</v>
      </c>
      <c r="K14" s="498">
        <v>1.7528375149342892</v>
      </c>
      <c r="L14" s="498">
        <v>121</v>
      </c>
      <c r="M14" s="513">
        <v>1509</v>
      </c>
      <c r="N14" s="513">
        <v>182589</v>
      </c>
      <c r="O14" s="503">
        <v>1.8178912783751493</v>
      </c>
      <c r="P14" s="514">
        <v>121</v>
      </c>
    </row>
    <row r="15" spans="1:16" ht="14.4" customHeight="1" x14ac:dyDescent="0.3">
      <c r="A15" s="497" t="s">
        <v>1580</v>
      </c>
      <c r="B15" s="498" t="s">
        <v>1588</v>
      </c>
      <c r="C15" s="498" t="s">
        <v>1601</v>
      </c>
      <c r="D15" s="498" t="s">
        <v>1602</v>
      </c>
      <c r="E15" s="513">
        <v>181</v>
      </c>
      <c r="F15" s="513">
        <v>47784</v>
      </c>
      <c r="G15" s="498">
        <v>1</v>
      </c>
      <c r="H15" s="498">
        <v>264</v>
      </c>
      <c r="I15" s="513">
        <v>288</v>
      </c>
      <c r="J15" s="513">
        <v>76608</v>
      </c>
      <c r="K15" s="498">
        <v>1.6032144650929181</v>
      </c>
      <c r="L15" s="498">
        <v>266</v>
      </c>
      <c r="M15" s="513">
        <v>290</v>
      </c>
      <c r="N15" s="513">
        <v>77140</v>
      </c>
      <c r="O15" s="503">
        <v>1.6143478988782856</v>
      </c>
      <c r="P15" s="514">
        <v>266</v>
      </c>
    </row>
    <row r="16" spans="1:16" ht="14.4" customHeight="1" x14ac:dyDescent="0.3">
      <c r="A16" s="497" t="s">
        <v>1580</v>
      </c>
      <c r="B16" s="498" t="s">
        <v>1588</v>
      </c>
      <c r="C16" s="498" t="s">
        <v>1603</v>
      </c>
      <c r="D16" s="498" t="s">
        <v>1604</v>
      </c>
      <c r="E16" s="513"/>
      <c r="F16" s="513"/>
      <c r="G16" s="498"/>
      <c r="H16" s="498"/>
      <c r="I16" s="513">
        <v>1</v>
      </c>
      <c r="J16" s="513">
        <v>112</v>
      </c>
      <c r="K16" s="498"/>
      <c r="L16" s="498">
        <v>112</v>
      </c>
      <c r="M16" s="513"/>
      <c r="N16" s="513"/>
      <c r="O16" s="503"/>
      <c r="P16" s="514"/>
    </row>
    <row r="17" spans="1:16" ht="14.4" customHeight="1" x14ac:dyDescent="0.3">
      <c r="A17" s="497" t="s">
        <v>1580</v>
      </c>
      <c r="B17" s="498" t="s">
        <v>1588</v>
      </c>
      <c r="C17" s="498" t="s">
        <v>1605</v>
      </c>
      <c r="D17" s="498" t="s">
        <v>1606</v>
      </c>
      <c r="E17" s="513">
        <v>8</v>
      </c>
      <c r="F17" s="513">
        <v>3704</v>
      </c>
      <c r="G17" s="498">
        <v>1</v>
      </c>
      <c r="H17" s="498">
        <v>463</v>
      </c>
      <c r="I17" s="513">
        <v>13</v>
      </c>
      <c r="J17" s="513">
        <v>6045</v>
      </c>
      <c r="K17" s="498">
        <v>1.6320194384449245</v>
      </c>
      <c r="L17" s="498">
        <v>465</v>
      </c>
      <c r="M17" s="513">
        <v>13</v>
      </c>
      <c r="N17" s="513">
        <v>6045</v>
      </c>
      <c r="O17" s="503">
        <v>1.6320194384449245</v>
      </c>
      <c r="P17" s="514">
        <v>465</v>
      </c>
    </row>
    <row r="18" spans="1:16" ht="14.4" customHeight="1" x14ac:dyDescent="0.3">
      <c r="A18" s="497" t="s">
        <v>1607</v>
      </c>
      <c r="B18" s="498" t="s">
        <v>1608</v>
      </c>
      <c r="C18" s="498" t="s">
        <v>1609</v>
      </c>
      <c r="D18" s="498" t="s">
        <v>1576</v>
      </c>
      <c r="E18" s="513">
        <v>2</v>
      </c>
      <c r="F18" s="513">
        <v>387.82</v>
      </c>
      <c r="G18" s="498">
        <v>1</v>
      </c>
      <c r="H18" s="498">
        <v>193.91</v>
      </c>
      <c r="I18" s="513"/>
      <c r="J18" s="513"/>
      <c r="K18" s="498"/>
      <c r="L18" s="498"/>
      <c r="M18" s="513"/>
      <c r="N18" s="513"/>
      <c r="O18" s="503"/>
      <c r="P18" s="514"/>
    </row>
    <row r="19" spans="1:16" ht="14.4" customHeight="1" x14ac:dyDescent="0.3">
      <c r="A19" s="497" t="s">
        <v>1607</v>
      </c>
      <c r="B19" s="498" t="s">
        <v>1608</v>
      </c>
      <c r="C19" s="498" t="s">
        <v>1610</v>
      </c>
      <c r="D19" s="498" t="s">
        <v>1611</v>
      </c>
      <c r="E19" s="513"/>
      <c r="F19" s="513"/>
      <c r="G19" s="498"/>
      <c r="H19" s="498"/>
      <c r="I19" s="513">
        <v>1</v>
      </c>
      <c r="J19" s="513">
        <v>489.03</v>
      </c>
      <c r="K19" s="498"/>
      <c r="L19" s="498">
        <v>489.03</v>
      </c>
      <c r="M19" s="513"/>
      <c r="N19" s="513"/>
      <c r="O19" s="503"/>
      <c r="P19" s="514"/>
    </row>
    <row r="20" spans="1:16" ht="14.4" customHeight="1" x14ac:dyDescent="0.3">
      <c r="A20" s="497" t="s">
        <v>1607</v>
      </c>
      <c r="B20" s="498" t="s">
        <v>1608</v>
      </c>
      <c r="C20" s="498" t="s">
        <v>1612</v>
      </c>
      <c r="D20" s="498" t="s">
        <v>613</v>
      </c>
      <c r="E20" s="513"/>
      <c r="F20" s="513"/>
      <c r="G20" s="498"/>
      <c r="H20" s="498"/>
      <c r="I20" s="513">
        <v>83</v>
      </c>
      <c r="J20" s="513">
        <v>82960.16999999994</v>
      </c>
      <c r="K20" s="498"/>
      <c r="L20" s="498">
        <v>999.52012048192694</v>
      </c>
      <c r="M20" s="513">
        <v>2.75</v>
      </c>
      <c r="N20" s="513">
        <v>2751.6200000000003</v>
      </c>
      <c r="O20" s="503"/>
      <c r="P20" s="514">
        <v>1000.5890909090911</v>
      </c>
    </row>
    <row r="21" spans="1:16" ht="14.4" customHeight="1" x14ac:dyDescent="0.3">
      <c r="A21" s="497" t="s">
        <v>1607</v>
      </c>
      <c r="B21" s="498" t="s">
        <v>1608</v>
      </c>
      <c r="C21" s="498" t="s">
        <v>1613</v>
      </c>
      <c r="D21" s="498" t="s">
        <v>613</v>
      </c>
      <c r="E21" s="513">
        <v>57</v>
      </c>
      <c r="F21" s="513">
        <v>112841.96000000008</v>
      </c>
      <c r="G21" s="498">
        <v>1</v>
      </c>
      <c r="H21" s="498">
        <v>1979.6835087719312</v>
      </c>
      <c r="I21" s="513">
        <v>26.16</v>
      </c>
      <c r="J21" s="513">
        <v>52248.649999999987</v>
      </c>
      <c r="K21" s="498">
        <v>0.46302501303593052</v>
      </c>
      <c r="L21" s="498">
        <v>1997.272553516819</v>
      </c>
      <c r="M21" s="513">
        <v>68.509999999999991</v>
      </c>
      <c r="N21" s="513">
        <v>137027.94000000003</v>
      </c>
      <c r="O21" s="503">
        <v>1.2143349867372024</v>
      </c>
      <c r="P21" s="514">
        <v>2000.1158954897103</v>
      </c>
    </row>
    <row r="22" spans="1:16" ht="14.4" customHeight="1" x14ac:dyDescent="0.3">
      <c r="A22" s="497" t="s">
        <v>1607</v>
      </c>
      <c r="B22" s="498" t="s">
        <v>1608</v>
      </c>
      <c r="C22" s="498" t="s">
        <v>1614</v>
      </c>
      <c r="D22" s="498" t="s">
        <v>1615</v>
      </c>
      <c r="E22" s="513">
        <v>94.279999999999973</v>
      </c>
      <c r="F22" s="513">
        <v>249262.82999999993</v>
      </c>
      <c r="G22" s="498">
        <v>1</v>
      </c>
      <c r="H22" s="498">
        <v>2643.8569155706405</v>
      </c>
      <c r="I22" s="513">
        <v>105.96999999999994</v>
      </c>
      <c r="J22" s="513">
        <v>282847.86999999994</v>
      </c>
      <c r="K22" s="498">
        <v>1.1347374576466134</v>
      </c>
      <c r="L22" s="498">
        <v>2669.1315466641513</v>
      </c>
      <c r="M22" s="513">
        <v>108.38</v>
      </c>
      <c r="N22" s="513">
        <v>289563.98999999993</v>
      </c>
      <c r="O22" s="503">
        <v>1.1616813866712499</v>
      </c>
      <c r="P22" s="514">
        <v>2671.7474626314815</v>
      </c>
    </row>
    <row r="23" spans="1:16" ht="14.4" customHeight="1" x14ac:dyDescent="0.3">
      <c r="A23" s="497" t="s">
        <v>1607</v>
      </c>
      <c r="B23" s="498" t="s">
        <v>1608</v>
      </c>
      <c r="C23" s="498" t="s">
        <v>1616</v>
      </c>
      <c r="D23" s="498" t="s">
        <v>1615</v>
      </c>
      <c r="E23" s="513">
        <v>19.399999999999981</v>
      </c>
      <c r="F23" s="513">
        <v>128204.32000000004</v>
      </c>
      <c r="G23" s="498">
        <v>1</v>
      </c>
      <c r="H23" s="498">
        <v>6608.4701030927918</v>
      </c>
      <c r="I23" s="513">
        <v>19.079999999999977</v>
      </c>
      <c r="J23" s="513">
        <v>127329.01000000004</v>
      </c>
      <c r="K23" s="498">
        <v>0.9931725389596856</v>
      </c>
      <c r="L23" s="498">
        <v>6673.4281970649999</v>
      </c>
      <c r="M23" s="513">
        <v>18.799999999999994</v>
      </c>
      <c r="N23" s="513">
        <v>125557.68000000005</v>
      </c>
      <c r="O23" s="503">
        <v>0.97935607786071499</v>
      </c>
      <c r="P23" s="514">
        <v>6678.6000000000049</v>
      </c>
    </row>
    <row r="24" spans="1:16" ht="14.4" customHeight="1" x14ac:dyDescent="0.3">
      <c r="A24" s="497" t="s">
        <v>1607</v>
      </c>
      <c r="B24" s="498" t="s">
        <v>1608</v>
      </c>
      <c r="C24" s="498" t="s">
        <v>1617</v>
      </c>
      <c r="D24" s="498" t="s">
        <v>1576</v>
      </c>
      <c r="E24" s="513">
        <v>1</v>
      </c>
      <c r="F24" s="513">
        <v>1000.45</v>
      </c>
      <c r="G24" s="498">
        <v>1</v>
      </c>
      <c r="H24" s="498">
        <v>1000.45</v>
      </c>
      <c r="I24" s="513"/>
      <c r="J24" s="513"/>
      <c r="K24" s="498"/>
      <c r="L24" s="498"/>
      <c r="M24" s="513"/>
      <c r="N24" s="513"/>
      <c r="O24" s="503"/>
      <c r="P24" s="514"/>
    </row>
    <row r="25" spans="1:16" ht="14.4" customHeight="1" x14ac:dyDescent="0.3">
      <c r="A25" s="497" t="s">
        <v>1607</v>
      </c>
      <c r="B25" s="498" t="s">
        <v>1608</v>
      </c>
      <c r="C25" s="498" t="s">
        <v>1618</v>
      </c>
      <c r="D25" s="498" t="s">
        <v>1619</v>
      </c>
      <c r="E25" s="513">
        <v>2</v>
      </c>
      <c r="F25" s="513">
        <v>980.34</v>
      </c>
      <c r="G25" s="498">
        <v>1</v>
      </c>
      <c r="H25" s="498">
        <v>490.17</v>
      </c>
      <c r="I25" s="513"/>
      <c r="J25" s="513"/>
      <c r="K25" s="498"/>
      <c r="L25" s="498"/>
      <c r="M25" s="513"/>
      <c r="N25" s="513"/>
      <c r="O25" s="503"/>
      <c r="P25" s="514"/>
    </row>
    <row r="26" spans="1:16" ht="14.4" customHeight="1" x14ac:dyDescent="0.3">
      <c r="A26" s="497" t="s">
        <v>1607</v>
      </c>
      <c r="B26" s="498" t="s">
        <v>1608</v>
      </c>
      <c r="C26" s="498" t="s">
        <v>1620</v>
      </c>
      <c r="D26" s="498" t="s">
        <v>624</v>
      </c>
      <c r="E26" s="513">
        <v>130.16999999999993</v>
      </c>
      <c r="F26" s="513">
        <v>201511.21999999988</v>
      </c>
      <c r="G26" s="498">
        <v>1</v>
      </c>
      <c r="H26" s="498">
        <v>1548.0619190289622</v>
      </c>
      <c r="I26" s="513">
        <v>143.96</v>
      </c>
      <c r="J26" s="513">
        <v>141977.93</v>
      </c>
      <c r="K26" s="498">
        <v>0.70456587975597629</v>
      </c>
      <c r="L26" s="498">
        <v>986.23180050013877</v>
      </c>
      <c r="M26" s="513">
        <v>106.11</v>
      </c>
      <c r="N26" s="513">
        <v>104945.66999999998</v>
      </c>
      <c r="O26" s="503">
        <v>0.52079318461771029</v>
      </c>
      <c r="P26" s="514">
        <v>989.02714164546205</v>
      </c>
    </row>
    <row r="27" spans="1:16" ht="14.4" customHeight="1" x14ac:dyDescent="0.3">
      <c r="A27" s="497" t="s">
        <v>1607</v>
      </c>
      <c r="B27" s="498" t="s">
        <v>1608</v>
      </c>
      <c r="C27" s="498" t="s">
        <v>1621</v>
      </c>
      <c r="D27" s="498" t="s">
        <v>689</v>
      </c>
      <c r="E27" s="513">
        <v>0.2</v>
      </c>
      <c r="F27" s="513">
        <v>2698.42</v>
      </c>
      <c r="G27" s="498">
        <v>1</v>
      </c>
      <c r="H27" s="498">
        <v>13492.1</v>
      </c>
      <c r="I27" s="513"/>
      <c r="J27" s="513"/>
      <c r="K27" s="498"/>
      <c r="L27" s="498"/>
      <c r="M27" s="513">
        <v>0.03</v>
      </c>
      <c r="N27" s="513">
        <v>286.88</v>
      </c>
      <c r="O27" s="503">
        <v>0.10631406526782339</v>
      </c>
      <c r="P27" s="514">
        <v>9562.6666666666661</v>
      </c>
    </row>
    <row r="28" spans="1:16" ht="14.4" customHeight="1" x14ac:dyDescent="0.3">
      <c r="A28" s="497" t="s">
        <v>1607</v>
      </c>
      <c r="B28" s="498" t="s">
        <v>1608</v>
      </c>
      <c r="C28" s="498" t="s">
        <v>1622</v>
      </c>
      <c r="D28" s="498" t="s">
        <v>693</v>
      </c>
      <c r="E28" s="513">
        <v>10.069999999999995</v>
      </c>
      <c r="F28" s="513">
        <v>129405.68000000008</v>
      </c>
      <c r="G28" s="498">
        <v>1</v>
      </c>
      <c r="H28" s="498">
        <v>12850.613704071515</v>
      </c>
      <c r="I28" s="513">
        <v>7.5499999999999963</v>
      </c>
      <c r="J28" s="513">
        <v>78046.820000000051</v>
      </c>
      <c r="K28" s="498">
        <v>0.60311742112092759</v>
      </c>
      <c r="L28" s="498">
        <v>10337.327152317892</v>
      </c>
      <c r="M28" s="513">
        <v>6.339999999999999</v>
      </c>
      <c r="N28" s="513">
        <v>65435.23000000001</v>
      </c>
      <c r="O28" s="503">
        <v>0.50565964337886848</v>
      </c>
      <c r="P28" s="514">
        <v>10321.014195583599</v>
      </c>
    </row>
    <row r="29" spans="1:16" ht="14.4" customHeight="1" x14ac:dyDescent="0.3">
      <c r="A29" s="497" t="s">
        <v>1607</v>
      </c>
      <c r="B29" s="498" t="s">
        <v>1608</v>
      </c>
      <c r="C29" s="498" t="s">
        <v>1623</v>
      </c>
      <c r="D29" s="498" t="s">
        <v>693</v>
      </c>
      <c r="E29" s="513"/>
      <c r="F29" s="513"/>
      <c r="G29" s="498"/>
      <c r="H29" s="498"/>
      <c r="I29" s="513">
        <v>1.02</v>
      </c>
      <c r="J29" s="513">
        <v>20888.169999999998</v>
      </c>
      <c r="K29" s="498"/>
      <c r="L29" s="498">
        <v>20478.598039215685</v>
      </c>
      <c r="M29" s="513">
        <v>0.14000000000000001</v>
      </c>
      <c r="N29" s="513">
        <v>2867</v>
      </c>
      <c r="O29" s="503"/>
      <c r="P29" s="514">
        <v>20478.571428571428</v>
      </c>
    </row>
    <row r="30" spans="1:16" ht="14.4" customHeight="1" x14ac:dyDescent="0.3">
      <c r="A30" s="497" t="s">
        <v>1607</v>
      </c>
      <c r="B30" s="498" t="s">
        <v>1608</v>
      </c>
      <c r="C30" s="498" t="s">
        <v>1624</v>
      </c>
      <c r="D30" s="498" t="s">
        <v>689</v>
      </c>
      <c r="E30" s="513"/>
      <c r="F30" s="513"/>
      <c r="G30" s="498"/>
      <c r="H30" s="498"/>
      <c r="I30" s="513">
        <v>0.1</v>
      </c>
      <c r="J30" s="513">
        <v>531.07000000000005</v>
      </c>
      <c r="K30" s="498"/>
      <c r="L30" s="498">
        <v>5310.7</v>
      </c>
      <c r="M30" s="513">
        <v>0.81</v>
      </c>
      <c r="N30" s="513">
        <v>4301.6900000000005</v>
      </c>
      <c r="O30" s="503"/>
      <c r="P30" s="514">
        <v>5310.7283950617284</v>
      </c>
    </row>
    <row r="31" spans="1:16" ht="14.4" customHeight="1" x14ac:dyDescent="0.3">
      <c r="A31" s="497" t="s">
        <v>1607</v>
      </c>
      <c r="B31" s="498" t="s">
        <v>1608</v>
      </c>
      <c r="C31" s="498" t="s">
        <v>1625</v>
      </c>
      <c r="D31" s="498" t="s">
        <v>693</v>
      </c>
      <c r="E31" s="513">
        <v>0.21</v>
      </c>
      <c r="F31" s="513">
        <v>1354.46</v>
      </c>
      <c r="G31" s="498">
        <v>1</v>
      </c>
      <c r="H31" s="498">
        <v>6449.8095238095239</v>
      </c>
      <c r="I31" s="513"/>
      <c r="J31" s="513"/>
      <c r="K31" s="498"/>
      <c r="L31" s="498"/>
      <c r="M31" s="513">
        <v>0.43000000000000005</v>
      </c>
      <c r="N31" s="513">
        <v>2797.7900000000004</v>
      </c>
      <c r="O31" s="503">
        <v>2.06561286416727</v>
      </c>
      <c r="P31" s="514">
        <v>6506.4883720930238</v>
      </c>
    </row>
    <row r="32" spans="1:16" ht="14.4" customHeight="1" x14ac:dyDescent="0.3">
      <c r="A32" s="497" t="s">
        <v>1607</v>
      </c>
      <c r="B32" s="498" t="s">
        <v>1608</v>
      </c>
      <c r="C32" s="498" t="s">
        <v>1626</v>
      </c>
      <c r="D32" s="498" t="s">
        <v>693</v>
      </c>
      <c r="E32" s="513">
        <v>7.0000000000000007E-2</v>
      </c>
      <c r="F32" s="513">
        <v>838.5</v>
      </c>
      <c r="G32" s="498">
        <v>1</v>
      </c>
      <c r="H32" s="498">
        <v>11978.571428571428</v>
      </c>
      <c r="I32" s="513">
        <v>0.08</v>
      </c>
      <c r="J32" s="513">
        <v>921.84</v>
      </c>
      <c r="K32" s="498">
        <v>1.0993917710196781</v>
      </c>
      <c r="L32" s="498">
        <v>11523</v>
      </c>
      <c r="M32" s="513">
        <v>0.09</v>
      </c>
      <c r="N32" s="513">
        <v>1037.1099999999999</v>
      </c>
      <c r="O32" s="503">
        <v>1.2368634466308883</v>
      </c>
      <c r="P32" s="514">
        <v>11523.444444444443</v>
      </c>
    </row>
    <row r="33" spans="1:16" ht="14.4" customHeight="1" x14ac:dyDescent="0.3">
      <c r="A33" s="497" t="s">
        <v>1607</v>
      </c>
      <c r="B33" s="498" t="s">
        <v>1608</v>
      </c>
      <c r="C33" s="498" t="s">
        <v>1627</v>
      </c>
      <c r="D33" s="498" t="s">
        <v>1628</v>
      </c>
      <c r="E33" s="513">
        <v>0.05</v>
      </c>
      <c r="F33" s="513">
        <v>15.25</v>
      </c>
      <c r="G33" s="498">
        <v>1</v>
      </c>
      <c r="H33" s="498">
        <v>305</v>
      </c>
      <c r="I33" s="513"/>
      <c r="J33" s="513"/>
      <c r="K33" s="498"/>
      <c r="L33" s="498"/>
      <c r="M33" s="513">
        <v>0.2</v>
      </c>
      <c r="N33" s="513">
        <v>52.49</v>
      </c>
      <c r="O33" s="503">
        <v>3.4419672131147543</v>
      </c>
      <c r="P33" s="514">
        <v>262.45</v>
      </c>
    </row>
    <row r="34" spans="1:16" ht="14.4" customHeight="1" x14ac:dyDescent="0.3">
      <c r="A34" s="497" t="s">
        <v>1607</v>
      </c>
      <c r="B34" s="498" t="s">
        <v>1608</v>
      </c>
      <c r="C34" s="498" t="s">
        <v>1629</v>
      </c>
      <c r="D34" s="498" t="s">
        <v>628</v>
      </c>
      <c r="E34" s="513">
        <v>235.79999999999998</v>
      </c>
      <c r="F34" s="513">
        <v>227401.28999999989</v>
      </c>
      <c r="G34" s="498">
        <v>1</v>
      </c>
      <c r="H34" s="498">
        <v>964.38206106870189</v>
      </c>
      <c r="I34" s="513">
        <v>261.42999999999995</v>
      </c>
      <c r="J34" s="513">
        <v>254756.04000000004</v>
      </c>
      <c r="K34" s="498">
        <v>1.1202928532199627</v>
      </c>
      <c r="L34" s="498">
        <v>974.47133075775571</v>
      </c>
      <c r="M34" s="513">
        <v>270.12</v>
      </c>
      <c r="N34" s="513">
        <v>263426.38000000006</v>
      </c>
      <c r="O34" s="503">
        <v>1.158420781166194</v>
      </c>
      <c r="P34" s="514">
        <v>975.21982822449309</v>
      </c>
    </row>
    <row r="35" spans="1:16" ht="14.4" customHeight="1" x14ac:dyDescent="0.3">
      <c r="A35" s="497" t="s">
        <v>1607</v>
      </c>
      <c r="B35" s="498" t="s">
        <v>1608</v>
      </c>
      <c r="C35" s="498" t="s">
        <v>1630</v>
      </c>
      <c r="D35" s="498" t="s">
        <v>1576</v>
      </c>
      <c r="E35" s="513">
        <v>0.49000000000000005</v>
      </c>
      <c r="F35" s="513">
        <v>2770.2099999999996</v>
      </c>
      <c r="G35" s="498">
        <v>1</v>
      </c>
      <c r="H35" s="498">
        <v>5653.4897959183663</v>
      </c>
      <c r="I35" s="513"/>
      <c r="J35" s="513"/>
      <c r="K35" s="498"/>
      <c r="L35" s="498"/>
      <c r="M35" s="513"/>
      <c r="N35" s="513"/>
      <c r="O35" s="503"/>
      <c r="P35" s="514"/>
    </row>
    <row r="36" spans="1:16" ht="14.4" customHeight="1" x14ac:dyDescent="0.3">
      <c r="A36" s="497" t="s">
        <v>1607</v>
      </c>
      <c r="B36" s="498" t="s">
        <v>1608</v>
      </c>
      <c r="C36" s="498" t="s">
        <v>1631</v>
      </c>
      <c r="D36" s="498" t="s">
        <v>719</v>
      </c>
      <c r="E36" s="513">
        <v>0.08</v>
      </c>
      <c r="F36" s="513">
        <v>387.82</v>
      </c>
      <c r="G36" s="498">
        <v>1</v>
      </c>
      <c r="H36" s="498">
        <v>4847.75</v>
      </c>
      <c r="I36" s="513">
        <v>0.35</v>
      </c>
      <c r="J36" s="513">
        <v>1703.09</v>
      </c>
      <c r="K36" s="498">
        <v>4.3914444845546905</v>
      </c>
      <c r="L36" s="498">
        <v>4865.971428571429</v>
      </c>
      <c r="M36" s="513"/>
      <c r="N36" s="513"/>
      <c r="O36" s="503"/>
      <c r="P36" s="514"/>
    </row>
    <row r="37" spans="1:16" ht="14.4" customHeight="1" x14ac:dyDescent="0.3">
      <c r="A37" s="497" t="s">
        <v>1607</v>
      </c>
      <c r="B37" s="498" t="s">
        <v>1608</v>
      </c>
      <c r="C37" s="498" t="s">
        <v>1632</v>
      </c>
      <c r="D37" s="498" t="s">
        <v>719</v>
      </c>
      <c r="E37" s="513"/>
      <c r="F37" s="513"/>
      <c r="G37" s="498"/>
      <c r="H37" s="498"/>
      <c r="I37" s="513">
        <v>0.05</v>
      </c>
      <c r="J37" s="513">
        <v>489.03</v>
      </c>
      <c r="K37" s="498"/>
      <c r="L37" s="498">
        <v>9780.5999999999985</v>
      </c>
      <c r="M37" s="513"/>
      <c r="N37" s="513"/>
      <c r="O37" s="503"/>
      <c r="P37" s="514"/>
    </row>
    <row r="38" spans="1:16" ht="14.4" customHeight="1" x14ac:dyDescent="0.3">
      <c r="A38" s="497" t="s">
        <v>1607</v>
      </c>
      <c r="B38" s="498" t="s">
        <v>1608</v>
      </c>
      <c r="C38" s="498" t="s">
        <v>1633</v>
      </c>
      <c r="D38" s="498" t="s">
        <v>716</v>
      </c>
      <c r="E38" s="513">
        <v>2.7600000000000007</v>
      </c>
      <c r="F38" s="513">
        <v>14902.549999999997</v>
      </c>
      <c r="G38" s="498">
        <v>1</v>
      </c>
      <c r="H38" s="498">
        <v>5399.4746376811572</v>
      </c>
      <c r="I38" s="513">
        <v>0.7</v>
      </c>
      <c r="J38" s="513">
        <v>3813.0600000000004</v>
      </c>
      <c r="K38" s="498">
        <v>0.25586627791887973</v>
      </c>
      <c r="L38" s="498">
        <v>5447.2285714285726</v>
      </c>
      <c r="M38" s="513">
        <v>1.1300000000000001</v>
      </c>
      <c r="N38" s="513">
        <v>6170.66</v>
      </c>
      <c r="O38" s="503">
        <v>0.41406739115117891</v>
      </c>
      <c r="P38" s="514">
        <v>5460.7610619469024</v>
      </c>
    </row>
    <row r="39" spans="1:16" ht="14.4" customHeight="1" x14ac:dyDescent="0.3">
      <c r="A39" s="497" t="s">
        <v>1607</v>
      </c>
      <c r="B39" s="498" t="s">
        <v>1608</v>
      </c>
      <c r="C39" s="498" t="s">
        <v>1634</v>
      </c>
      <c r="D39" s="498" t="s">
        <v>716</v>
      </c>
      <c r="E39" s="513">
        <v>51.359999999999928</v>
      </c>
      <c r="F39" s="513">
        <v>554888.82000000018</v>
      </c>
      <c r="G39" s="498">
        <v>1</v>
      </c>
      <c r="H39" s="498">
        <v>10803.91004672899</v>
      </c>
      <c r="I39" s="513">
        <v>50.600000000000009</v>
      </c>
      <c r="J39" s="513">
        <v>551941.20999999985</v>
      </c>
      <c r="K39" s="498">
        <v>0.99468792685352658</v>
      </c>
      <c r="L39" s="498">
        <v>10907.929051383395</v>
      </c>
      <c r="M39" s="513">
        <v>76.629999999999981</v>
      </c>
      <c r="N39" s="513">
        <v>836056.42000000027</v>
      </c>
      <c r="O39" s="503">
        <v>1.5067097945855172</v>
      </c>
      <c r="P39" s="514">
        <v>10910.301709513251</v>
      </c>
    </row>
    <row r="40" spans="1:16" ht="14.4" customHeight="1" x14ac:dyDescent="0.3">
      <c r="A40" s="497" t="s">
        <v>1607</v>
      </c>
      <c r="B40" s="498" t="s">
        <v>1608</v>
      </c>
      <c r="C40" s="498" t="s">
        <v>1635</v>
      </c>
      <c r="D40" s="498" t="s">
        <v>719</v>
      </c>
      <c r="E40" s="513">
        <v>2.5100000000000002</v>
      </c>
      <c r="F40" s="513">
        <v>4856.8900000000003</v>
      </c>
      <c r="G40" s="498">
        <v>1</v>
      </c>
      <c r="H40" s="498">
        <v>1935.01593625498</v>
      </c>
      <c r="I40" s="513">
        <v>4.2200000000000006</v>
      </c>
      <c r="J40" s="513">
        <v>8239.8499999999985</v>
      </c>
      <c r="K40" s="498">
        <v>1.6965280251354258</v>
      </c>
      <c r="L40" s="498">
        <v>1952.5710900473928</v>
      </c>
      <c r="M40" s="513">
        <v>2.5300000000000002</v>
      </c>
      <c r="N40" s="513">
        <v>4939.1499999999996</v>
      </c>
      <c r="O40" s="503">
        <v>1.0169367640609523</v>
      </c>
      <c r="P40" s="514">
        <v>1952.2332015810273</v>
      </c>
    </row>
    <row r="41" spans="1:16" ht="14.4" customHeight="1" x14ac:dyDescent="0.3">
      <c r="A41" s="497" t="s">
        <v>1607</v>
      </c>
      <c r="B41" s="498" t="s">
        <v>1608</v>
      </c>
      <c r="C41" s="498" t="s">
        <v>1636</v>
      </c>
      <c r="D41" s="498" t="s">
        <v>716</v>
      </c>
      <c r="E41" s="513">
        <v>0.02</v>
      </c>
      <c r="F41" s="513">
        <v>21.65</v>
      </c>
      <c r="G41" s="498">
        <v>1</v>
      </c>
      <c r="H41" s="498">
        <v>1082.5</v>
      </c>
      <c r="I41" s="513"/>
      <c r="J41" s="513"/>
      <c r="K41" s="498"/>
      <c r="L41" s="498"/>
      <c r="M41" s="513"/>
      <c r="N41" s="513"/>
      <c r="O41" s="503"/>
      <c r="P41" s="514"/>
    </row>
    <row r="42" spans="1:16" ht="14.4" customHeight="1" x14ac:dyDescent="0.3">
      <c r="A42" s="497" t="s">
        <v>1607</v>
      </c>
      <c r="B42" s="498" t="s">
        <v>1608</v>
      </c>
      <c r="C42" s="498" t="s">
        <v>1637</v>
      </c>
      <c r="D42" s="498" t="s">
        <v>632</v>
      </c>
      <c r="E42" s="513">
        <v>22.229999999999993</v>
      </c>
      <c r="F42" s="513">
        <v>8338.9</v>
      </c>
      <c r="G42" s="498">
        <v>1</v>
      </c>
      <c r="H42" s="498">
        <v>375.1192082771031</v>
      </c>
      <c r="I42" s="513">
        <v>18.919999999999998</v>
      </c>
      <c r="J42" s="513">
        <v>7168.0199999999968</v>
      </c>
      <c r="K42" s="498">
        <v>0.8595881950856824</v>
      </c>
      <c r="L42" s="498">
        <v>378.85940803382653</v>
      </c>
      <c r="M42" s="513">
        <v>18.240000000000002</v>
      </c>
      <c r="N42" s="513">
        <v>6918.71</v>
      </c>
      <c r="O42" s="503">
        <v>0.82969096643442186</v>
      </c>
      <c r="P42" s="514">
        <v>379.31524122807014</v>
      </c>
    </row>
    <row r="43" spans="1:16" ht="14.4" customHeight="1" x14ac:dyDescent="0.3">
      <c r="A43" s="497" t="s">
        <v>1607</v>
      </c>
      <c r="B43" s="498" t="s">
        <v>1608</v>
      </c>
      <c r="C43" s="498" t="s">
        <v>1638</v>
      </c>
      <c r="D43" s="498" t="s">
        <v>609</v>
      </c>
      <c r="E43" s="513">
        <v>0.15</v>
      </c>
      <c r="F43" s="513">
        <v>7.84</v>
      </c>
      <c r="G43" s="498">
        <v>1</v>
      </c>
      <c r="H43" s="498">
        <v>52.266666666666666</v>
      </c>
      <c r="I43" s="513"/>
      <c r="J43" s="513"/>
      <c r="K43" s="498"/>
      <c r="L43" s="498"/>
      <c r="M43" s="513"/>
      <c r="N43" s="513"/>
      <c r="O43" s="503"/>
      <c r="P43" s="514"/>
    </row>
    <row r="44" spans="1:16" ht="14.4" customHeight="1" x14ac:dyDescent="0.3">
      <c r="A44" s="497" t="s">
        <v>1607</v>
      </c>
      <c r="B44" s="498" t="s">
        <v>1608</v>
      </c>
      <c r="C44" s="498" t="s">
        <v>1639</v>
      </c>
      <c r="D44" s="498" t="s">
        <v>609</v>
      </c>
      <c r="E44" s="513">
        <v>21.390000000000015</v>
      </c>
      <c r="F44" s="513">
        <v>20012.440000000002</v>
      </c>
      <c r="G44" s="498">
        <v>1</v>
      </c>
      <c r="H44" s="498">
        <v>935.59794296400128</v>
      </c>
      <c r="I44" s="513">
        <v>20.590000000000011</v>
      </c>
      <c r="J44" s="513">
        <v>19435.310000000005</v>
      </c>
      <c r="K44" s="498">
        <v>0.97116143758582174</v>
      </c>
      <c r="L44" s="498">
        <v>943.91986401165593</v>
      </c>
      <c r="M44" s="513">
        <v>28.440000000000023</v>
      </c>
      <c r="N44" s="513">
        <v>26865.29</v>
      </c>
      <c r="O44" s="503">
        <v>1.3424295088454981</v>
      </c>
      <c r="P44" s="514">
        <v>944.63045007032281</v>
      </c>
    </row>
    <row r="45" spans="1:16" ht="14.4" customHeight="1" x14ac:dyDescent="0.3">
      <c r="A45" s="497" t="s">
        <v>1607</v>
      </c>
      <c r="B45" s="498" t="s">
        <v>1581</v>
      </c>
      <c r="C45" s="498" t="s">
        <v>1640</v>
      </c>
      <c r="D45" s="498" t="s">
        <v>1641</v>
      </c>
      <c r="E45" s="513">
        <v>16</v>
      </c>
      <c r="F45" s="513">
        <v>151040</v>
      </c>
      <c r="G45" s="498">
        <v>1</v>
      </c>
      <c r="H45" s="498">
        <v>9440</v>
      </c>
      <c r="I45" s="513">
        <v>15</v>
      </c>
      <c r="J45" s="513">
        <v>146749.05000000002</v>
      </c>
      <c r="K45" s="498">
        <v>0.97159063824152558</v>
      </c>
      <c r="L45" s="498">
        <v>9783.27</v>
      </c>
      <c r="M45" s="513">
        <v>13</v>
      </c>
      <c r="N45" s="513">
        <v>127182.51000000004</v>
      </c>
      <c r="O45" s="503">
        <v>0.84204521980932234</v>
      </c>
      <c r="P45" s="514">
        <v>9783.2700000000023</v>
      </c>
    </row>
    <row r="46" spans="1:16" ht="14.4" customHeight="1" x14ac:dyDescent="0.3">
      <c r="A46" s="497" t="s">
        <v>1607</v>
      </c>
      <c r="B46" s="498" t="s">
        <v>1581</v>
      </c>
      <c r="C46" s="498" t="s">
        <v>1642</v>
      </c>
      <c r="D46" s="498" t="s">
        <v>1643</v>
      </c>
      <c r="E46" s="513">
        <v>4</v>
      </c>
      <c r="F46" s="513">
        <v>14104</v>
      </c>
      <c r="G46" s="498">
        <v>1</v>
      </c>
      <c r="H46" s="498">
        <v>3526</v>
      </c>
      <c r="I46" s="513">
        <v>3</v>
      </c>
      <c r="J46" s="513">
        <v>10962.66</v>
      </c>
      <c r="K46" s="498">
        <v>0.77727311401020982</v>
      </c>
      <c r="L46" s="498">
        <v>3654.22</v>
      </c>
      <c r="M46" s="513">
        <v>5</v>
      </c>
      <c r="N46" s="513">
        <v>18271.099999999999</v>
      </c>
      <c r="O46" s="503">
        <v>1.2954551900170164</v>
      </c>
      <c r="P46" s="514">
        <v>3654.22</v>
      </c>
    </row>
    <row r="47" spans="1:16" ht="14.4" customHeight="1" x14ac:dyDescent="0.3">
      <c r="A47" s="497" t="s">
        <v>1607</v>
      </c>
      <c r="B47" s="498" t="s">
        <v>1581</v>
      </c>
      <c r="C47" s="498" t="s">
        <v>1644</v>
      </c>
      <c r="D47" s="498" t="s">
        <v>1645</v>
      </c>
      <c r="E47" s="513">
        <v>6</v>
      </c>
      <c r="F47" s="513">
        <v>3413.4</v>
      </c>
      <c r="G47" s="498">
        <v>1</v>
      </c>
      <c r="H47" s="498">
        <v>568.9</v>
      </c>
      <c r="I47" s="513">
        <v>4</v>
      </c>
      <c r="J47" s="513">
        <v>2358.36</v>
      </c>
      <c r="K47" s="498">
        <v>0.6909122868693971</v>
      </c>
      <c r="L47" s="498">
        <v>589.59</v>
      </c>
      <c r="M47" s="513">
        <v>8</v>
      </c>
      <c r="N47" s="513">
        <v>4716.72</v>
      </c>
      <c r="O47" s="503">
        <v>1.3818245737387942</v>
      </c>
      <c r="P47" s="514">
        <v>589.59</v>
      </c>
    </row>
    <row r="48" spans="1:16" ht="14.4" customHeight="1" x14ac:dyDescent="0.3">
      <c r="A48" s="497" t="s">
        <v>1607</v>
      </c>
      <c r="B48" s="498" t="s">
        <v>1581</v>
      </c>
      <c r="C48" s="498" t="s">
        <v>1646</v>
      </c>
      <c r="D48" s="498" t="s">
        <v>1647</v>
      </c>
      <c r="E48" s="513"/>
      <c r="F48" s="513"/>
      <c r="G48" s="498"/>
      <c r="H48" s="498"/>
      <c r="I48" s="513"/>
      <c r="J48" s="513"/>
      <c r="K48" s="498"/>
      <c r="L48" s="498"/>
      <c r="M48" s="513">
        <v>1</v>
      </c>
      <c r="N48" s="513">
        <v>1707.1</v>
      </c>
      <c r="O48" s="503"/>
      <c r="P48" s="514">
        <v>1707.1</v>
      </c>
    </row>
    <row r="49" spans="1:16" ht="14.4" customHeight="1" x14ac:dyDescent="0.3">
      <c r="A49" s="497" t="s">
        <v>1607</v>
      </c>
      <c r="B49" s="498" t="s">
        <v>1581</v>
      </c>
      <c r="C49" s="498" t="s">
        <v>1648</v>
      </c>
      <c r="D49" s="498" t="s">
        <v>1649</v>
      </c>
      <c r="E49" s="513"/>
      <c r="F49" s="513"/>
      <c r="G49" s="498"/>
      <c r="H49" s="498"/>
      <c r="I49" s="513">
        <v>1</v>
      </c>
      <c r="J49" s="513">
        <v>1447.28</v>
      </c>
      <c r="K49" s="498"/>
      <c r="L49" s="498">
        <v>1447.28</v>
      </c>
      <c r="M49" s="513">
        <v>1</v>
      </c>
      <c r="N49" s="513">
        <v>1447.28</v>
      </c>
      <c r="O49" s="503"/>
      <c r="P49" s="514">
        <v>1447.28</v>
      </c>
    </row>
    <row r="50" spans="1:16" ht="14.4" customHeight="1" x14ac:dyDescent="0.3">
      <c r="A50" s="497" t="s">
        <v>1607</v>
      </c>
      <c r="B50" s="498" t="s">
        <v>1581</v>
      </c>
      <c r="C50" s="498" t="s">
        <v>1650</v>
      </c>
      <c r="D50" s="498" t="s">
        <v>1651</v>
      </c>
      <c r="E50" s="513">
        <v>7</v>
      </c>
      <c r="F50" s="513">
        <v>6567.4</v>
      </c>
      <c r="G50" s="498">
        <v>1</v>
      </c>
      <c r="H50" s="498">
        <v>938.19999999999993</v>
      </c>
      <c r="I50" s="513">
        <v>9</v>
      </c>
      <c r="J50" s="513">
        <v>8750.880000000001</v>
      </c>
      <c r="K50" s="498">
        <v>1.3324725157596615</v>
      </c>
      <c r="L50" s="498">
        <v>972.32000000000016</v>
      </c>
      <c r="M50" s="513">
        <v>5</v>
      </c>
      <c r="N50" s="513">
        <v>4861.6000000000004</v>
      </c>
      <c r="O50" s="503">
        <v>0.74026250875536748</v>
      </c>
      <c r="P50" s="514">
        <v>972.32</v>
      </c>
    </row>
    <row r="51" spans="1:16" ht="14.4" customHeight="1" x14ac:dyDescent="0.3">
      <c r="A51" s="497" t="s">
        <v>1607</v>
      </c>
      <c r="B51" s="498" t="s">
        <v>1581</v>
      </c>
      <c r="C51" s="498" t="s">
        <v>1652</v>
      </c>
      <c r="D51" s="498" t="s">
        <v>1651</v>
      </c>
      <c r="E51" s="513">
        <v>12</v>
      </c>
      <c r="F51" s="513">
        <v>19768.800000000003</v>
      </c>
      <c r="G51" s="498">
        <v>1</v>
      </c>
      <c r="H51" s="498">
        <v>1647.4000000000003</v>
      </c>
      <c r="I51" s="513">
        <v>19</v>
      </c>
      <c r="J51" s="513">
        <v>32438.890000000007</v>
      </c>
      <c r="K51" s="498">
        <v>1.640913459592894</v>
      </c>
      <c r="L51" s="498">
        <v>1707.3100000000004</v>
      </c>
      <c r="M51" s="513">
        <v>19</v>
      </c>
      <c r="N51" s="513">
        <v>32438.890000000003</v>
      </c>
      <c r="O51" s="503">
        <v>1.6409134595928938</v>
      </c>
      <c r="P51" s="514">
        <v>1707.3100000000002</v>
      </c>
    </row>
    <row r="52" spans="1:16" ht="14.4" customHeight="1" x14ac:dyDescent="0.3">
      <c r="A52" s="497" t="s">
        <v>1607</v>
      </c>
      <c r="B52" s="498" t="s">
        <v>1581</v>
      </c>
      <c r="C52" s="498" t="s">
        <v>1653</v>
      </c>
      <c r="D52" s="498" t="s">
        <v>1651</v>
      </c>
      <c r="E52" s="513">
        <v>10</v>
      </c>
      <c r="F52" s="513">
        <v>19937.999999999996</v>
      </c>
      <c r="G52" s="498">
        <v>1</v>
      </c>
      <c r="H52" s="498">
        <v>1993.7999999999997</v>
      </c>
      <c r="I52" s="513">
        <v>2</v>
      </c>
      <c r="J52" s="513">
        <v>4132.6000000000004</v>
      </c>
      <c r="K52" s="498">
        <v>0.20727254488915645</v>
      </c>
      <c r="L52" s="498">
        <v>2066.3000000000002</v>
      </c>
      <c r="M52" s="513">
        <v>1</v>
      </c>
      <c r="N52" s="513">
        <v>2066.3000000000002</v>
      </c>
      <c r="O52" s="503">
        <v>0.10363627244457822</v>
      </c>
      <c r="P52" s="514">
        <v>2066.3000000000002</v>
      </c>
    </row>
    <row r="53" spans="1:16" ht="14.4" customHeight="1" x14ac:dyDescent="0.3">
      <c r="A53" s="497" t="s">
        <v>1607</v>
      </c>
      <c r="B53" s="498" t="s">
        <v>1581</v>
      </c>
      <c r="C53" s="498" t="s">
        <v>1654</v>
      </c>
      <c r="D53" s="498" t="s">
        <v>1655</v>
      </c>
      <c r="E53" s="513">
        <v>7</v>
      </c>
      <c r="F53" s="513">
        <v>6941.9</v>
      </c>
      <c r="G53" s="498">
        <v>1</v>
      </c>
      <c r="H53" s="498">
        <v>991.69999999999993</v>
      </c>
      <c r="I53" s="513">
        <v>11</v>
      </c>
      <c r="J53" s="513">
        <v>11305.36</v>
      </c>
      <c r="K53" s="498">
        <v>1.62856854751581</v>
      </c>
      <c r="L53" s="498">
        <v>1027.76</v>
      </c>
      <c r="M53" s="513">
        <v>7</v>
      </c>
      <c r="N53" s="513">
        <v>7194.32</v>
      </c>
      <c r="O53" s="503">
        <v>1.0363618029646062</v>
      </c>
      <c r="P53" s="514">
        <v>1027.76</v>
      </c>
    </row>
    <row r="54" spans="1:16" ht="14.4" customHeight="1" x14ac:dyDescent="0.3">
      <c r="A54" s="497" t="s">
        <v>1607</v>
      </c>
      <c r="B54" s="498" t="s">
        <v>1581</v>
      </c>
      <c r="C54" s="498" t="s">
        <v>1656</v>
      </c>
      <c r="D54" s="498" t="s">
        <v>1655</v>
      </c>
      <c r="E54" s="513">
        <v>6</v>
      </c>
      <c r="F54" s="513">
        <v>12400.2</v>
      </c>
      <c r="G54" s="498">
        <v>1</v>
      </c>
      <c r="H54" s="498">
        <v>2066.7000000000003</v>
      </c>
      <c r="I54" s="513">
        <v>3</v>
      </c>
      <c r="J54" s="513">
        <v>6425.5499999999993</v>
      </c>
      <c r="K54" s="498">
        <v>0.51818115836841327</v>
      </c>
      <c r="L54" s="498">
        <v>2141.85</v>
      </c>
      <c r="M54" s="513"/>
      <c r="N54" s="513"/>
      <c r="O54" s="503"/>
      <c r="P54" s="514"/>
    </row>
    <row r="55" spans="1:16" ht="14.4" customHeight="1" x14ac:dyDescent="0.3">
      <c r="A55" s="497" t="s">
        <v>1607</v>
      </c>
      <c r="B55" s="498" t="s">
        <v>1581</v>
      </c>
      <c r="C55" s="498" t="s">
        <v>1657</v>
      </c>
      <c r="D55" s="498" t="s">
        <v>1658</v>
      </c>
      <c r="E55" s="513">
        <v>1</v>
      </c>
      <c r="F55" s="513">
        <v>466.78</v>
      </c>
      <c r="G55" s="498">
        <v>1</v>
      </c>
      <c r="H55" s="498">
        <v>466.78</v>
      </c>
      <c r="I55" s="513"/>
      <c r="J55" s="513"/>
      <c r="K55" s="498"/>
      <c r="L55" s="498"/>
      <c r="M55" s="513"/>
      <c r="N55" s="513"/>
      <c r="O55" s="503"/>
      <c r="P55" s="514"/>
    </row>
    <row r="56" spans="1:16" ht="14.4" customHeight="1" x14ac:dyDescent="0.3">
      <c r="A56" s="497" t="s">
        <v>1607</v>
      </c>
      <c r="B56" s="498" t="s">
        <v>1581</v>
      </c>
      <c r="C56" s="498" t="s">
        <v>1659</v>
      </c>
      <c r="D56" s="498" t="s">
        <v>1660</v>
      </c>
      <c r="E56" s="513">
        <v>5</v>
      </c>
      <c r="F56" s="513">
        <v>14490</v>
      </c>
      <c r="G56" s="498">
        <v>1</v>
      </c>
      <c r="H56" s="498">
        <v>2898</v>
      </c>
      <c r="I56" s="513">
        <v>5</v>
      </c>
      <c r="J56" s="513">
        <v>15016.900000000001</v>
      </c>
      <c r="K56" s="498">
        <v>1.0363630089717046</v>
      </c>
      <c r="L56" s="498">
        <v>3003.38</v>
      </c>
      <c r="M56" s="513">
        <v>11</v>
      </c>
      <c r="N56" s="513">
        <v>33037.18</v>
      </c>
      <c r="O56" s="503">
        <v>2.27999861973775</v>
      </c>
      <c r="P56" s="514">
        <v>3003.38</v>
      </c>
    </row>
    <row r="57" spans="1:16" ht="14.4" customHeight="1" x14ac:dyDescent="0.3">
      <c r="A57" s="497" t="s">
        <v>1607</v>
      </c>
      <c r="B57" s="498" t="s">
        <v>1581</v>
      </c>
      <c r="C57" s="498" t="s">
        <v>1661</v>
      </c>
      <c r="D57" s="498" t="s">
        <v>1662</v>
      </c>
      <c r="E57" s="513">
        <v>1</v>
      </c>
      <c r="F57" s="513">
        <v>2236.5</v>
      </c>
      <c r="G57" s="498">
        <v>1</v>
      </c>
      <c r="H57" s="498">
        <v>2236.5</v>
      </c>
      <c r="I57" s="513"/>
      <c r="J57" s="513"/>
      <c r="K57" s="498"/>
      <c r="L57" s="498"/>
      <c r="M57" s="513">
        <v>1</v>
      </c>
      <c r="N57" s="513">
        <v>2236.5</v>
      </c>
      <c r="O57" s="503">
        <v>1</v>
      </c>
      <c r="P57" s="514">
        <v>2236.5</v>
      </c>
    </row>
    <row r="58" spans="1:16" ht="14.4" customHeight="1" x14ac:dyDescent="0.3">
      <c r="A58" s="497" t="s">
        <v>1607</v>
      </c>
      <c r="B58" s="498" t="s">
        <v>1581</v>
      </c>
      <c r="C58" s="498" t="s">
        <v>1663</v>
      </c>
      <c r="D58" s="498" t="s">
        <v>1651</v>
      </c>
      <c r="E58" s="513">
        <v>1</v>
      </c>
      <c r="F58" s="513">
        <v>1396.2</v>
      </c>
      <c r="G58" s="498">
        <v>1</v>
      </c>
      <c r="H58" s="498">
        <v>1396.2</v>
      </c>
      <c r="I58" s="513"/>
      <c r="J58" s="513"/>
      <c r="K58" s="498"/>
      <c r="L58" s="498"/>
      <c r="M58" s="513"/>
      <c r="N58" s="513"/>
      <c r="O58" s="503"/>
      <c r="P58" s="514"/>
    </row>
    <row r="59" spans="1:16" ht="14.4" customHeight="1" x14ac:dyDescent="0.3">
      <c r="A59" s="497" t="s">
        <v>1607</v>
      </c>
      <c r="B59" s="498" t="s">
        <v>1581</v>
      </c>
      <c r="C59" s="498" t="s">
        <v>1664</v>
      </c>
      <c r="D59" s="498" t="s">
        <v>1665</v>
      </c>
      <c r="E59" s="513">
        <v>14</v>
      </c>
      <c r="F59" s="513">
        <v>93086</v>
      </c>
      <c r="G59" s="498">
        <v>1</v>
      </c>
      <c r="H59" s="498">
        <v>6649</v>
      </c>
      <c r="I59" s="513">
        <v>14</v>
      </c>
      <c r="J59" s="513">
        <v>96470.92</v>
      </c>
      <c r="K59" s="498">
        <v>1.0363633629117159</v>
      </c>
      <c r="L59" s="498">
        <v>6890.78</v>
      </c>
      <c r="M59" s="513">
        <v>3</v>
      </c>
      <c r="N59" s="513">
        <v>20672.34</v>
      </c>
      <c r="O59" s="503">
        <v>0.22207786348108202</v>
      </c>
      <c r="P59" s="514">
        <v>6890.78</v>
      </c>
    </row>
    <row r="60" spans="1:16" ht="14.4" customHeight="1" x14ac:dyDescent="0.3">
      <c r="A60" s="497" t="s">
        <v>1607</v>
      </c>
      <c r="B60" s="498" t="s">
        <v>1581</v>
      </c>
      <c r="C60" s="498" t="s">
        <v>1666</v>
      </c>
      <c r="D60" s="498" t="s">
        <v>1667</v>
      </c>
      <c r="E60" s="513"/>
      <c r="F60" s="513"/>
      <c r="G60" s="498"/>
      <c r="H60" s="498"/>
      <c r="I60" s="513">
        <v>4</v>
      </c>
      <c r="J60" s="513">
        <v>9195.8799999999992</v>
      </c>
      <c r="K60" s="498"/>
      <c r="L60" s="498">
        <v>2298.9699999999998</v>
      </c>
      <c r="M60" s="513">
        <v>1</v>
      </c>
      <c r="N60" s="513">
        <v>2298.9699999999998</v>
      </c>
      <c r="O60" s="503"/>
      <c r="P60" s="514">
        <v>2298.9699999999998</v>
      </c>
    </row>
    <row r="61" spans="1:16" ht="14.4" customHeight="1" x14ac:dyDescent="0.3">
      <c r="A61" s="497" t="s">
        <v>1607</v>
      </c>
      <c r="B61" s="498" t="s">
        <v>1581</v>
      </c>
      <c r="C61" s="498" t="s">
        <v>1668</v>
      </c>
      <c r="D61" s="498" t="s">
        <v>1669</v>
      </c>
      <c r="E61" s="513">
        <v>11</v>
      </c>
      <c r="F61" s="513">
        <v>43919.7</v>
      </c>
      <c r="G61" s="498">
        <v>1</v>
      </c>
      <c r="H61" s="498">
        <v>3992.7</v>
      </c>
      <c r="I61" s="513">
        <v>6</v>
      </c>
      <c r="J61" s="513">
        <v>24827.34</v>
      </c>
      <c r="K61" s="498">
        <v>0.56528938039194265</v>
      </c>
      <c r="L61" s="498">
        <v>4137.8900000000003</v>
      </c>
      <c r="M61" s="513">
        <v>14</v>
      </c>
      <c r="N61" s="513">
        <v>57930.46</v>
      </c>
      <c r="O61" s="503">
        <v>1.319008554247866</v>
      </c>
      <c r="P61" s="514">
        <v>4137.8900000000003</v>
      </c>
    </row>
    <row r="62" spans="1:16" ht="14.4" customHeight="1" x14ac:dyDescent="0.3">
      <c r="A62" s="497" t="s">
        <v>1607</v>
      </c>
      <c r="B62" s="498" t="s">
        <v>1581</v>
      </c>
      <c r="C62" s="498" t="s">
        <v>1670</v>
      </c>
      <c r="D62" s="498" t="s">
        <v>1671</v>
      </c>
      <c r="E62" s="513">
        <v>6</v>
      </c>
      <c r="F62" s="513">
        <v>98844</v>
      </c>
      <c r="G62" s="498">
        <v>1</v>
      </c>
      <c r="H62" s="498">
        <v>16474</v>
      </c>
      <c r="I62" s="513">
        <v>3</v>
      </c>
      <c r="J62" s="513">
        <v>51219.149999999994</v>
      </c>
      <c r="K62" s="498">
        <v>0.51818168022338229</v>
      </c>
      <c r="L62" s="498">
        <v>17073.05</v>
      </c>
      <c r="M62" s="513">
        <v>5</v>
      </c>
      <c r="N62" s="513">
        <v>85365.25</v>
      </c>
      <c r="O62" s="503">
        <v>0.86363613370563719</v>
      </c>
      <c r="P62" s="514">
        <v>17073.05</v>
      </c>
    </row>
    <row r="63" spans="1:16" ht="14.4" customHeight="1" x14ac:dyDescent="0.3">
      <c r="A63" s="497" t="s">
        <v>1607</v>
      </c>
      <c r="B63" s="498" t="s">
        <v>1581</v>
      </c>
      <c r="C63" s="498" t="s">
        <v>1672</v>
      </c>
      <c r="D63" s="498" t="s">
        <v>1673</v>
      </c>
      <c r="E63" s="513">
        <v>11</v>
      </c>
      <c r="F63" s="513">
        <v>11030.8</v>
      </c>
      <c r="G63" s="498">
        <v>1</v>
      </c>
      <c r="H63" s="498">
        <v>1002.8</v>
      </c>
      <c r="I63" s="513">
        <v>4</v>
      </c>
      <c r="J63" s="513">
        <v>4011.2</v>
      </c>
      <c r="K63" s="498">
        <v>0.36363636363636365</v>
      </c>
      <c r="L63" s="498">
        <v>1002.8</v>
      </c>
      <c r="M63" s="513">
        <v>9</v>
      </c>
      <c r="N63" s="513">
        <v>9025.1999999999989</v>
      </c>
      <c r="O63" s="503">
        <v>0.81818181818181812</v>
      </c>
      <c r="P63" s="514">
        <v>1002.7999999999998</v>
      </c>
    </row>
    <row r="64" spans="1:16" ht="14.4" customHeight="1" x14ac:dyDescent="0.3">
      <c r="A64" s="497" t="s">
        <v>1607</v>
      </c>
      <c r="B64" s="498" t="s">
        <v>1581</v>
      </c>
      <c r="C64" s="498" t="s">
        <v>1674</v>
      </c>
      <c r="D64" s="498" t="s">
        <v>1675</v>
      </c>
      <c r="E64" s="513">
        <v>7</v>
      </c>
      <c r="F64" s="513">
        <v>53550</v>
      </c>
      <c r="G64" s="498">
        <v>1</v>
      </c>
      <c r="H64" s="498">
        <v>7650</v>
      </c>
      <c r="I64" s="513">
        <v>7</v>
      </c>
      <c r="J64" s="513">
        <v>53550</v>
      </c>
      <c r="K64" s="498">
        <v>1</v>
      </c>
      <c r="L64" s="498">
        <v>7650</v>
      </c>
      <c r="M64" s="513">
        <v>3</v>
      </c>
      <c r="N64" s="513">
        <v>22950</v>
      </c>
      <c r="O64" s="503">
        <v>0.42857142857142855</v>
      </c>
      <c r="P64" s="514">
        <v>7650</v>
      </c>
    </row>
    <row r="65" spans="1:16" ht="14.4" customHeight="1" x14ac:dyDescent="0.3">
      <c r="A65" s="497" t="s">
        <v>1607</v>
      </c>
      <c r="B65" s="498" t="s">
        <v>1581</v>
      </c>
      <c r="C65" s="498" t="s">
        <v>1676</v>
      </c>
      <c r="D65" s="498" t="s">
        <v>1677</v>
      </c>
      <c r="E65" s="513">
        <v>1</v>
      </c>
      <c r="F65" s="513">
        <v>9041.6</v>
      </c>
      <c r="G65" s="498">
        <v>1</v>
      </c>
      <c r="H65" s="498">
        <v>9041.6</v>
      </c>
      <c r="I65" s="513">
        <v>2</v>
      </c>
      <c r="J65" s="513">
        <v>18740.78</v>
      </c>
      <c r="K65" s="498">
        <v>2.0727282781808527</v>
      </c>
      <c r="L65" s="498">
        <v>9370.39</v>
      </c>
      <c r="M65" s="513"/>
      <c r="N65" s="513"/>
      <c r="O65" s="503"/>
      <c r="P65" s="514"/>
    </row>
    <row r="66" spans="1:16" ht="14.4" customHeight="1" x14ac:dyDescent="0.3">
      <c r="A66" s="497" t="s">
        <v>1607</v>
      </c>
      <c r="B66" s="498" t="s">
        <v>1581</v>
      </c>
      <c r="C66" s="498" t="s">
        <v>1678</v>
      </c>
      <c r="D66" s="498" t="s">
        <v>1679</v>
      </c>
      <c r="E66" s="513"/>
      <c r="F66" s="513"/>
      <c r="G66" s="498"/>
      <c r="H66" s="498"/>
      <c r="I66" s="513">
        <v>1</v>
      </c>
      <c r="J66" s="513">
        <v>3399.27</v>
      </c>
      <c r="K66" s="498"/>
      <c r="L66" s="498">
        <v>3399.27</v>
      </c>
      <c r="M66" s="513"/>
      <c r="N66" s="513"/>
      <c r="O66" s="503"/>
      <c r="P66" s="514"/>
    </row>
    <row r="67" spans="1:16" ht="14.4" customHeight="1" x14ac:dyDescent="0.3">
      <c r="A67" s="497" t="s">
        <v>1607</v>
      </c>
      <c r="B67" s="498" t="s">
        <v>1581</v>
      </c>
      <c r="C67" s="498" t="s">
        <v>1680</v>
      </c>
      <c r="D67" s="498" t="s">
        <v>1681</v>
      </c>
      <c r="E67" s="513"/>
      <c r="F67" s="513"/>
      <c r="G67" s="498"/>
      <c r="H67" s="498"/>
      <c r="I67" s="513">
        <v>3</v>
      </c>
      <c r="J67" s="513">
        <v>39853.56</v>
      </c>
      <c r="K67" s="498"/>
      <c r="L67" s="498">
        <v>13284.519999999999</v>
      </c>
      <c r="M67" s="513"/>
      <c r="N67" s="513"/>
      <c r="O67" s="503"/>
      <c r="P67" s="514"/>
    </row>
    <row r="68" spans="1:16" ht="14.4" customHeight="1" x14ac:dyDescent="0.3">
      <c r="A68" s="497" t="s">
        <v>1607</v>
      </c>
      <c r="B68" s="498" t="s">
        <v>1581</v>
      </c>
      <c r="C68" s="498" t="s">
        <v>1682</v>
      </c>
      <c r="D68" s="498" t="s">
        <v>1683</v>
      </c>
      <c r="E68" s="513">
        <v>5</v>
      </c>
      <c r="F68" s="513">
        <v>10474</v>
      </c>
      <c r="G68" s="498">
        <v>1</v>
      </c>
      <c r="H68" s="498">
        <v>2094.8000000000002</v>
      </c>
      <c r="I68" s="513">
        <v>4</v>
      </c>
      <c r="J68" s="513">
        <v>8683.8799999999992</v>
      </c>
      <c r="K68" s="498">
        <v>0.82908917319075803</v>
      </c>
      <c r="L68" s="498">
        <v>2170.9699999999998</v>
      </c>
      <c r="M68" s="513">
        <v>11</v>
      </c>
      <c r="N68" s="513">
        <v>23880.670000000002</v>
      </c>
      <c r="O68" s="503">
        <v>2.2799952262745848</v>
      </c>
      <c r="P68" s="514">
        <v>2170.9700000000003</v>
      </c>
    </row>
    <row r="69" spans="1:16" ht="14.4" customHeight="1" x14ac:dyDescent="0.3">
      <c r="A69" s="497" t="s">
        <v>1607</v>
      </c>
      <c r="B69" s="498" t="s">
        <v>1581</v>
      </c>
      <c r="C69" s="498" t="s">
        <v>1684</v>
      </c>
      <c r="D69" s="498" t="s">
        <v>1685</v>
      </c>
      <c r="E69" s="513"/>
      <c r="F69" s="513"/>
      <c r="G69" s="498"/>
      <c r="H69" s="498"/>
      <c r="I69" s="513">
        <v>1</v>
      </c>
      <c r="J69" s="513">
        <v>797</v>
      </c>
      <c r="K69" s="498"/>
      <c r="L69" s="498">
        <v>797</v>
      </c>
      <c r="M69" s="513">
        <v>3</v>
      </c>
      <c r="N69" s="513">
        <v>2391</v>
      </c>
      <c r="O69" s="503"/>
      <c r="P69" s="514">
        <v>797</v>
      </c>
    </row>
    <row r="70" spans="1:16" ht="14.4" customHeight="1" x14ac:dyDescent="0.3">
      <c r="A70" s="497" t="s">
        <v>1607</v>
      </c>
      <c r="B70" s="498" t="s">
        <v>1581</v>
      </c>
      <c r="C70" s="498" t="s">
        <v>1686</v>
      </c>
      <c r="D70" s="498" t="s">
        <v>1687</v>
      </c>
      <c r="E70" s="513"/>
      <c r="F70" s="513"/>
      <c r="G70" s="498"/>
      <c r="H70" s="498"/>
      <c r="I70" s="513">
        <v>1</v>
      </c>
      <c r="J70" s="513">
        <v>2050.3000000000002</v>
      </c>
      <c r="K70" s="498"/>
      <c r="L70" s="498">
        <v>2050.3000000000002</v>
      </c>
      <c r="M70" s="513">
        <v>1</v>
      </c>
      <c r="N70" s="513">
        <v>2050.3000000000002</v>
      </c>
      <c r="O70" s="503"/>
      <c r="P70" s="514">
        <v>2050.3000000000002</v>
      </c>
    </row>
    <row r="71" spans="1:16" ht="14.4" customHeight="1" x14ac:dyDescent="0.3">
      <c r="A71" s="497" t="s">
        <v>1607</v>
      </c>
      <c r="B71" s="498" t="s">
        <v>1581</v>
      </c>
      <c r="C71" s="498" t="s">
        <v>1688</v>
      </c>
      <c r="D71" s="498" t="s">
        <v>1689</v>
      </c>
      <c r="E71" s="513">
        <v>2</v>
      </c>
      <c r="F71" s="513">
        <v>258.39999999999998</v>
      </c>
      <c r="G71" s="498">
        <v>1</v>
      </c>
      <c r="H71" s="498">
        <v>129.19999999999999</v>
      </c>
      <c r="I71" s="513">
        <v>1</v>
      </c>
      <c r="J71" s="513">
        <v>129.19999999999999</v>
      </c>
      <c r="K71" s="498">
        <v>0.5</v>
      </c>
      <c r="L71" s="498">
        <v>129.19999999999999</v>
      </c>
      <c r="M71" s="513">
        <v>1</v>
      </c>
      <c r="N71" s="513">
        <v>129.19999999999999</v>
      </c>
      <c r="O71" s="503">
        <v>0.5</v>
      </c>
      <c r="P71" s="514">
        <v>129.19999999999999</v>
      </c>
    </row>
    <row r="72" spans="1:16" ht="14.4" customHeight="1" x14ac:dyDescent="0.3">
      <c r="A72" s="497" t="s">
        <v>1607</v>
      </c>
      <c r="B72" s="498" t="s">
        <v>1581</v>
      </c>
      <c r="C72" s="498" t="s">
        <v>1690</v>
      </c>
      <c r="D72" s="498" t="s">
        <v>1691</v>
      </c>
      <c r="E72" s="513">
        <v>2</v>
      </c>
      <c r="F72" s="513">
        <v>262</v>
      </c>
      <c r="G72" s="498">
        <v>1</v>
      </c>
      <c r="H72" s="498">
        <v>131</v>
      </c>
      <c r="I72" s="513">
        <v>1</v>
      </c>
      <c r="J72" s="513">
        <v>131</v>
      </c>
      <c r="K72" s="498">
        <v>0.5</v>
      </c>
      <c r="L72" s="498">
        <v>131</v>
      </c>
      <c r="M72" s="513">
        <v>1</v>
      </c>
      <c r="N72" s="513">
        <v>131</v>
      </c>
      <c r="O72" s="503">
        <v>0.5</v>
      </c>
      <c r="P72" s="514">
        <v>131</v>
      </c>
    </row>
    <row r="73" spans="1:16" ht="14.4" customHeight="1" x14ac:dyDescent="0.3">
      <c r="A73" s="497" t="s">
        <v>1607</v>
      </c>
      <c r="B73" s="498" t="s">
        <v>1581</v>
      </c>
      <c r="C73" s="498" t="s">
        <v>1692</v>
      </c>
      <c r="D73" s="498" t="s">
        <v>1693</v>
      </c>
      <c r="E73" s="513">
        <v>2</v>
      </c>
      <c r="F73" s="513">
        <v>273.39999999999998</v>
      </c>
      <c r="G73" s="498">
        <v>1</v>
      </c>
      <c r="H73" s="498">
        <v>136.69999999999999</v>
      </c>
      <c r="I73" s="513">
        <v>1</v>
      </c>
      <c r="J73" s="513">
        <v>136.69999999999999</v>
      </c>
      <c r="K73" s="498">
        <v>0.5</v>
      </c>
      <c r="L73" s="498">
        <v>136.69999999999999</v>
      </c>
      <c r="M73" s="513">
        <v>1</v>
      </c>
      <c r="N73" s="513">
        <v>136.69999999999999</v>
      </c>
      <c r="O73" s="503">
        <v>0.5</v>
      </c>
      <c r="P73" s="514">
        <v>136.69999999999999</v>
      </c>
    </row>
    <row r="74" spans="1:16" ht="14.4" customHeight="1" x14ac:dyDescent="0.3">
      <c r="A74" s="497" t="s">
        <v>1607</v>
      </c>
      <c r="B74" s="498" t="s">
        <v>1581</v>
      </c>
      <c r="C74" s="498" t="s">
        <v>1694</v>
      </c>
      <c r="D74" s="498" t="s">
        <v>1695</v>
      </c>
      <c r="E74" s="513"/>
      <c r="F74" s="513"/>
      <c r="G74" s="498"/>
      <c r="H74" s="498"/>
      <c r="I74" s="513">
        <v>1</v>
      </c>
      <c r="J74" s="513">
        <v>2697.24</v>
      </c>
      <c r="K74" s="498"/>
      <c r="L74" s="498">
        <v>2697.24</v>
      </c>
      <c r="M74" s="513"/>
      <c r="N74" s="513"/>
      <c r="O74" s="503"/>
      <c r="P74" s="514"/>
    </row>
    <row r="75" spans="1:16" ht="14.4" customHeight="1" x14ac:dyDescent="0.3">
      <c r="A75" s="497" t="s">
        <v>1607</v>
      </c>
      <c r="B75" s="498" t="s">
        <v>1581</v>
      </c>
      <c r="C75" s="498" t="s">
        <v>1696</v>
      </c>
      <c r="D75" s="498" t="s">
        <v>1695</v>
      </c>
      <c r="E75" s="513">
        <v>1</v>
      </c>
      <c r="F75" s="513">
        <v>5074.7</v>
      </c>
      <c r="G75" s="498">
        <v>1</v>
      </c>
      <c r="H75" s="498">
        <v>5074.7</v>
      </c>
      <c r="I75" s="513">
        <v>1</v>
      </c>
      <c r="J75" s="513">
        <v>5259.23</v>
      </c>
      <c r="K75" s="498">
        <v>1.0363627406546199</v>
      </c>
      <c r="L75" s="498">
        <v>5259.23</v>
      </c>
      <c r="M75" s="513">
        <v>1</v>
      </c>
      <c r="N75" s="513">
        <v>5259.23</v>
      </c>
      <c r="O75" s="503">
        <v>1.0363627406546199</v>
      </c>
      <c r="P75" s="514">
        <v>5259.23</v>
      </c>
    </row>
    <row r="76" spans="1:16" ht="14.4" customHeight="1" x14ac:dyDescent="0.3">
      <c r="A76" s="497" t="s">
        <v>1607</v>
      </c>
      <c r="B76" s="498" t="s">
        <v>1581</v>
      </c>
      <c r="C76" s="498" t="s">
        <v>1697</v>
      </c>
      <c r="D76" s="498" t="s">
        <v>1698</v>
      </c>
      <c r="E76" s="513">
        <v>1</v>
      </c>
      <c r="F76" s="513">
        <v>1444.9</v>
      </c>
      <c r="G76" s="498">
        <v>1</v>
      </c>
      <c r="H76" s="498">
        <v>1444.9</v>
      </c>
      <c r="I76" s="513"/>
      <c r="J76" s="513"/>
      <c r="K76" s="498"/>
      <c r="L76" s="498"/>
      <c r="M76" s="513"/>
      <c r="N76" s="513"/>
      <c r="O76" s="503"/>
      <c r="P76" s="514"/>
    </row>
    <row r="77" spans="1:16" ht="14.4" customHeight="1" x14ac:dyDescent="0.3">
      <c r="A77" s="497" t="s">
        <v>1607</v>
      </c>
      <c r="B77" s="498" t="s">
        <v>1581</v>
      </c>
      <c r="C77" s="498" t="s">
        <v>1699</v>
      </c>
      <c r="D77" s="498" t="s">
        <v>1700</v>
      </c>
      <c r="E77" s="513">
        <v>8</v>
      </c>
      <c r="F77" s="513">
        <v>4675.2</v>
      </c>
      <c r="G77" s="498">
        <v>1</v>
      </c>
      <c r="H77" s="498">
        <v>584.4</v>
      </c>
      <c r="I77" s="513">
        <v>5</v>
      </c>
      <c r="J77" s="513">
        <v>3028.25</v>
      </c>
      <c r="K77" s="498">
        <v>0.64772630047912394</v>
      </c>
      <c r="L77" s="498">
        <v>605.65</v>
      </c>
      <c r="M77" s="513">
        <v>6</v>
      </c>
      <c r="N77" s="513">
        <v>3633.9</v>
      </c>
      <c r="O77" s="503">
        <v>0.77727156057494873</v>
      </c>
      <c r="P77" s="514">
        <v>605.65</v>
      </c>
    </row>
    <row r="78" spans="1:16" ht="14.4" customHeight="1" x14ac:dyDescent="0.3">
      <c r="A78" s="497" t="s">
        <v>1607</v>
      </c>
      <c r="B78" s="498" t="s">
        <v>1581</v>
      </c>
      <c r="C78" s="498" t="s">
        <v>1701</v>
      </c>
      <c r="D78" s="498" t="s">
        <v>1702</v>
      </c>
      <c r="E78" s="513">
        <v>1</v>
      </c>
      <c r="F78" s="513">
        <v>802</v>
      </c>
      <c r="G78" s="498">
        <v>1</v>
      </c>
      <c r="H78" s="498">
        <v>802</v>
      </c>
      <c r="I78" s="513"/>
      <c r="J78" s="513"/>
      <c r="K78" s="498"/>
      <c r="L78" s="498"/>
      <c r="M78" s="513"/>
      <c r="N78" s="513"/>
      <c r="O78" s="503"/>
      <c r="P78" s="514"/>
    </row>
    <row r="79" spans="1:16" ht="14.4" customHeight="1" x14ac:dyDescent="0.3">
      <c r="A79" s="497" t="s">
        <v>1607</v>
      </c>
      <c r="B79" s="498" t="s">
        <v>1581</v>
      </c>
      <c r="C79" s="498" t="s">
        <v>1703</v>
      </c>
      <c r="D79" s="498" t="s">
        <v>1702</v>
      </c>
      <c r="E79" s="513">
        <v>5</v>
      </c>
      <c r="F79" s="513">
        <v>4284.5</v>
      </c>
      <c r="G79" s="498">
        <v>1</v>
      </c>
      <c r="H79" s="498">
        <v>856.9</v>
      </c>
      <c r="I79" s="513">
        <v>5</v>
      </c>
      <c r="J79" s="513">
        <v>4440.2999999999993</v>
      </c>
      <c r="K79" s="498">
        <v>1.0363636363636362</v>
      </c>
      <c r="L79" s="498">
        <v>888.05999999999983</v>
      </c>
      <c r="M79" s="513">
        <v>7</v>
      </c>
      <c r="N79" s="513">
        <v>6216.4199999999983</v>
      </c>
      <c r="O79" s="503">
        <v>1.4509090909090905</v>
      </c>
      <c r="P79" s="514">
        <v>888.05999999999972</v>
      </c>
    </row>
    <row r="80" spans="1:16" ht="14.4" customHeight="1" x14ac:dyDescent="0.3">
      <c r="A80" s="497" t="s">
        <v>1607</v>
      </c>
      <c r="B80" s="498" t="s">
        <v>1581</v>
      </c>
      <c r="C80" s="498" t="s">
        <v>1704</v>
      </c>
      <c r="D80" s="498" t="s">
        <v>1705</v>
      </c>
      <c r="E80" s="513">
        <v>3</v>
      </c>
      <c r="F80" s="513">
        <v>2570.6999999999998</v>
      </c>
      <c r="G80" s="498">
        <v>1</v>
      </c>
      <c r="H80" s="498">
        <v>856.9</v>
      </c>
      <c r="I80" s="513">
        <v>4</v>
      </c>
      <c r="J80" s="513">
        <v>3552.24</v>
      </c>
      <c r="K80" s="498">
        <v>1.3818181818181818</v>
      </c>
      <c r="L80" s="498">
        <v>888.06</v>
      </c>
      <c r="M80" s="513">
        <v>1</v>
      </c>
      <c r="N80" s="513">
        <v>888.06</v>
      </c>
      <c r="O80" s="503">
        <v>0.34545454545454546</v>
      </c>
      <c r="P80" s="514">
        <v>888.06</v>
      </c>
    </row>
    <row r="81" spans="1:16" ht="14.4" customHeight="1" x14ac:dyDescent="0.3">
      <c r="A81" s="497" t="s">
        <v>1607</v>
      </c>
      <c r="B81" s="498" t="s">
        <v>1581</v>
      </c>
      <c r="C81" s="498" t="s">
        <v>1706</v>
      </c>
      <c r="D81" s="498" t="s">
        <v>1707</v>
      </c>
      <c r="E81" s="513">
        <v>3</v>
      </c>
      <c r="F81" s="513">
        <v>2406</v>
      </c>
      <c r="G81" s="498">
        <v>1</v>
      </c>
      <c r="H81" s="498">
        <v>802</v>
      </c>
      <c r="I81" s="513">
        <v>1</v>
      </c>
      <c r="J81" s="513">
        <v>831.16</v>
      </c>
      <c r="K81" s="498">
        <v>0.345453034081463</v>
      </c>
      <c r="L81" s="498">
        <v>831.16</v>
      </c>
      <c r="M81" s="513">
        <v>3</v>
      </c>
      <c r="N81" s="513">
        <v>2493.48</v>
      </c>
      <c r="O81" s="503">
        <v>1.036359102244389</v>
      </c>
      <c r="P81" s="514">
        <v>831.16</v>
      </c>
    </row>
    <row r="82" spans="1:16" ht="14.4" customHeight="1" x14ac:dyDescent="0.3">
      <c r="A82" s="497" t="s">
        <v>1607</v>
      </c>
      <c r="B82" s="498" t="s">
        <v>1581</v>
      </c>
      <c r="C82" s="498" t="s">
        <v>1708</v>
      </c>
      <c r="D82" s="498" t="s">
        <v>1709</v>
      </c>
      <c r="E82" s="513"/>
      <c r="F82" s="513"/>
      <c r="G82" s="498"/>
      <c r="H82" s="498"/>
      <c r="I82" s="513">
        <v>2</v>
      </c>
      <c r="J82" s="513">
        <v>7797.6</v>
      </c>
      <c r="K82" s="498"/>
      <c r="L82" s="498">
        <v>3898.8</v>
      </c>
      <c r="M82" s="513"/>
      <c r="N82" s="513"/>
      <c r="O82" s="503"/>
      <c r="P82" s="514"/>
    </row>
    <row r="83" spans="1:16" ht="14.4" customHeight="1" x14ac:dyDescent="0.3">
      <c r="A83" s="497" t="s">
        <v>1607</v>
      </c>
      <c r="B83" s="498" t="s">
        <v>1581</v>
      </c>
      <c r="C83" s="498" t="s">
        <v>1710</v>
      </c>
      <c r="D83" s="498" t="s">
        <v>1711</v>
      </c>
      <c r="E83" s="513">
        <v>1</v>
      </c>
      <c r="F83" s="513">
        <v>2205</v>
      </c>
      <c r="G83" s="498">
        <v>1</v>
      </c>
      <c r="H83" s="498">
        <v>2205</v>
      </c>
      <c r="I83" s="513"/>
      <c r="J83" s="513"/>
      <c r="K83" s="498"/>
      <c r="L83" s="498"/>
      <c r="M83" s="513"/>
      <c r="N83" s="513"/>
      <c r="O83" s="503"/>
      <c r="P83" s="514"/>
    </row>
    <row r="84" spans="1:16" ht="14.4" customHeight="1" x14ac:dyDescent="0.3">
      <c r="A84" s="497" t="s">
        <v>1607</v>
      </c>
      <c r="B84" s="498" t="s">
        <v>1581</v>
      </c>
      <c r="C84" s="498" t="s">
        <v>1712</v>
      </c>
      <c r="D84" s="498" t="s">
        <v>1713</v>
      </c>
      <c r="E84" s="513">
        <v>6</v>
      </c>
      <c r="F84" s="513">
        <v>8527.2000000000007</v>
      </c>
      <c r="G84" s="498">
        <v>1</v>
      </c>
      <c r="H84" s="498">
        <v>1421.2</v>
      </c>
      <c r="I84" s="513">
        <v>4</v>
      </c>
      <c r="J84" s="513">
        <v>5891.52</v>
      </c>
      <c r="K84" s="498">
        <v>0.69090909090909092</v>
      </c>
      <c r="L84" s="498">
        <v>1472.88</v>
      </c>
      <c r="M84" s="513">
        <v>5</v>
      </c>
      <c r="N84" s="513">
        <v>7364.4000000000005</v>
      </c>
      <c r="O84" s="503">
        <v>0.86363636363636365</v>
      </c>
      <c r="P84" s="514">
        <v>1472.88</v>
      </c>
    </row>
    <row r="85" spans="1:16" ht="14.4" customHeight="1" x14ac:dyDescent="0.3">
      <c r="A85" s="497" t="s">
        <v>1607</v>
      </c>
      <c r="B85" s="498" t="s">
        <v>1581</v>
      </c>
      <c r="C85" s="498" t="s">
        <v>1714</v>
      </c>
      <c r="D85" s="498" t="s">
        <v>1715</v>
      </c>
      <c r="E85" s="513"/>
      <c r="F85" s="513"/>
      <c r="G85" s="498"/>
      <c r="H85" s="498"/>
      <c r="I85" s="513">
        <v>2</v>
      </c>
      <c r="J85" s="513">
        <v>2624.28</v>
      </c>
      <c r="K85" s="498"/>
      <c r="L85" s="498">
        <v>1312.14</v>
      </c>
      <c r="M85" s="513"/>
      <c r="N85" s="513"/>
      <c r="O85" s="503"/>
      <c r="P85" s="514"/>
    </row>
    <row r="86" spans="1:16" ht="14.4" customHeight="1" x14ac:dyDescent="0.3">
      <c r="A86" s="497" t="s">
        <v>1607</v>
      </c>
      <c r="B86" s="498" t="s">
        <v>1581</v>
      </c>
      <c r="C86" s="498" t="s">
        <v>1716</v>
      </c>
      <c r="D86" s="498" t="s">
        <v>1717</v>
      </c>
      <c r="E86" s="513">
        <v>1</v>
      </c>
      <c r="F86" s="513">
        <v>15025</v>
      </c>
      <c r="G86" s="498">
        <v>1</v>
      </c>
      <c r="H86" s="498">
        <v>15025</v>
      </c>
      <c r="I86" s="513"/>
      <c r="J86" s="513"/>
      <c r="K86" s="498"/>
      <c r="L86" s="498"/>
      <c r="M86" s="513"/>
      <c r="N86" s="513"/>
      <c r="O86" s="503"/>
      <c r="P86" s="514"/>
    </row>
    <row r="87" spans="1:16" ht="14.4" customHeight="1" x14ac:dyDescent="0.3">
      <c r="A87" s="497" t="s">
        <v>1607</v>
      </c>
      <c r="B87" s="498" t="s">
        <v>1581</v>
      </c>
      <c r="C87" s="498" t="s">
        <v>1718</v>
      </c>
      <c r="D87" s="498" t="s">
        <v>1719</v>
      </c>
      <c r="E87" s="513">
        <v>18</v>
      </c>
      <c r="F87" s="513">
        <v>23504.76</v>
      </c>
      <c r="G87" s="498">
        <v>1</v>
      </c>
      <c r="H87" s="498">
        <v>1305.82</v>
      </c>
      <c r="I87" s="513">
        <v>17</v>
      </c>
      <c r="J87" s="513">
        <v>22198.94</v>
      </c>
      <c r="K87" s="498">
        <v>0.94444444444444442</v>
      </c>
      <c r="L87" s="498">
        <v>1305.82</v>
      </c>
      <c r="M87" s="513">
        <v>9</v>
      </c>
      <c r="N87" s="513">
        <v>11752.38</v>
      </c>
      <c r="O87" s="503">
        <v>0.5</v>
      </c>
      <c r="P87" s="514">
        <v>1305.82</v>
      </c>
    </row>
    <row r="88" spans="1:16" ht="14.4" customHeight="1" x14ac:dyDescent="0.3">
      <c r="A88" s="497" t="s">
        <v>1607</v>
      </c>
      <c r="B88" s="498" t="s">
        <v>1581</v>
      </c>
      <c r="C88" s="498" t="s">
        <v>1720</v>
      </c>
      <c r="D88" s="498" t="s">
        <v>1721</v>
      </c>
      <c r="E88" s="513">
        <v>6</v>
      </c>
      <c r="F88" s="513">
        <v>2154.6</v>
      </c>
      <c r="G88" s="498">
        <v>1</v>
      </c>
      <c r="H88" s="498">
        <v>359.09999999999997</v>
      </c>
      <c r="I88" s="513">
        <v>5</v>
      </c>
      <c r="J88" s="513">
        <v>1795.5</v>
      </c>
      <c r="K88" s="498">
        <v>0.83333333333333337</v>
      </c>
      <c r="L88" s="498">
        <v>359.1</v>
      </c>
      <c r="M88" s="513">
        <v>4</v>
      </c>
      <c r="N88" s="513">
        <v>1436.4</v>
      </c>
      <c r="O88" s="503">
        <v>0.66666666666666674</v>
      </c>
      <c r="P88" s="514">
        <v>359.1</v>
      </c>
    </row>
    <row r="89" spans="1:16" ht="14.4" customHeight="1" x14ac:dyDescent="0.3">
      <c r="A89" s="497" t="s">
        <v>1607</v>
      </c>
      <c r="B89" s="498" t="s">
        <v>1581</v>
      </c>
      <c r="C89" s="498" t="s">
        <v>1722</v>
      </c>
      <c r="D89" s="498" t="s">
        <v>1723</v>
      </c>
      <c r="E89" s="513">
        <v>1</v>
      </c>
      <c r="F89" s="513">
        <v>893.9</v>
      </c>
      <c r="G89" s="498">
        <v>1</v>
      </c>
      <c r="H89" s="498">
        <v>893.9</v>
      </c>
      <c r="I89" s="513">
        <v>2</v>
      </c>
      <c r="J89" s="513">
        <v>1787.8</v>
      </c>
      <c r="K89" s="498">
        <v>2</v>
      </c>
      <c r="L89" s="498">
        <v>893.9</v>
      </c>
      <c r="M89" s="513">
        <v>2</v>
      </c>
      <c r="N89" s="513">
        <v>1787.8</v>
      </c>
      <c r="O89" s="503">
        <v>2</v>
      </c>
      <c r="P89" s="514">
        <v>893.9</v>
      </c>
    </row>
    <row r="90" spans="1:16" ht="14.4" customHeight="1" x14ac:dyDescent="0.3">
      <c r="A90" s="497" t="s">
        <v>1607</v>
      </c>
      <c r="B90" s="498" t="s">
        <v>1581</v>
      </c>
      <c r="C90" s="498" t="s">
        <v>1724</v>
      </c>
      <c r="D90" s="498" t="s">
        <v>1725</v>
      </c>
      <c r="E90" s="513"/>
      <c r="F90" s="513"/>
      <c r="G90" s="498"/>
      <c r="H90" s="498"/>
      <c r="I90" s="513">
        <v>1</v>
      </c>
      <c r="J90" s="513">
        <v>893.9</v>
      </c>
      <c r="K90" s="498"/>
      <c r="L90" s="498">
        <v>893.9</v>
      </c>
      <c r="M90" s="513"/>
      <c r="N90" s="513"/>
      <c r="O90" s="503"/>
      <c r="P90" s="514"/>
    </row>
    <row r="91" spans="1:16" ht="14.4" customHeight="1" x14ac:dyDescent="0.3">
      <c r="A91" s="497" t="s">
        <v>1607</v>
      </c>
      <c r="B91" s="498" t="s">
        <v>1581</v>
      </c>
      <c r="C91" s="498" t="s">
        <v>1582</v>
      </c>
      <c r="D91" s="498" t="s">
        <v>1583</v>
      </c>
      <c r="E91" s="513">
        <v>10</v>
      </c>
      <c r="F91" s="513">
        <v>8938.9999999999982</v>
      </c>
      <c r="G91" s="498">
        <v>1</v>
      </c>
      <c r="H91" s="498">
        <v>893.89999999999986</v>
      </c>
      <c r="I91" s="513">
        <v>1</v>
      </c>
      <c r="J91" s="513">
        <v>893.9</v>
      </c>
      <c r="K91" s="498">
        <v>0.10000000000000002</v>
      </c>
      <c r="L91" s="498">
        <v>893.9</v>
      </c>
      <c r="M91" s="513"/>
      <c r="N91" s="513"/>
      <c r="O91" s="503"/>
      <c r="P91" s="514"/>
    </row>
    <row r="92" spans="1:16" ht="14.4" customHeight="1" x14ac:dyDescent="0.3">
      <c r="A92" s="497" t="s">
        <v>1607</v>
      </c>
      <c r="B92" s="498" t="s">
        <v>1581</v>
      </c>
      <c r="C92" s="498" t="s">
        <v>1726</v>
      </c>
      <c r="D92" s="498" t="s">
        <v>1727</v>
      </c>
      <c r="E92" s="513"/>
      <c r="F92" s="513"/>
      <c r="G92" s="498"/>
      <c r="H92" s="498"/>
      <c r="I92" s="513">
        <v>1</v>
      </c>
      <c r="J92" s="513">
        <v>16831.689999999999</v>
      </c>
      <c r="K92" s="498"/>
      <c r="L92" s="498">
        <v>16831.689999999999</v>
      </c>
      <c r="M92" s="513">
        <v>1</v>
      </c>
      <c r="N92" s="513">
        <v>16831.689999999999</v>
      </c>
      <c r="O92" s="503"/>
      <c r="P92" s="514">
        <v>16831.689999999999</v>
      </c>
    </row>
    <row r="93" spans="1:16" ht="14.4" customHeight="1" x14ac:dyDescent="0.3">
      <c r="A93" s="497" t="s">
        <v>1607</v>
      </c>
      <c r="B93" s="498" t="s">
        <v>1581</v>
      </c>
      <c r="C93" s="498" t="s">
        <v>1728</v>
      </c>
      <c r="D93" s="498" t="s">
        <v>1729</v>
      </c>
      <c r="E93" s="513">
        <v>1</v>
      </c>
      <c r="F93" s="513">
        <v>32179.09</v>
      </c>
      <c r="G93" s="498">
        <v>1</v>
      </c>
      <c r="H93" s="498">
        <v>32179.09</v>
      </c>
      <c r="I93" s="513">
        <v>2</v>
      </c>
      <c r="J93" s="513">
        <v>64358.18</v>
      </c>
      <c r="K93" s="498">
        <v>2</v>
      </c>
      <c r="L93" s="498">
        <v>32179.09</v>
      </c>
      <c r="M93" s="513"/>
      <c r="N93" s="513"/>
      <c r="O93" s="503"/>
      <c r="P93" s="514"/>
    </row>
    <row r="94" spans="1:16" ht="14.4" customHeight="1" x14ac:dyDescent="0.3">
      <c r="A94" s="497" t="s">
        <v>1607</v>
      </c>
      <c r="B94" s="498" t="s">
        <v>1581</v>
      </c>
      <c r="C94" s="498" t="s">
        <v>1730</v>
      </c>
      <c r="D94" s="498" t="s">
        <v>1731</v>
      </c>
      <c r="E94" s="513">
        <v>5</v>
      </c>
      <c r="F94" s="513">
        <v>31780</v>
      </c>
      <c r="G94" s="498">
        <v>1</v>
      </c>
      <c r="H94" s="498">
        <v>6356</v>
      </c>
      <c r="I94" s="513">
        <v>2</v>
      </c>
      <c r="J94" s="513">
        <v>13174.26</v>
      </c>
      <c r="K94" s="498">
        <v>0.41454562617998741</v>
      </c>
      <c r="L94" s="498">
        <v>6587.13</v>
      </c>
      <c r="M94" s="513">
        <v>2</v>
      </c>
      <c r="N94" s="513">
        <v>13174.26</v>
      </c>
      <c r="O94" s="503">
        <v>0.41454562617998741</v>
      </c>
      <c r="P94" s="514">
        <v>6587.13</v>
      </c>
    </row>
    <row r="95" spans="1:16" ht="14.4" customHeight="1" x14ac:dyDescent="0.3">
      <c r="A95" s="497" t="s">
        <v>1607</v>
      </c>
      <c r="B95" s="498" t="s">
        <v>1581</v>
      </c>
      <c r="C95" s="498" t="s">
        <v>1732</v>
      </c>
      <c r="D95" s="498" t="s">
        <v>1733</v>
      </c>
      <c r="E95" s="513"/>
      <c r="F95" s="513"/>
      <c r="G95" s="498"/>
      <c r="H95" s="498"/>
      <c r="I95" s="513"/>
      <c r="J95" s="513"/>
      <c r="K95" s="498"/>
      <c r="L95" s="498"/>
      <c r="M95" s="513">
        <v>2</v>
      </c>
      <c r="N95" s="513">
        <v>3683.24</v>
      </c>
      <c r="O95" s="503"/>
      <c r="P95" s="514">
        <v>1841.62</v>
      </c>
    </row>
    <row r="96" spans="1:16" ht="14.4" customHeight="1" x14ac:dyDescent="0.3">
      <c r="A96" s="497" t="s">
        <v>1607</v>
      </c>
      <c r="B96" s="498" t="s">
        <v>1581</v>
      </c>
      <c r="C96" s="498" t="s">
        <v>1734</v>
      </c>
      <c r="D96" s="498" t="s">
        <v>1735</v>
      </c>
      <c r="E96" s="513">
        <v>5</v>
      </c>
      <c r="F96" s="513">
        <v>10065.700000000001</v>
      </c>
      <c r="G96" s="498">
        <v>1</v>
      </c>
      <c r="H96" s="498">
        <v>2013.14</v>
      </c>
      <c r="I96" s="513">
        <v>1</v>
      </c>
      <c r="J96" s="513">
        <v>2013.14</v>
      </c>
      <c r="K96" s="498">
        <v>0.19999999999999998</v>
      </c>
      <c r="L96" s="498">
        <v>2013.14</v>
      </c>
      <c r="M96" s="513">
        <v>7</v>
      </c>
      <c r="N96" s="513">
        <v>14091.980000000001</v>
      </c>
      <c r="O96" s="503">
        <v>1.4000000000000001</v>
      </c>
      <c r="P96" s="514">
        <v>2013.14</v>
      </c>
    </row>
    <row r="97" spans="1:16" ht="14.4" customHeight="1" x14ac:dyDescent="0.3">
      <c r="A97" s="497" t="s">
        <v>1607</v>
      </c>
      <c r="B97" s="498" t="s">
        <v>1581</v>
      </c>
      <c r="C97" s="498" t="s">
        <v>1736</v>
      </c>
      <c r="D97" s="498" t="s">
        <v>1737</v>
      </c>
      <c r="E97" s="513">
        <v>1</v>
      </c>
      <c r="F97" s="513">
        <v>15395</v>
      </c>
      <c r="G97" s="498">
        <v>1</v>
      </c>
      <c r="H97" s="498">
        <v>15395</v>
      </c>
      <c r="I97" s="513"/>
      <c r="J97" s="513"/>
      <c r="K97" s="498"/>
      <c r="L97" s="498"/>
      <c r="M97" s="513">
        <v>1</v>
      </c>
      <c r="N97" s="513">
        <v>15954.82</v>
      </c>
      <c r="O97" s="503">
        <v>1.0363637544657356</v>
      </c>
      <c r="P97" s="514">
        <v>15954.82</v>
      </c>
    </row>
    <row r="98" spans="1:16" ht="14.4" customHeight="1" x14ac:dyDescent="0.3">
      <c r="A98" s="497" t="s">
        <v>1607</v>
      </c>
      <c r="B98" s="498" t="s">
        <v>1581</v>
      </c>
      <c r="C98" s="498" t="s">
        <v>1738</v>
      </c>
      <c r="D98" s="498" t="s">
        <v>1739</v>
      </c>
      <c r="E98" s="513"/>
      <c r="F98" s="513"/>
      <c r="G98" s="498"/>
      <c r="H98" s="498"/>
      <c r="I98" s="513"/>
      <c r="J98" s="513"/>
      <c r="K98" s="498"/>
      <c r="L98" s="498"/>
      <c r="M98" s="513">
        <v>1</v>
      </c>
      <c r="N98" s="513">
        <v>26449.24</v>
      </c>
      <c r="O98" s="503"/>
      <c r="P98" s="514">
        <v>26449.24</v>
      </c>
    </row>
    <row r="99" spans="1:16" ht="14.4" customHeight="1" x14ac:dyDescent="0.3">
      <c r="A99" s="497" t="s">
        <v>1607</v>
      </c>
      <c r="B99" s="498" t="s">
        <v>1581</v>
      </c>
      <c r="C99" s="498" t="s">
        <v>1586</v>
      </c>
      <c r="D99" s="498" t="s">
        <v>1587</v>
      </c>
      <c r="E99" s="513">
        <v>36</v>
      </c>
      <c r="F99" s="513">
        <v>18396</v>
      </c>
      <c r="G99" s="498">
        <v>1</v>
      </c>
      <c r="H99" s="498">
        <v>511</v>
      </c>
      <c r="I99" s="513">
        <v>37</v>
      </c>
      <c r="J99" s="513">
        <v>18907</v>
      </c>
      <c r="K99" s="498">
        <v>1.0277777777777777</v>
      </c>
      <c r="L99" s="498">
        <v>511</v>
      </c>
      <c r="M99" s="513">
        <v>26</v>
      </c>
      <c r="N99" s="513">
        <v>13286</v>
      </c>
      <c r="O99" s="503">
        <v>0.72222222222222221</v>
      </c>
      <c r="P99" s="514">
        <v>511</v>
      </c>
    </row>
    <row r="100" spans="1:16" ht="14.4" customHeight="1" x14ac:dyDescent="0.3">
      <c r="A100" s="497" t="s">
        <v>1607</v>
      </c>
      <c r="B100" s="498" t="s">
        <v>1581</v>
      </c>
      <c r="C100" s="498" t="s">
        <v>1740</v>
      </c>
      <c r="D100" s="498" t="s">
        <v>1741</v>
      </c>
      <c r="E100" s="513"/>
      <c r="F100" s="513"/>
      <c r="G100" s="498"/>
      <c r="H100" s="498"/>
      <c r="I100" s="513">
        <v>2</v>
      </c>
      <c r="J100" s="513">
        <v>47112.46</v>
      </c>
      <c r="K100" s="498"/>
      <c r="L100" s="498">
        <v>23556.23</v>
      </c>
      <c r="M100" s="513"/>
      <c r="N100" s="513"/>
      <c r="O100" s="503"/>
      <c r="P100" s="514"/>
    </row>
    <row r="101" spans="1:16" ht="14.4" customHeight="1" x14ac:dyDescent="0.3">
      <c r="A101" s="497" t="s">
        <v>1607</v>
      </c>
      <c r="B101" s="498" t="s">
        <v>1581</v>
      </c>
      <c r="C101" s="498" t="s">
        <v>1742</v>
      </c>
      <c r="D101" s="498" t="s">
        <v>1743</v>
      </c>
      <c r="E101" s="513"/>
      <c r="F101" s="513"/>
      <c r="G101" s="498"/>
      <c r="H101" s="498"/>
      <c r="I101" s="513"/>
      <c r="J101" s="513"/>
      <c r="K101" s="498"/>
      <c r="L101" s="498"/>
      <c r="M101" s="513">
        <v>1</v>
      </c>
      <c r="N101" s="513">
        <v>380.86</v>
      </c>
      <c r="O101" s="503"/>
      <c r="P101" s="514">
        <v>380.86</v>
      </c>
    </row>
    <row r="102" spans="1:16" ht="14.4" customHeight="1" x14ac:dyDescent="0.3">
      <c r="A102" s="497" t="s">
        <v>1607</v>
      </c>
      <c r="B102" s="498" t="s">
        <v>1581</v>
      </c>
      <c r="C102" s="498" t="s">
        <v>1744</v>
      </c>
      <c r="D102" s="498" t="s">
        <v>1745</v>
      </c>
      <c r="E102" s="513"/>
      <c r="F102" s="513"/>
      <c r="G102" s="498"/>
      <c r="H102" s="498"/>
      <c r="I102" s="513"/>
      <c r="J102" s="513"/>
      <c r="K102" s="498"/>
      <c r="L102" s="498"/>
      <c r="M102" s="513">
        <v>1</v>
      </c>
      <c r="N102" s="513">
        <v>38086.36</v>
      </c>
      <c r="O102" s="503"/>
      <c r="P102" s="514">
        <v>38086.36</v>
      </c>
    </row>
    <row r="103" spans="1:16" ht="14.4" customHeight="1" x14ac:dyDescent="0.3">
      <c r="A103" s="497" t="s">
        <v>1607</v>
      </c>
      <c r="B103" s="498" t="s">
        <v>1581</v>
      </c>
      <c r="C103" s="498" t="s">
        <v>1746</v>
      </c>
      <c r="D103" s="498" t="s">
        <v>1747</v>
      </c>
      <c r="E103" s="513">
        <v>1</v>
      </c>
      <c r="F103" s="513">
        <v>12993</v>
      </c>
      <c r="G103" s="498">
        <v>1</v>
      </c>
      <c r="H103" s="498">
        <v>12993</v>
      </c>
      <c r="I103" s="513"/>
      <c r="J103" s="513"/>
      <c r="K103" s="498"/>
      <c r="L103" s="498"/>
      <c r="M103" s="513"/>
      <c r="N103" s="513"/>
      <c r="O103" s="503"/>
      <c r="P103" s="514"/>
    </row>
    <row r="104" spans="1:16" ht="14.4" customHeight="1" x14ac:dyDescent="0.3">
      <c r="A104" s="497" t="s">
        <v>1607</v>
      </c>
      <c r="B104" s="498" t="s">
        <v>1581</v>
      </c>
      <c r="C104" s="498" t="s">
        <v>1748</v>
      </c>
      <c r="D104" s="498" t="s">
        <v>1749</v>
      </c>
      <c r="E104" s="513"/>
      <c r="F104" s="513"/>
      <c r="G104" s="498"/>
      <c r="H104" s="498"/>
      <c r="I104" s="513">
        <v>1</v>
      </c>
      <c r="J104" s="513">
        <v>25888.05</v>
      </c>
      <c r="K104" s="498"/>
      <c r="L104" s="498">
        <v>25888.05</v>
      </c>
      <c r="M104" s="513"/>
      <c r="N104" s="513"/>
      <c r="O104" s="503"/>
      <c r="P104" s="514"/>
    </row>
    <row r="105" spans="1:16" ht="14.4" customHeight="1" x14ac:dyDescent="0.3">
      <c r="A105" s="497" t="s">
        <v>1607</v>
      </c>
      <c r="B105" s="498" t="s">
        <v>1581</v>
      </c>
      <c r="C105" s="498" t="s">
        <v>1750</v>
      </c>
      <c r="D105" s="498" t="s">
        <v>1751</v>
      </c>
      <c r="E105" s="513"/>
      <c r="F105" s="513"/>
      <c r="G105" s="498"/>
      <c r="H105" s="498"/>
      <c r="I105" s="513"/>
      <c r="J105" s="513"/>
      <c r="K105" s="498"/>
      <c r="L105" s="498"/>
      <c r="M105" s="513">
        <v>6</v>
      </c>
      <c r="N105" s="513">
        <v>58459.199999999997</v>
      </c>
      <c r="O105" s="503"/>
      <c r="P105" s="514">
        <v>9743.1999999999989</v>
      </c>
    </row>
    <row r="106" spans="1:16" ht="14.4" customHeight="1" x14ac:dyDescent="0.3">
      <c r="A106" s="497" t="s">
        <v>1607</v>
      </c>
      <c r="B106" s="498" t="s">
        <v>1581</v>
      </c>
      <c r="C106" s="498" t="s">
        <v>1752</v>
      </c>
      <c r="D106" s="498" t="s">
        <v>1753</v>
      </c>
      <c r="E106" s="513"/>
      <c r="F106" s="513"/>
      <c r="G106" s="498"/>
      <c r="H106" s="498"/>
      <c r="I106" s="513">
        <v>7.0000000000000007E-2</v>
      </c>
      <c r="J106" s="513">
        <v>52.63</v>
      </c>
      <c r="K106" s="498"/>
      <c r="L106" s="498">
        <v>751.85714285714278</v>
      </c>
      <c r="M106" s="513"/>
      <c r="N106" s="513"/>
      <c r="O106" s="503"/>
      <c r="P106" s="514"/>
    </row>
    <row r="107" spans="1:16" ht="14.4" customHeight="1" x14ac:dyDescent="0.3">
      <c r="A107" s="497" t="s">
        <v>1607</v>
      </c>
      <c r="B107" s="498" t="s">
        <v>1588</v>
      </c>
      <c r="C107" s="498" t="s">
        <v>1589</v>
      </c>
      <c r="D107" s="498" t="s">
        <v>1590</v>
      </c>
      <c r="E107" s="513">
        <v>234</v>
      </c>
      <c r="F107" s="513">
        <v>50310</v>
      </c>
      <c r="G107" s="498">
        <v>1</v>
      </c>
      <c r="H107" s="498">
        <v>215</v>
      </c>
      <c r="I107" s="513">
        <v>47</v>
      </c>
      <c r="J107" s="513">
        <v>9118</v>
      </c>
      <c r="K107" s="498">
        <v>0.18123633472470682</v>
      </c>
      <c r="L107" s="498">
        <v>194</v>
      </c>
      <c r="M107" s="513">
        <v>56</v>
      </c>
      <c r="N107" s="513">
        <v>10864</v>
      </c>
      <c r="O107" s="503">
        <v>0.21594116477837408</v>
      </c>
      <c r="P107" s="514">
        <v>194</v>
      </c>
    </row>
    <row r="108" spans="1:16" ht="14.4" customHeight="1" x14ac:dyDescent="0.3">
      <c r="A108" s="497" t="s">
        <v>1607</v>
      </c>
      <c r="B108" s="498" t="s">
        <v>1588</v>
      </c>
      <c r="C108" s="498" t="s">
        <v>1754</v>
      </c>
      <c r="D108" s="498" t="s">
        <v>1755</v>
      </c>
      <c r="E108" s="513">
        <v>609</v>
      </c>
      <c r="F108" s="513">
        <v>124236</v>
      </c>
      <c r="G108" s="498">
        <v>1</v>
      </c>
      <c r="H108" s="498">
        <v>204</v>
      </c>
      <c r="I108" s="513">
        <v>626</v>
      </c>
      <c r="J108" s="513">
        <v>128330</v>
      </c>
      <c r="K108" s="498">
        <v>1.0329534112495573</v>
      </c>
      <c r="L108" s="498">
        <v>205</v>
      </c>
      <c r="M108" s="513">
        <v>488</v>
      </c>
      <c r="N108" s="513">
        <v>100040</v>
      </c>
      <c r="O108" s="503">
        <v>0.8052416368846389</v>
      </c>
      <c r="P108" s="514">
        <v>205</v>
      </c>
    </row>
    <row r="109" spans="1:16" ht="14.4" customHeight="1" x14ac:dyDescent="0.3">
      <c r="A109" s="497" t="s">
        <v>1607</v>
      </c>
      <c r="B109" s="498" t="s">
        <v>1588</v>
      </c>
      <c r="C109" s="498" t="s">
        <v>1756</v>
      </c>
      <c r="D109" s="498" t="s">
        <v>1757</v>
      </c>
      <c r="E109" s="513">
        <v>696</v>
      </c>
      <c r="F109" s="513">
        <v>103704</v>
      </c>
      <c r="G109" s="498">
        <v>1</v>
      </c>
      <c r="H109" s="498">
        <v>149</v>
      </c>
      <c r="I109" s="513">
        <v>642</v>
      </c>
      <c r="J109" s="513">
        <v>96300</v>
      </c>
      <c r="K109" s="498">
        <v>0.92860448970145804</v>
      </c>
      <c r="L109" s="498">
        <v>150</v>
      </c>
      <c r="M109" s="513">
        <v>694</v>
      </c>
      <c r="N109" s="513">
        <v>104100</v>
      </c>
      <c r="O109" s="503">
        <v>1.0038185605183985</v>
      </c>
      <c r="P109" s="514">
        <v>150</v>
      </c>
    </row>
    <row r="110" spans="1:16" ht="14.4" customHeight="1" x14ac:dyDescent="0.3">
      <c r="A110" s="497" t="s">
        <v>1607</v>
      </c>
      <c r="B110" s="498" t="s">
        <v>1588</v>
      </c>
      <c r="C110" s="498" t="s">
        <v>1758</v>
      </c>
      <c r="D110" s="498" t="s">
        <v>1759</v>
      </c>
      <c r="E110" s="513">
        <v>877</v>
      </c>
      <c r="F110" s="513">
        <v>158737</v>
      </c>
      <c r="G110" s="498">
        <v>1</v>
      </c>
      <c r="H110" s="498">
        <v>181</v>
      </c>
      <c r="I110" s="513">
        <v>872</v>
      </c>
      <c r="J110" s="513">
        <v>158704</v>
      </c>
      <c r="K110" s="498">
        <v>0.99979210896010384</v>
      </c>
      <c r="L110" s="498">
        <v>182</v>
      </c>
      <c r="M110" s="513">
        <v>940</v>
      </c>
      <c r="N110" s="513">
        <v>171080</v>
      </c>
      <c r="O110" s="503">
        <v>1.0777575486496531</v>
      </c>
      <c r="P110" s="514">
        <v>182</v>
      </c>
    </row>
    <row r="111" spans="1:16" ht="14.4" customHeight="1" x14ac:dyDescent="0.3">
      <c r="A111" s="497" t="s">
        <v>1607</v>
      </c>
      <c r="B111" s="498" t="s">
        <v>1588</v>
      </c>
      <c r="C111" s="498" t="s">
        <v>1760</v>
      </c>
      <c r="D111" s="498" t="s">
        <v>1761</v>
      </c>
      <c r="E111" s="513">
        <v>1330</v>
      </c>
      <c r="F111" s="513">
        <v>164920</v>
      </c>
      <c r="G111" s="498">
        <v>1</v>
      </c>
      <c r="H111" s="498">
        <v>124</v>
      </c>
      <c r="I111" s="513">
        <v>1617</v>
      </c>
      <c r="J111" s="513">
        <v>200508</v>
      </c>
      <c r="K111" s="498">
        <v>1.2157894736842105</v>
      </c>
      <c r="L111" s="498">
        <v>124</v>
      </c>
      <c r="M111" s="513">
        <v>1759</v>
      </c>
      <c r="N111" s="513">
        <v>218116</v>
      </c>
      <c r="O111" s="503">
        <v>1.3225563909774436</v>
      </c>
      <c r="P111" s="514">
        <v>124</v>
      </c>
    </row>
    <row r="112" spans="1:16" ht="14.4" customHeight="1" x14ac:dyDescent="0.3">
      <c r="A112" s="497" t="s">
        <v>1607</v>
      </c>
      <c r="B112" s="498" t="s">
        <v>1588</v>
      </c>
      <c r="C112" s="498" t="s">
        <v>1762</v>
      </c>
      <c r="D112" s="498" t="s">
        <v>1763</v>
      </c>
      <c r="E112" s="513">
        <v>4476</v>
      </c>
      <c r="F112" s="513">
        <v>966816</v>
      </c>
      <c r="G112" s="498">
        <v>1</v>
      </c>
      <c r="H112" s="498">
        <v>216</v>
      </c>
      <c r="I112" s="513">
        <v>5083</v>
      </c>
      <c r="J112" s="513">
        <v>1103011</v>
      </c>
      <c r="K112" s="498">
        <v>1.1408696173832455</v>
      </c>
      <c r="L112" s="498">
        <v>217</v>
      </c>
      <c r="M112" s="513">
        <v>5096</v>
      </c>
      <c r="N112" s="513">
        <v>1105832</v>
      </c>
      <c r="O112" s="503">
        <v>1.1437874424916428</v>
      </c>
      <c r="P112" s="514">
        <v>217</v>
      </c>
    </row>
    <row r="113" spans="1:16" ht="14.4" customHeight="1" x14ac:dyDescent="0.3">
      <c r="A113" s="497" t="s">
        <v>1607</v>
      </c>
      <c r="B113" s="498" t="s">
        <v>1588</v>
      </c>
      <c r="C113" s="498" t="s">
        <v>1764</v>
      </c>
      <c r="D113" s="498" t="s">
        <v>1765</v>
      </c>
      <c r="E113" s="513">
        <v>241</v>
      </c>
      <c r="F113" s="513">
        <v>52056</v>
      </c>
      <c r="G113" s="498">
        <v>1</v>
      </c>
      <c r="H113" s="498">
        <v>216</v>
      </c>
      <c r="I113" s="513">
        <v>249</v>
      </c>
      <c r="J113" s="513">
        <v>54033</v>
      </c>
      <c r="K113" s="498">
        <v>1.0379783310281236</v>
      </c>
      <c r="L113" s="498">
        <v>217</v>
      </c>
      <c r="M113" s="513">
        <v>237</v>
      </c>
      <c r="N113" s="513">
        <v>51429</v>
      </c>
      <c r="O113" s="503">
        <v>0.98795527893038271</v>
      </c>
      <c r="P113" s="514">
        <v>217</v>
      </c>
    </row>
    <row r="114" spans="1:16" ht="14.4" customHeight="1" x14ac:dyDescent="0.3">
      <c r="A114" s="497" t="s">
        <v>1607</v>
      </c>
      <c r="B114" s="498" t="s">
        <v>1588</v>
      </c>
      <c r="C114" s="498" t="s">
        <v>1766</v>
      </c>
      <c r="D114" s="498" t="s">
        <v>1767</v>
      </c>
      <c r="E114" s="513">
        <v>4</v>
      </c>
      <c r="F114" s="513">
        <v>1372</v>
      </c>
      <c r="G114" s="498">
        <v>1</v>
      </c>
      <c r="H114" s="498">
        <v>343</v>
      </c>
      <c r="I114" s="513">
        <v>6</v>
      </c>
      <c r="J114" s="513">
        <v>2064</v>
      </c>
      <c r="K114" s="498">
        <v>1.5043731778425655</v>
      </c>
      <c r="L114" s="498">
        <v>344</v>
      </c>
      <c r="M114" s="513">
        <v>11</v>
      </c>
      <c r="N114" s="513">
        <v>3784</v>
      </c>
      <c r="O114" s="503">
        <v>2.7580174927113701</v>
      </c>
      <c r="P114" s="514">
        <v>344</v>
      </c>
    </row>
    <row r="115" spans="1:16" ht="14.4" customHeight="1" x14ac:dyDescent="0.3">
      <c r="A115" s="497" t="s">
        <v>1607</v>
      </c>
      <c r="B115" s="498" t="s">
        <v>1588</v>
      </c>
      <c r="C115" s="498" t="s">
        <v>1768</v>
      </c>
      <c r="D115" s="498" t="s">
        <v>1769</v>
      </c>
      <c r="E115" s="513">
        <v>424</v>
      </c>
      <c r="F115" s="513">
        <v>92432</v>
      </c>
      <c r="G115" s="498">
        <v>1</v>
      </c>
      <c r="H115" s="498">
        <v>218</v>
      </c>
      <c r="I115" s="513">
        <v>437</v>
      </c>
      <c r="J115" s="513">
        <v>95703</v>
      </c>
      <c r="K115" s="498">
        <v>1.0353881772546305</v>
      </c>
      <c r="L115" s="498">
        <v>219</v>
      </c>
      <c r="M115" s="513">
        <v>932</v>
      </c>
      <c r="N115" s="513">
        <v>204108</v>
      </c>
      <c r="O115" s="503">
        <v>2.2081962956551844</v>
      </c>
      <c r="P115" s="514">
        <v>219</v>
      </c>
    </row>
    <row r="116" spans="1:16" ht="14.4" customHeight="1" x14ac:dyDescent="0.3">
      <c r="A116" s="497" t="s">
        <v>1607</v>
      </c>
      <c r="B116" s="498" t="s">
        <v>1588</v>
      </c>
      <c r="C116" s="498" t="s">
        <v>1770</v>
      </c>
      <c r="D116" s="498" t="s">
        <v>1771</v>
      </c>
      <c r="E116" s="513">
        <v>45</v>
      </c>
      <c r="F116" s="513">
        <v>27360</v>
      </c>
      <c r="G116" s="498">
        <v>1</v>
      </c>
      <c r="H116" s="498">
        <v>608</v>
      </c>
      <c r="I116" s="513">
        <v>52</v>
      </c>
      <c r="J116" s="513">
        <v>31668</v>
      </c>
      <c r="K116" s="498">
        <v>1.1574561403508772</v>
      </c>
      <c r="L116" s="498">
        <v>609</v>
      </c>
      <c r="M116" s="513">
        <v>44</v>
      </c>
      <c r="N116" s="513">
        <v>26796</v>
      </c>
      <c r="O116" s="503">
        <v>0.97938596491228069</v>
      </c>
      <c r="P116" s="514">
        <v>609</v>
      </c>
    </row>
    <row r="117" spans="1:16" ht="14.4" customHeight="1" x14ac:dyDescent="0.3">
      <c r="A117" s="497" t="s">
        <v>1607</v>
      </c>
      <c r="B117" s="498" t="s">
        <v>1588</v>
      </c>
      <c r="C117" s="498" t="s">
        <v>1772</v>
      </c>
      <c r="D117" s="498" t="s">
        <v>1773</v>
      </c>
      <c r="E117" s="513">
        <v>2</v>
      </c>
      <c r="F117" s="513">
        <v>3492</v>
      </c>
      <c r="G117" s="498">
        <v>1</v>
      </c>
      <c r="H117" s="498">
        <v>1746</v>
      </c>
      <c r="I117" s="513">
        <v>2</v>
      </c>
      <c r="J117" s="513">
        <v>3500</v>
      </c>
      <c r="K117" s="498">
        <v>1.002290950744559</v>
      </c>
      <c r="L117" s="498">
        <v>1750</v>
      </c>
      <c r="M117" s="513">
        <v>1</v>
      </c>
      <c r="N117" s="513">
        <v>1750</v>
      </c>
      <c r="O117" s="503">
        <v>0.50114547537227949</v>
      </c>
      <c r="P117" s="514">
        <v>1750</v>
      </c>
    </row>
    <row r="118" spans="1:16" ht="14.4" customHeight="1" x14ac:dyDescent="0.3">
      <c r="A118" s="497" t="s">
        <v>1607</v>
      </c>
      <c r="B118" s="498" t="s">
        <v>1588</v>
      </c>
      <c r="C118" s="498" t="s">
        <v>1774</v>
      </c>
      <c r="D118" s="498" t="s">
        <v>1775</v>
      </c>
      <c r="E118" s="513">
        <v>5</v>
      </c>
      <c r="F118" s="513">
        <v>5050</v>
      </c>
      <c r="G118" s="498">
        <v>1</v>
      </c>
      <c r="H118" s="498">
        <v>1010</v>
      </c>
      <c r="I118" s="513">
        <v>14</v>
      </c>
      <c r="J118" s="513">
        <v>14196</v>
      </c>
      <c r="K118" s="498">
        <v>2.8110891089108909</v>
      </c>
      <c r="L118" s="498">
        <v>1014</v>
      </c>
      <c r="M118" s="513">
        <v>11</v>
      </c>
      <c r="N118" s="513">
        <v>11154</v>
      </c>
      <c r="O118" s="503">
        <v>2.2087128712871289</v>
      </c>
      <c r="P118" s="514">
        <v>1014</v>
      </c>
    </row>
    <row r="119" spans="1:16" ht="14.4" customHeight="1" x14ac:dyDescent="0.3">
      <c r="A119" s="497" t="s">
        <v>1607</v>
      </c>
      <c r="B119" s="498" t="s">
        <v>1588</v>
      </c>
      <c r="C119" s="498" t="s">
        <v>1776</v>
      </c>
      <c r="D119" s="498" t="s">
        <v>1777</v>
      </c>
      <c r="E119" s="513">
        <v>25</v>
      </c>
      <c r="F119" s="513">
        <v>11200</v>
      </c>
      <c r="G119" s="498">
        <v>1</v>
      </c>
      <c r="H119" s="498">
        <v>448</v>
      </c>
      <c r="I119" s="513">
        <v>26</v>
      </c>
      <c r="J119" s="513">
        <v>11674</v>
      </c>
      <c r="K119" s="498">
        <v>1.0423214285714286</v>
      </c>
      <c r="L119" s="498">
        <v>449</v>
      </c>
      <c r="M119" s="513">
        <v>29</v>
      </c>
      <c r="N119" s="513">
        <v>13021</v>
      </c>
      <c r="O119" s="503">
        <v>1.1625892857142857</v>
      </c>
      <c r="P119" s="514">
        <v>449</v>
      </c>
    </row>
    <row r="120" spans="1:16" ht="14.4" customHeight="1" x14ac:dyDescent="0.3">
      <c r="A120" s="497" t="s">
        <v>1607</v>
      </c>
      <c r="B120" s="498" t="s">
        <v>1588</v>
      </c>
      <c r="C120" s="498" t="s">
        <v>1778</v>
      </c>
      <c r="D120" s="498" t="s">
        <v>1779</v>
      </c>
      <c r="E120" s="513">
        <v>3</v>
      </c>
      <c r="F120" s="513">
        <v>1416</v>
      </c>
      <c r="G120" s="498">
        <v>1</v>
      </c>
      <c r="H120" s="498">
        <v>472</v>
      </c>
      <c r="I120" s="513">
        <v>2</v>
      </c>
      <c r="J120" s="513">
        <v>946</v>
      </c>
      <c r="K120" s="498">
        <v>0.66807909604519777</v>
      </c>
      <c r="L120" s="498">
        <v>473</v>
      </c>
      <c r="M120" s="513">
        <v>1</v>
      </c>
      <c r="N120" s="513">
        <v>473</v>
      </c>
      <c r="O120" s="503">
        <v>0.33403954802259889</v>
      </c>
      <c r="P120" s="514">
        <v>473</v>
      </c>
    </row>
    <row r="121" spans="1:16" ht="14.4" customHeight="1" x14ac:dyDescent="0.3">
      <c r="A121" s="497" t="s">
        <v>1607</v>
      </c>
      <c r="B121" s="498" t="s">
        <v>1588</v>
      </c>
      <c r="C121" s="498" t="s">
        <v>1780</v>
      </c>
      <c r="D121" s="498" t="s">
        <v>1781</v>
      </c>
      <c r="E121" s="513"/>
      <c r="F121" s="513"/>
      <c r="G121" s="498"/>
      <c r="H121" s="498"/>
      <c r="I121" s="513"/>
      <c r="J121" s="513"/>
      <c r="K121" s="498"/>
      <c r="L121" s="498"/>
      <c r="M121" s="513">
        <v>1</v>
      </c>
      <c r="N121" s="513">
        <v>323</v>
      </c>
      <c r="O121" s="503"/>
      <c r="P121" s="514">
        <v>323</v>
      </c>
    </row>
    <row r="122" spans="1:16" ht="14.4" customHeight="1" x14ac:dyDescent="0.3">
      <c r="A122" s="497" t="s">
        <v>1607</v>
      </c>
      <c r="B122" s="498" t="s">
        <v>1588</v>
      </c>
      <c r="C122" s="498" t="s">
        <v>1782</v>
      </c>
      <c r="D122" s="498" t="s">
        <v>1783</v>
      </c>
      <c r="E122" s="513">
        <v>11</v>
      </c>
      <c r="F122" s="513">
        <v>2816</v>
      </c>
      <c r="G122" s="498">
        <v>1</v>
      </c>
      <c r="H122" s="498">
        <v>256</v>
      </c>
      <c r="I122" s="513">
        <v>42</v>
      </c>
      <c r="J122" s="513">
        <v>10794</v>
      </c>
      <c r="K122" s="498">
        <v>3.8330965909090908</v>
      </c>
      <c r="L122" s="498">
        <v>257</v>
      </c>
      <c r="M122" s="513">
        <v>6</v>
      </c>
      <c r="N122" s="513">
        <v>1542</v>
      </c>
      <c r="O122" s="503">
        <v>0.54758522727272729</v>
      </c>
      <c r="P122" s="514">
        <v>257</v>
      </c>
    </row>
    <row r="123" spans="1:16" ht="14.4" customHeight="1" x14ac:dyDescent="0.3">
      <c r="A123" s="497" t="s">
        <v>1607</v>
      </c>
      <c r="B123" s="498" t="s">
        <v>1588</v>
      </c>
      <c r="C123" s="498" t="s">
        <v>1784</v>
      </c>
      <c r="D123" s="498" t="s">
        <v>1785</v>
      </c>
      <c r="E123" s="513">
        <v>111</v>
      </c>
      <c r="F123" s="513">
        <v>36075</v>
      </c>
      <c r="G123" s="498">
        <v>1</v>
      </c>
      <c r="H123" s="498">
        <v>325</v>
      </c>
      <c r="I123" s="513">
        <v>86</v>
      </c>
      <c r="J123" s="513">
        <v>28036</v>
      </c>
      <c r="K123" s="498">
        <v>0.77715869715869712</v>
      </c>
      <c r="L123" s="498">
        <v>326</v>
      </c>
      <c r="M123" s="513">
        <v>82</v>
      </c>
      <c r="N123" s="513">
        <v>26732</v>
      </c>
      <c r="O123" s="503">
        <v>0.741011781011781</v>
      </c>
      <c r="P123" s="514">
        <v>326</v>
      </c>
    </row>
    <row r="124" spans="1:16" ht="14.4" customHeight="1" x14ac:dyDescent="0.3">
      <c r="A124" s="497" t="s">
        <v>1607</v>
      </c>
      <c r="B124" s="498" t="s">
        <v>1588</v>
      </c>
      <c r="C124" s="498" t="s">
        <v>1786</v>
      </c>
      <c r="D124" s="498" t="s">
        <v>1787</v>
      </c>
      <c r="E124" s="513"/>
      <c r="F124" s="513"/>
      <c r="G124" s="498"/>
      <c r="H124" s="498"/>
      <c r="I124" s="513"/>
      <c r="J124" s="513"/>
      <c r="K124" s="498"/>
      <c r="L124" s="498"/>
      <c r="M124" s="513">
        <v>1</v>
      </c>
      <c r="N124" s="513">
        <v>4493</v>
      </c>
      <c r="O124" s="503"/>
      <c r="P124" s="514">
        <v>4493</v>
      </c>
    </row>
    <row r="125" spans="1:16" ht="14.4" customHeight="1" x14ac:dyDescent="0.3">
      <c r="A125" s="497" t="s">
        <v>1607</v>
      </c>
      <c r="B125" s="498" t="s">
        <v>1588</v>
      </c>
      <c r="C125" s="498" t="s">
        <v>1788</v>
      </c>
      <c r="D125" s="498" t="s">
        <v>1789</v>
      </c>
      <c r="E125" s="513">
        <v>6</v>
      </c>
      <c r="F125" s="513">
        <v>24732</v>
      </c>
      <c r="G125" s="498">
        <v>1</v>
      </c>
      <c r="H125" s="498">
        <v>4122</v>
      </c>
      <c r="I125" s="513">
        <v>2</v>
      </c>
      <c r="J125" s="513">
        <v>8254</v>
      </c>
      <c r="K125" s="498">
        <v>0.33373766779880315</v>
      </c>
      <c r="L125" s="498">
        <v>4127</v>
      </c>
      <c r="M125" s="513">
        <v>1</v>
      </c>
      <c r="N125" s="513">
        <v>4127</v>
      </c>
      <c r="O125" s="503">
        <v>0.16686883389940158</v>
      </c>
      <c r="P125" s="514">
        <v>4127</v>
      </c>
    </row>
    <row r="126" spans="1:16" ht="14.4" customHeight="1" x14ac:dyDescent="0.3">
      <c r="A126" s="497" t="s">
        <v>1607</v>
      </c>
      <c r="B126" s="498" t="s">
        <v>1588</v>
      </c>
      <c r="C126" s="498" t="s">
        <v>1790</v>
      </c>
      <c r="D126" s="498" t="s">
        <v>1791</v>
      </c>
      <c r="E126" s="513">
        <v>1</v>
      </c>
      <c r="F126" s="513">
        <v>277</v>
      </c>
      <c r="G126" s="498">
        <v>1</v>
      </c>
      <c r="H126" s="498">
        <v>277</v>
      </c>
      <c r="I126" s="513">
        <v>1</v>
      </c>
      <c r="J126" s="513">
        <v>278</v>
      </c>
      <c r="K126" s="498">
        <v>1.0036101083032491</v>
      </c>
      <c r="L126" s="498">
        <v>278</v>
      </c>
      <c r="M126" s="513">
        <v>2</v>
      </c>
      <c r="N126" s="513">
        <v>556</v>
      </c>
      <c r="O126" s="503">
        <v>2.0072202166064983</v>
      </c>
      <c r="P126" s="514">
        <v>278</v>
      </c>
    </row>
    <row r="127" spans="1:16" ht="14.4" customHeight="1" x14ac:dyDescent="0.3">
      <c r="A127" s="497" t="s">
        <v>1607</v>
      </c>
      <c r="B127" s="498" t="s">
        <v>1588</v>
      </c>
      <c r="C127" s="498" t="s">
        <v>1792</v>
      </c>
      <c r="D127" s="498" t="s">
        <v>1793</v>
      </c>
      <c r="E127" s="513">
        <v>13</v>
      </c>
      <c r="F127" s="513">
        <v>81172</v>
      </c>
      <c r="G127" s="498">
        <v>1</v>
      </c>
      <c r="H127" s="498">
        <v>6244</v>
      </c>
      <c r="I127" s="513">
        <v>8</v>
      </c>
      <c r="J127" s="513">
        <v>50000</v>
      </c>
      <c r="K127" s="498">
        <v>0.61597595229882229</v>
      </c>
      <c r="L127" s="498">
        <v>6250</v>
      </c>
      <c r="M127" s="513">
        <v>14</v>
      </c>
      <c r="N127" s="513">
        <v>87500</v>
      </c>
      <c r="O127" s="503">
        <v>1.0779579165229389</v>
      </c>
      <c r="P127" s="514">
        <v>6250</v>
      </c>
    </row>
    <row r="128" spans="1:16" ht="14.4" customHeight="1" x14ac:dyDescent="0.3">
      <c r="A128" s="497" t="s">
        <v>1607</v>
      </c>
      <c r="B128" s="498" t="s">
        <v>1588</v>
      </c>
      <c r="C128" s="498" t="s">
        <v>1794</v>
      </c>
      <c r="D128" s="498" t="s">
        <v>1795</v>
      </c>
      <c r="E128" s="513">
        <v>7</v>
      </c>
      <c r="F128" s="513">
        <v>10570</v>
      </c>
      <c r="G128" s="498">
        <v>1</v>
      </c>
      <c r="H128" s="498">
        <v>1510</v>
      </c>
      <c r="I128" s="513">
        <v>9</v>
      </c>
      <c r="J128" s="513">
        <v>13635</v>
      </c>
      <c r="K128" s="498">
        <v>1.2899716177861873</v>
      </c>
      <c r="L128" s="498">
        <v>1515</v>
      </c>
      <c r="M128" s="513">
        <v>5</v>
      </c>
      <c r="N128" s="513">
        <v>7575</v>
      </c>
      <c r="O128" s="503">
        <v>0.71665089877010402</v>
      </c>
      <c r="P128" s="514">
        <v>1515</v>
      </c>
    </row>
    <row r="129" spans="1:16" ht="14.4" customHeight="1" x14ac:dyDescent="0.3">
      <c r="A129" s="497" t="s">
        <v>1607</v>
      </c>
      <c r="B129" s="498" t="s">
        <v>1588</v>
      </c>
      <c r="C129" s="498" t="s">
        <v>1796</v>
      </c>
      <c r="D129" s="498" t="s">
        <v>1797</v>
      </c>
      <c r="E129" s="513">
        <v>2</v>
      </c>
      <c r="F129" s="513">
        <v>2170</v>
      </c>
      <c r="G129" s="498">
        <v>1</v>
      </c>
      <c r="H129" s="498">
        <v>1085</v>
      </c>
      <c r="I129" s="513">
        <v>1</v>
      </c>
      <c r="J129" s="513">
        <v>1088</v>
      </c>
      <c r="K129" s="498">
        <v>0.5013824884792627</v>
      </c>
      <c r="L129" s="498">
        <v>1088</v>
      </c>
      <c r="M129" s="513">
        <v>1</v>
      </c>
      <c r="N129" s="513">
        <v>1088</v>
      </c>
      <c r="O129" s="503">
        <v>0.5013824884792627</v>
      </c>
      <c r="P129" s="514">
        <v>1088</v>
      </c>
    </row>
    <row r="130" spans="1:16" ht="14.4" customHeight="1" x14ac:dyDescent="0.3">
      <c r="A130" s="497" t="s">
        <v>1607</v>
      </c>
      <c r="B130" s="498" t="s">
        <v>1588</v>
      </c>
      <c r="C130" s="498" t="s">
        <v>1798</v>
      </c>
      <c r="D130" s="498" t="s">
        <v>1799</v>
      </c>
      <c r="E130" s="513">
        <v>16</v>
      </c>
      <c r="F130" s="513">
        <v>75168</v>
      </c>
      <c r="G130" s="498">
        <v>1</v>
      </c>
      <c r="H130" s="498">
        <v>4698</v>
      </c>
      <c r="I130" s="513">
        <v>15</v>
      </c>
      <c r="J130" s="513">
        <v>70530</v>
      </c>
      <c r="K130" s="498">
        <v>0.93829821200510855</v>
      </c>
      <c r="L130" s="498">
        <v>4702</v>
      </c>
      <c r="M130" s="513">
        <v>20</v>
      </c>
      <c r="N130" s="513">
        <v>94040</v>
      </c>
      <c r="O130" s="503">
        <v>1.2510642826734781</v>
      </c>
      <c r="P130" s="514">
        <v>4702</v>
      </c>
    </row>
    <row r="131" spans="1:16" ht="14.4" customHeight="1" x14ac:dyDescent="0.3">
      <c r="A131" s="497" t="s">
        <v>1607</v>
      </c>
      <c r="B131" s="498" t="s">
        <v>1588</v>
      </c>
      <c r="C131" s="498" t="s">
        <v>1800</v>
      </c>
      <c r="D131" s="498" t="s">
        <v>1801</v>
      </c>
      <c r="E131" s="513">
        <v>24</v>
      </c>
      <c r="F131" s="513">
        <v>91464</v>
      </c>
      <c r="G131" s="498">
        <v>1</v>
      </c>
      <c r="H131" s="498">
        <v>3811</v>
      </c>
      <c r="I131" s="513">
        <v>20</v>
      </c>
      <c r="J131" s="513">
        <v>76300</v>
      </c>
      <c r="K131" s="498">
        <v>0.8342079944021692</v>
      </c>
      <c r="L131" s="498">
        <v>3815</v>
      </c>
      <c r="M131" s="513">
        <v>11</v>
      </c>
      <c r="N131" s="513">
        <v>41965</v>
      </c>
      <c r="O131" s="503">
        <v>0.45881439692119302</v>
      </c>
      <c r="P131" s="514">
        <v>3815</v>
      </c>
    </row>
    <row r="132" spans="1:16" ht="14.4" customHeight="1" x14ac:dyDescent="0.3">
      <c r="A132" s="497" t="s">
        <v>1607</v>
      </c>
      <c r="B132" s="498" t="s">
        <v>1588</v>
      </c>
      <c r="C132" s="498" t="s">
        <v>1802</v>
      </c>
      <c r="D132" s="498" t="s">
        <v>1803</v>
      </c>
      <c r="E132" s="513">
        <v>20</v>
      </c>
      <c r="F132" s="513">
        <v>102900</v>
      </c>
      <c r="G132" s="498">
        <v>1</v>
      </c>
      <c r="H132" s="498">
        <v>5145</v>
      </c>
      <c r="I132" s="513">
        <v>10</v>
      </c>
      <c r="J132" s="513">
        <v>51500</v>
      </c>
      <c r="K132" s="498">
        <v>0.50048590864917397</v>
      </c>
      <c r="L132" s="498">
        <v>5150</v>
      </c>
      <c r="M132" s="513">
        <v>4</v>
      </c>
      <c r="N132" s="513">
        <v>20600</v>
      </c>
      <c r="O132" s="503">
        <v>0.20019436345966959</v>
      </c>
      <c r="P132" s="514">
        <v>5150</v>
      </c>
    </row>
    <row r="133" spans="1:16" ht="14.4" customHeight="1" x14ac:dyDescent="0.3">
      <c r="A133" s="497" t="s">
        <v>1607</v>
      </c>
      <c r="B133" s="498" t="s">
        <v>1588</v>
      </c>
      <c r="C133" s="498" t="s">
        <v>1804</v>
      </c>
      <c r="D133" s="498" t="s">
        <v>1805</v>
      </c>
      <c r="E133" s="513">
        <v>21</v>
      </c>
      <c r="F133" s="513">
        <v>164388</v>
      </c>
      <c r="G133" s="498">
        <v>1</v>
      </c>
      <c r="H133" s="498">
        <v>7828</v>
      </c>
      <c r="I133" s="513">
        <v>17</v>
      </c>
      <c r="J133" s="513">
        <v>133195</v>
      </c>
      <c r="K133" s="498">
        <v>0.81024770664525392</v>
      </c>
      <c r="L133" s="498">
        <v>7835</v>
      </c>
      <c r="M133" s="513">
        <v>6</v>
      </c>
      <c r="N133" s="513">
        <v>47010</v>
      </c>
      <c r="O133" s="503">
        <v>0.28596977881597196</v>
      </c>
      <c r="P133" s="514">
        <v>7835</v>
      </c>
    </row>
    <row r="134" spans="1:16" ht="14.4" customHeight="1" x14ac:dyDescent="0.3">
      <c r="A134" s="497" t="s">
        <v>1607</v>
      </c>
      <c r="B134" s="498" t="s">
        <v>1588</v>
      </c>
      <c r="C134" s="498" t="s">
        <v>1806</v>
      </c>
      <c r="D134" s="498" t="s">
        <v>1807</v>
      </c>
      <c r="E134" s="513">
        <v>14</v>
      </c>
      <c r="F134" s="513">
        <v>23142</v>
      </c>
      <c r="G134" s="498">
        <v>1</v>
      </c>
      <c r="H134" s="498">
        <v>1653</v>
      </c>
      <c r="I134" s="513">
        <v>15</v>
      </c>
      <c r="J134" s="513">
        <v>24855</v>
      </c>
      <c r="K134" s="498">
        <v>1.0740212600466683</v>
      </c>
      <c r="L134" s="498">
        <v>1657</v>
      </c>
      <c r="M134" s="513">
        <v>18</v>
      </c>
      <c r="N134" s="513">
        <v>29826</v>
      </c>
      <c r="O134" s="503">
        <v>1.2888255120560022</v>
      </c>
      <c r="P134" s="514">
        <v>1657</v>
      </c>
    </row>
    <row r="135" spans="1:16" ht="14.4" customHeight="1" x14ac:dyDescent="0.3">
      <c r="A135" s="497" t="s">
        <v>1607</v>
      </c>
      <c r="B135" s="498" t="s">
        <v>1588</v>
      </c>
      <c r="C135" s="498" t="s">
        <v>1808</v>
      </c>
      <c r="D135" s="498" t="s">
        <v>1809</v>
      </c>
      <c r="E135" s="513">
        <v>251</v>
      </c>
      <c r="F135" s="513">
        <v>60993</v>
      </c>
      <c r="G135" s="498">
        <v>1</v>
      </c>
      <c r="H135" s="498">
        <v>243</v>
      </c>
      <c r="I135" s="513">
        <v>483</v>
      </c>
      <c r="J135" s="513">
        <v>117852</v>
      </c>
      <c r="K135" s="498">
        <v>1.9322217303625007</v>
      </c>
      <c r="L135" s="498">
        <v>244</v>
      </c>
      <c r="M135" s="513">
        <v>533</v>
      </c>
      <c r="N135" s="513">
        <v>130052</v>
      </c>
      <c r="O135" s="503">
        <v>2.1322446838161757</v>
      </c>
      <c r="P135" s="514">
        <v>244</v>
      </c>
    </row>
    <row r="136" spans="1:16" ht="14.4" customHeight="1" x14ac:dyDescent="0.3">
      <c r="A136" s="497" t="s">
        <v>1607</v>
      </c>
      <c r="B136" s="498" t="s">
        <v>1588</v>
      </c>
      <c r="C136" s="498" t="s">
        <v>1810</v>
      </c>
      <c r="D136" s="498" t="s">
        <v>1811</v>
      </c>
      <c r="E136" s="513">
        <v>1653</v>
      </c>
      <c r="F136" s="513">
        <v>550449</v>
      </c>
      <c r="G136" s="498">
        <v>1</v>
      </c>
      <c r="H136" s="498">
        <v>333</v>
      </c>
      <c r="I136" s="513">
        <v>1890</v>
      </c>
      <c r="J136" s="513">
        <v>631260</v>
      </c>
      <c r="K136" s="498">
        <v>1.1468092411831068</v>
      </c>
      <c r="L136" s="498">
        <v>334</v>
      </c>
      <c r="M136" s="513">
        <v>2128</v>
      </c>
      <c r="N136" s="513">
        <v>710752</v>
      </c>
      <c r="O136" s="503">
        <v>1.2912222567394982</v>
      </c>
      <c r="P136" s="514">
        <v>334</v>
      </c>
    </row>
    <row r="137" spans="1:16" ht="14.4" customHeight="1" x14ac:dyDescent="0.3">
      <c r="A137" s="497" t="s">
        <v>1607</v>
      </c>
      <c r="B137" s="498" t="s">
        <v>1588</v>
      </c>
      <c r="C137" s="498" t="s">
        <v>1812</v>
      </c>
      <c r="D137" s="498" t="s">
        <v>1813</v>
      </c>
      <c r="E137" s="513">
        <v>332</v>
      </c>
      <c r="F137" s="513">
        <v>275228</v>
      </c>
      <c r="G137" s="498">
        <v>1</v>
      </c>
      <c r="H137" s="498">
        <v>829</v>
      </c>
      <c r="I137" s="513">
        <v>386</v>
      </c>
      <c r="J137" s="513">
        <v>320766</v>
      </c>
      <c r="K137" s="498">
        <v>1.1654555495807113</v>
      </c>
      <c r="L137" s="498">
        <v>831</v>
      </c>
      <c r="M137" s="513">
        <v>380</v>
      </c>
      <c r="N137" s="513">
        <v>315780</v>
      </c>
      <c r="O137" s="503">
        <v>1.1473396602089905</v>
      </c>
      <c r="P137" s="514">
        <v>831</v>
      </c>
    </row>
    <row r="138" spans="1:16" ht="14.4" customHeight="1" x14ac:dyDescent="0.3">
      <c r="A138" s="497" t="s">
        <v>1607</v>
      </c>
      <c r="B138" s="498" t="s">
        <v>1588</v>
      </c>
      <c r="C138" s="498" t="s">
        <v>1814</v>
      </c>
      <c r="D138" s="498" t="s">
        <v>1815</v>
      </c>
      <c r="E138" s="513">
        <v>2</v>
      </c>
      <c r="F138" s="513">
        <v>2084</v>
      </c>
      <c r="G138" s="498">
        <v>1</v>
      </c>
      <c r="H138" s="498">
        <v>1042</v>
      </c>
      <c r="I138" s="513">
        <v>3</v>
      </c>
      <c r="J138" s="513">
        <v>3129</v>
      </c>
      <c r="K138" s="498">
        <v>1.5014395393474089</v>
      </c>
      <c r="L138" s="498">
        <v>1043</v>
      </c>
      <c r="M138" s="513">
        <v>1</v>
      </c>
      <c r="N138" s="513">
        <v>1043</v>
      </c>
      <c r="O138" s="503">
        <v>0.50047984644913623</v>
      </c>
      <c r="P138" s="514">
        <v>1043</v>
      </c>
    </row>
    <row r="139" spans="1:16" ht="14.4" customHeight="1" x14ac:dyDescent="0.3">
      <c r="A139" s="497" t="s">
        <v>1607</v>
      </c>
      <c r="B139" s="498" t="s">
        <v>1588</v>
      </c>
      <c r="C139" s="498" t="s">
        <v>1816</v>
      </c>
      <c r="D139" s="498" t="s">
        <v>1817</v>
      </c>
      <c r="E139" s="513">
        <v>545</v>
      </c>
      <c r="F139" s="513">
        <v>695420</v>
      </c>
      <c r="G139" s="498">
        <v>1</v>
      </c>
      <c r="H139" s="498">
        <v>1276</v>
      </c>
      <c r="I139" s="513">
        <v>569</v>
      </c>
      <c r="J139" s="513">
        <v>726613</v>
      </c>
      <c r="K139" s="498">
        <v>1.0448549078254867</v>
      </c>
      <c r="L139" s="498">
        <v>1277</v>
      </c>
      <c r="M139" s="513">
        <v>858</v>
      </c>
      <c r="N139" s="513">
        <v>1095666</v>
      </c>
      <c r="O139" s="503">
        <v>1.5755457133818411</v>
      </c>
      <c r="P139" s="514">
        <v>1277</v>
      </c>
    </row>
    <row r="140" spans="1:16" ht="14.4" customHeight="1" x14ac:dyDescent="0.3">
      <c r="A140" s="497" t="s">
        <v>1607</v>
      </c>
      <c r="B140" s="498" t="s">
        <v>1588</v>
      </c>
      <c r="C140" s="498" t="s">
        <v>1818</v>
      </c>
      <c r="D140" s="498" t="s">
        <v>1819</v>
      </c>
      <c r="E140" s="513">
        <v>488</v>
      </c>
      <c r="F140" s="513">
        <v>567544</v>
      </c>
      <c r="G140" s="498">
        <v>1</v>
      </c>
      <c r="H140" s="498">
        <v>1163</v>
      </c>
      <c r="I140" s="513">
        <v>521</v>
      </c>
      <c r="J140" s="513">
        <v>606444</v>
      </c>
      <c r="K140" s="498">
        <v>1.0685409413190872</v>
      </c>
      <c r="L140" s="498">
        <v>1164</v>
      </c>
      <c r="M140" s="513">
        <v>654</v>
      </c>
      <c r="N140" s="513">
        <v>761256</v>
      </c>
      <c r="O140" s="503">
        <v>1.3413162679897945</v>
      </c>
      <c r="P140" s="514">
        <v>1164</v>
      </c>
    </row>
    <row r="141" spans="1:16" ht="14.4" customHeight="1" x14ac:dyDescent="0.3">
      <c r="A141" s="497" t="s">
        <v>1607</v>
      </c>
      <c r="B141" s="498" t="s">
        <v>1588</v>
      </c>
      <c r="C141" s="498" t="s">
        <v>1820</v>
      </c>
      <c r="D141" s="498" t="s">
        <v>1821</v>
      </c>
      <c r="E141" s="513">
        <v>1886</v>
      </c>
      <c r="F141" s="513">
        <v>9552590</v>
      </c>
      <c r="G141" s="498">
        <v>1</v>
      </c>
      <c r="H141" s="498">
        <v>5065</v>
      </c>
      <c r="I141" s="513">
        <v>2028</v>
      </c>
      <c r="J141" s="513">
        <v>10277904</v>
      </c>
      <c r="K141" s="498">
        <v>1.0759285178155873</v>
      </c>
      <c r="L141" s="498">
        <v>5068</v>
      </c>
      <c r="M141" s="513">
        <v>2468</v>
      </c>
      <c r="N141" s="513">
        <v>12507824</v>
      </c>
      <c r="O141" s="503">
        <v>1.3093646853889886</v>
      </c>
      <c r="P141" s="514">
        <v>5068</v>
      </c>
    </row>
    <row r="142" spans="1:16" ht="14.4" customHeight="1" x14ac:dyDescent="0.3">
      <c r="A142" s="497" t="s">
        <v>1607</v>
      </c>
      <c r="B142" s="498" t="s">
        <v>1588</v>
      </c>
      <c r="C142" s="498" t="s">
        <v>1822</v>
      </c>
      <c r="D142" s="498" t="s">
        <v>1823</v>
      </c>
      <c r="E142" s="513">
        <v>33</v>
      </c>
      <c r="F142" s="513">
        <v>253077</v>
      </c>
      <c r="G142" s="498">
        <v>1</v>
      </c>
      <c r="H142" s="498">
        <v>7669</v>
      </c>
      <c r="I142" s="513">
        <v>42</v>
      </c>
      <c r="J142" s="513">
        <v>322266</v>
      </c>
      <c r="K142" s="498">
        <v>1.2733911023127349</v>
      </c>
      <c r="L142" s="498">
        <v>7673</v>
      </c>
      <c r="M142" s="513">
        <v>36</v>
      </c>
      <c r="N142" s="513">
        <v>276228</v>
      </c>
      <c r="O142" s="503">
        <v>1.0914780876966299</v>
      </c>
      <c r="P142" s="514">
        <v>7673</v>
      </c>
    </row>
    <row r="143" spans="1:16" ht="14.4" customHeight="1" x14ac:dyDescent="0.3">
      <c r="A143" s="497" t="s">
        <v>1607</v>
      </c>
      <c r="B143" s="498" t="s">
        <v>1588</v>
      </c>
      <c r="C143" s="498" t="s">
        <v>1824</v>
      </c>
      <c r="D143" s="498" t="s">
        <v>1825</v>
      </c>
      <c r="E143" s="513">
        <v>55</v>
      </c>
      <c r="F143" s="513">
        <v>302775</v>
      </c>
      <c r="G143" s="498">
        <v>1</v>
      </c>
      <c r="H143" s="498">
        <v>5505</v>
      </c>
      <c r="I143" s="513">
        <v>69</v>
      </c>
      <c r="J143" s="513">
        <v>380052</v>
      </c>
      <c r="K143" s="498">
        <v>1.2552291305424821</v>
      </c>
      <c r="L143" s="498">
        <v>5508</v>
      </c>
      <c r="M143" s="513">
        <v>62</v>
      </c>
      <c r="N143" s="513">
        <v>341496</v>
      </c>
      <c r="O143" s="503">
        <v>1.1278870448352738</v>
      </c>
      <c r="P143" s="514">
        <v>5508</v>
      </c>
    </row>
    <row r="144" spans="1:16" ht="14.4" customHeight="1" x14ac:dyDescent="0.3">
      <c r="A144" s="497" t="s">
        <v>1607</v>
      </c>
      <c r="B144" s="498" t="s">
        <v>1588</v>
      </c>
      <c r="C144" s="498" t="s">
        <v>1595</v>
      </c>
      <c r="D144" s="498" t="s">
        <v>1596</v>
      </c>
      <c r="E144" s="513">
        <v>371</v>
      </c>
      <c r="F144" s="513">
        <v>37842</v>
      </c>
      <c r="G144" s="498">
        <v>1</v>
      </c>
      <c r="H144" s="498">
        <v>102</v>
      </c>
      <c r="I144" s="513">
        <v>496</v>
      </c>
      <c r="J144" s="513">
        <v>51088</v>
      </c>
      <c r="K144" s="498">
        <v>1.3500343533639871</v>
      </c>
      <c r="L144" s="498">
        <v>103</v>
      </c>
      <c r="M144" s="513">
        <v>435</v>
      </c>
      <c r="N144" s="513">
        <v>44805</v>
      </c>
      <c r="O144" s="503">
        <v>1.1840019026478517</v>
      </c>
      <c r="P144" s="514">
        <v>103</v>
      </c>
    </row>
    <row r="145" spans="1:16" ht="14.4" customHeight="1" x14ac:dyDescent="0.3">
      <c r="A145" s="497" t="s">
        <v>1607</v>
      </c>
      <c r="B145" s="498" t="s">
        <v>1588</v>
      </c>
      <c r="C145" s="498" t="s">
        <v>1826</v>
      </c>
      <c r="D145" s="498" t="s">
        <v>1827</v>
      </c>
      <c r="E145" s="513">
        <v>5</v>
      </c>
      <c r="F145" s="513">
        <v>3690</v>
      </c>
      <c r="G145" s="498">
        <v>1</v>
      </c>
      <c r="H145" s="498">
        <v>738</v>
      </c>
      <c r="I145" s="513">
        <v>3</v>
      </c>
      <c r="J145" s="513">
        <v>2226</v>
      </c>
      <c r="K145" s="498">
        <v>0.60325203252032522</v>
      </c>
      <c r="L145" s="498">
        <v>742</v>
      </c>
      <c r="M145" s="513">
        <v>1</v>
      </c>
      <c r="N145" s="513">
        <v>742</v>
      </c>
      <c r="O145" s="503">
        <v>0.20108401084010841</v>
      </c>
      <c r="P145" s="514">
        <v>742</v>
      </c>
    </row>
    <row r="146" spans="1:16" ht="14.4" customHeight="1" x14ac:dyDescent="0.3">
      <c r="A146" s="497" t="s">
        <v>1607</v>
      </c>
      <c r="B146" s="498" t="s">
        <v>1588</v>
      </c>
      <c r="C146" s="498" t="s">
        <v>1828</v>
      </c>
      <c r="D146" s="498" t="s">
        <v>1829</v>
      </c>
      <c r="E146" s="513">
        <v>4524</v>
      </c>
      <c r="F146" s="513">
        <v>778128</v>
      </c>
      <c r="G146" s="498">
        <v>1</v>
      </c>
      <c r="H146" s="498">
        <v>172</v>
      </c>
      <c r="I146" s="513">
        <v>5524</v>
      </c>
      <c r="J146" s="513">
        <v>955652</v>
      </c>
      <c r="K146" s="498">
        <v>1.2281424135874817</v>
      </c>
      <c r="L146" s="498">
        <v>173</v>
      </c>
      <c r="M146" s="513">
        <v>5520</v>
      </c>
      <c r="N146" s="513">
        <v>954960</v>
      </c>
      <c r="O146" s="503">
        <v>1.2272530997470854</v>
      </c>
      <c r="P146" s="514">
        <v>173</v>
      </c>
    </row>
    <row r="147" spans="1:16" ht="14.4" customHeight="1" x14ac:dyDescent="0.3">
      <c r="A147" s="497" t="s">
        <v>1607</v>
      </c>
      <c r="B147" s="498" t="s">
        <v>1588</v>
      </c>
      <c r="C147" s="498" t="s">
        <v>1830</v>
      </c>
      <c r="D147" s="498" t="s">
        <v>1831</v>
      </c>
      <c r="E147" s="513">
        <v>1507</v>
      </c>
      <c r="F147" s="513">
        <v>3004958</v>
      </c>
      <c r="G147" s="498">
        <v>1</v>
      </c>
      <c r="H147" s="498">
        <v>1994</v>
      </c>
      <c r="I147" s="513">
        <v>1470</v>
      </c>
      <c r="J147" s="513">
        <v>2934120</v>
      </c>
      <c r="K147" s="498">
        <v>0.97642629281341042</v>
      </c>
      <c r="L147" s="498">
        <v>1996</v>
      </c>
      <c r="M147" s="513">
        <v>1693</v>
      </c>
      <c r="N147" s="513">
        <v>3379228</v>
      </c>
      <c r="O147" s="503">
        <v>1.1245508256687782</v>
      </c>
      <c r="P147" s="514">
        <v>1996</v>
      </c>
    </row>
    <row r="148" spans="1:16" ht="14.4" customHeight="1" x14ac:dyDescent="0.3">
      <c r="A148" s="497" t="s">
        <v>1607</v>
      </c>
      <c r="B148" s="498" t="s">
        <v>1588</v>
      </c>
      <c r="C148" s="498" t="s">
        <v>1832</v>
      </c>
      <c r="D148" s="498" t="s">
        <v>1833</v>
      </c>
      <c r="E148" s="513">
        <v>1006</v>
      </c>
      <c r="F148" s="513">
        <v>334998</v>
      </c>
      <c r="G148" s="498">
        <v>1</v>
      </c>
      <c r="H148" s="498">
        <v>333</v>
      </c>
      <c r="I148" s="513">
        <v>1891</v>
      </c>
      <c r="J148" s="513">
        <v>631594</v>
      </c>
      <c r="K148" s="498">
        <v>1.8853664797998795</v>
      </c>
      <c r="L148" s="498">
        <v>334</v>
      </c>
      <c r="M148" s="513">
        <v>2129</v>
      </c>
      <c r="N148" s="513">
        <v>711086</v>
      </c>
      <c r="O148" s="503">
        <v>2.1226574487011862</v>
      </c>
      <c r="P148" s="514">
        <v>334</v>
      </c>
    </row>
    <row r="149" spans="1:16" ht="14.4" customHeight="1" x14ac:dyDescent="0.3">
      <c r="A149" s="497" t="s">
        <v>1607</v>
      </c>
      <c r="B149" s="498" t="s">
        <v>1588</v>
      </c>
      <c r="C149" s="498" t="s">
        <v>1834</v>
      </c>
      <c r="D149" s="498" t="s">
        <v>1835</v>
      </c>
      <c r="E149" s="513">
        <v>345</v>
      </c>
      <c r="F149" s="513">
        <v>107640</v>
      </c>
      <c r="G149" s="498">
        <v>1</v>
      </c>
      <c r="H149" s="498">
        <v>312</v>
      </c>
      <c r="I149" s="513">
        <v>375</v>
      </c>
      <c r="J149" s="513">
        <v>109125</v>
      </c>
      <c r="K149" s="498">
        <v>1.0137959866220736</v>
      </c>
      <c r="L149" s="498">
        <v>291</v>
      </c>
      <c r="M149" s="513">
        <v>405</v>
      </c>
      <c r="N149" s="513">
        <v>117855</v>
      </c>
      <c r="O149" s="503">
        <v>1.0948996655518395</v>
      </c>
      <c r="P149" s="514">
        <v>291</v>
      </c>
    </row>
    <row r="150" spans="1:16" ht="14.4" customHeight="1" x14ac:dyDescent="0.3">
      <c r="A150" s="497" t="s">
        <v>1607</v>
      </c>
      <c r="B150" s="498" t="s">
        <v>1588</v>
      </c>
      <c r="C150" s="498" t="s">
        <v>1836</v>
      </c>
      <c r="D150" s="498" t="s">
        <v>1837</v>
      </c>
      <c r="E150" s="513">
        <v>625</v>
      </c>
      <c r="F150" s="513">
        <v>1681875</v>
      </c>
      <c r="G150" s="498">
        <v>1</v>
      </c>
      <c r="H150" s="498">
        <v>2691</v>
      </c>
      <c r="I150" s="513">
        <v>683</v>
      </c>
      <c r="J150" s="513">
        <v>1838636</v>
      </c>
      <c r="K150" s="498">
        <v>1.093206094388703</v>
      </c>
      <c r="L150" s="498">
        <v>2692</v>
      </c>
      <c r="M150" s="513">
        <v>751</v>
      </c>
      <c r="N150" s="513">
        <v>2021692</v>
      </c>
      <c r="O150" s="503">
        <v>1.2020465254552211</v>
      </c>
      <c r="P150" s="514">
        <v>2692</v>
      </c>
    </row>
    <row r="151" spans="1:16" ht="14.4" customHeight="1" x14ac:dyDescent="0.3">
      <c r="A151" s="497" t="s">
        <v>1607</v>
      </c>
      <c r="B151" s="498" t="s">
        <v>1588</v>
      </c>
      <c r="C151" s="498" t="s">
        <v>1838</v>
      </c>
      <c r="D151" s="498" t="s">
        <v>1839</v>
      </c>
      <c r="E151" s="513">
        <v>271</v>
      </c>
      <c r="F151" s="513">
        <v>1402967</v>
      </c>
      <c r="G151" s="498">
        <v>1</v>
      </c>
      <c r="H151" s="498">
        <v>5177</v>
      </c>
      <c r="I151" s="513">
        <v>329</v>
      </c>
      <c r="J151" s="513">
        <v>1704220</v>
      </c>
      <c r="K151" s="498">
        <v>1.2147256492846945</v>
      </c>
      <c r="L151" s="498">
        <v>5180</v>
      </c>
      <c r="M151" s="513">
        <v>337</v>
      </c>
      <c r="N151" s="513">
        <v>1745660</v>
      </c>
      <c r="O151" s="503">
        <v>1.2442630510910093</v>
      </c>
      <c r="P151" s="514">
        <v>5180</v>
      </c>
    </row>
    <row r="152" spans="1:16" ht="14.4" customHeight="1" x14ac:dyDescent="0.3">
      <c r="A152" s="497" t="s">
        <v>1607</v>
      </c>
      <c r="B152" s="498" t="s">
        <v>1588</v>
      </c>
      <c r="C152" s="498" t="s">
        <v>1840</v>
      </c>
      <c r="D152" s="498" t="s">
        <v>1841</v>
      </c>
      <c r="E152" s="513">
        <v>311</v>
      </c>
      <c r="F152" s="513">
        <v>51937</v>
      </c>
      <c r="G152" s="498">
        <v>1</v>
      </c>
      <c r="H152" s="498">
        <v>167</v>
      </c>
      <c r="I152" s="513">
        <v>233</v>
      </c>
      <c r="J152" s="513">
        <v>34018</v>
      </c>
      <c r="K152" s="498">
        <v>0.65498584823921291</v>
      </c>
      <c r="L152" s="498">
        <v>146</v>
      </c>
      <c r="M152" s="513">
        <v>299</v>
      </c>
      <c r="N152" s="513">
        <v>43654</v>
      </c>
      <c r="O152" s="503">
        <v>0.84051832027263795</v>
      </c>
      <c r="P152" s="514">
        <v>146</v>
      </c>
    </row>
    <row r="153" spans="1:16" ht="14.4" customHeight="1" x14ac:dyDescent="0.3">
      <c r="A153" s="497" t="s">
        <v>1607</v>
      </c>
      <c r="B153" s="498" t="s">
        <v>1588</v>
      </c>
      <c r="C153" s="498" t="s">
        <v>1842</v>
      </c>
      <c r="D153" s="498" t="s">
        <v>1843</v>
      </c>
      <c r="E153" s="513">
        <v>23</v>
      </c>
      <c r="F153" s="513">
        <v>15111</v>
      </c>
      <c r="G153" s="498">
        <v>1</v>
      </c>
      <c r="H153" s="498">
        <v>657</v>
      </c>
      <c r="I153" s="513">
        <v>35</v>
      </c>
      <c r="J153" s="513">
        <v>23030</v>
      </c>
      <c r="K153" s="498">
        <v>1.5240553239362054</v>
      </c>
      <c r="L153" s="498">
        <v>658</v>
      </c>
      <c r="M153" s="513">
        <v>31</v>
      </c>
      <c r="N153" s="513">
        <v>20398</v>
      </c>
      <c r="O153" s="503">
        <v>1.3498775726292105</v>
      </c>
      <c r="P153" s="514">
        <v>658</v>
      </c>
    </row>
    <row r="154" spans="1:16" ht="14.4" customHeight="1" x14ac:dyDescent="0.3">
      <c r="A154" s="497" t="s">
        <v>1607</v>
      </c>
      <c r="B154" s="498" t="s">
        <v>1588</v>
      </c>
      <c r="C154" s="498" t="s">
        <v>1844</v>
      </c>
      <c r="D154" s="498" t="s">
        <v>1845</v>
      </c>
      <c r="E154" s="513">
        <v>25</v>
      </c>
      <c r="F154" s="513">
        <v>13850</v>
      </c>
      <c r="G154" s="498">
        <v>1</v>
      </c>
      <c r="H154" s="498">
        <v>554</v>
      </c>
      <c r="I154" s="513">
        <v>26</v>
      </c>
      <c r="J154" s="513">
        <v>14430</v>
      </c>
      <c r="K154" s="498">
        <v>1.0418772563176895</v>
      </c>
      <c r="L154" s="498">
        <v>555</v>
      </c>
      <c r="M154" s="513">
        <v>29</v>
      </c>
      <c r="N154" s="513">
        <v>16095</v>
      </c>
      <c r="O154" s="503">
        <v>1.1620938628158846</v>
      </c>
      <c r="P154" s="514">
        <v>555</v>
      </c>
    </row>
    <row r="155" spans="1:16" ht="14.4" customHeight="1" x14ac:dyDescent="0.3">
      <c r="A155" s="497" t="s">
        <v>1607</v>
      </c>
      <c r="B155" s="498" t="s">
        <v>1588</v>
      </c>
      <c r="C155" s="498" t="s">
        <v>1846</v>
      </c>
      <c r="D155" s="498" t="s">
        <v>1847</v>
      </c>
      <c r="E155" s="513">
        <v>1</v>
      </c>
      <c r="F155" s="513">
        <v>2074</v>
      </c>
      <c r="G155" s="498">
        <v>1</v>
      </c>
      <c r="H155" s="498">
        <v>2074</v>
      </c>
      <c r="I155" s="513">
        <v>2</v>
      </c>
      <c r="J155" s="513">
        <v>4152</v>
      </c>
      <c r="K155" s="498">
        <v>2.0019286403085825</v>
      </c>
      <c r="L155" s="498">
        <v>2076</v>
      </c>
      <c r="M155" s="513"/>
      <c r="N155" s="513"/>
      <c r="O155" s="503"/>
      <c r="P155" s="514"/>
    </row>
    <row r="156" spans="1:16" ht="14.4" customHeight="1" x14ac:dyDescent="0.3">
      <c r="A156" s="497" t="s">
        <v>1607</v>
      </c>
      <c r="B156" s="498" t="s">
        <v>1588</v>
      </c>
      <c r="C156" s="498" t="s">
        <v>1848</v>
      </c>
      <c r="D156" s="498" t="s">
        <v>1849</v>
      </c>
      <c r="E156" s="513">
        <v>1931</v>
      </c>
      <c r="F156" s="513">
        <v>287719</v>
      </c>
      <c r="G156" s="498">
        <v>1</v>
      </c>
      <c r="H156" s="498">
        <v>149</v>
      </c>
      <c r="I156" s="513">
        <v>1969</v>
      </c>
      <c r="J156" s="513">
        <v>295350</v>
      </c>
      <c r="K156" s="498">
        <v>1.0265224055415179</v>
      </c>
      <c r="L156" s="498">
        <v>150</v>
      </c>
      <c r="M156" s="513">
        <v>2076</v>
      </c>
      <c r="N156" s="513">
        <v>311400</v>
      </c>
      <c r="O156" s="503">
        <v>1.0823059999513414</v>
      </c>
      <c r="P156" s="514">
        <v>150</v>
      </c>
    </row>
    <row r="157" spans="1:16" ht="14.4" customHeight="1" x14ac:dyDescent="0.3">
      <c r="A157" s="497" t="s">
        <v>1607</v>
      </c>
      <c r="B157" s="498" t="s">
        <v>1588</v>
      </c>
      <c r="C157" s="498" t="s">
        <v>1850</v>
      </c>
      <c r="D157" s="498" t="s">
        <v>1851</v>
      </c>
      <c r="E157" s="513">
        <v>826</v>
      </c>
      <c r="F157" s="513">
        <v>158592</v>
      </c>
      <c r="G157" s="498">
        <v>1</v>
      </c>
      <c r="H157" s="498">
        <v>192</v>
      </c>
      <c r="I157" s="513">
        <v>953</v>
      </c>
      <c r="J157" s="513">
        <v>183929</v>
      </c>
      <c r="K157" s="498">
        <v>1.1597621569814367</v>
      </c>
      <c r="L157" s="498">
        <v>193</v>
      </c>
      <c r="M157" s="513">
        <v>820</v>
      </c>
      <c r="N157" s="513">
        <v>158260</v>
      </c>
      <c r="O157" s="503">
        <v>0.9979065778853915</v>
      </c>
      <c r="P157" s="514">
        <v>193</v>
      </c>
    </row>
    <row r="158" spans="1:16" ht="14.4" customHeight="1" x14ac:dyDescent="0.3">
      <c r="A158" s="497" t="s">
        <v>1607</v>
      </c>
      <c r="B158" s="498" t="s">
        <v>1588</v>
      </c>
      <c r="C158" s="498" t="s">
        <v>1852</v>
      </c>
      <c r="D158" s="498" t="s">
        <v>1853</v>
      </c>
      <c r="E158" s="513">
        <v>50</v>
      </c>
      <c r="F158" s="513">
        <v>9850</v>
      </c>
      <c r="G158" s="498">
        <v>1</v>
      </c>
      <c r="H158" s="498">
        <v>197</v>
      </c>
      <c r="I158" s="513">
        <v>58</v>
      </c>
      <c r="J158" s="513">
        <v>11484</v>
      </c>
      <c r="K158" s="498">
        <v>1.1658883248730965</v>
      </c>
      <c r="L158" s="498">
        <v>198</v>
      </c>
      <c r="M158" s="513">
        <v>232</v>
      </c>
      <c r="N158" s="513">
        <v>45936</v>
      </c>
      <c r="O158" s="503">
        <v>4.6635532994923858</v>
      </c>
      <c r="P158" s="514">
        <v>198</v>
      </c>
    </row>
    <row r="159" spans="1:16" ht="14.4" customHeight="1" x14ac:dyDescent="0.3">
      <c r="A159" s="497" t="s">
        <v>1607</v>
      </c>
      <c r="B159" s="498" t="s">
        <v>1588</v>
      </c>
      <c r="C159" s="498" t="s">
        <v>1854</v>
      </c>
      <c r="D159" s="498" t="s">
        <v>1855</v>
      </c>
      <c r="E159" s="513">
        <v>82</v>
      </c>
      <c r="F159" s="513">
        <v>33948</v>
      </c>
      <c r="G159" s="498">
        <v>1</v>
      </c>
      <c r="H159" s="498">
        <v>414</v>
      </c>
      <c r="I159" s="513">
        <v>84</v>
      </c>
      <c r="J159" s="513">
        <v>34860</v>
      </c>
      <c r="K159" s="498">
        <v>1.0268646164722517</v>
      </c>
      <c r="L159" s="498">
        <v>415</v>
      </c>
      <c r="M159" s="513">
        <v>90</v>
      </c>
      <c r="N159" s="513">
        <v>37350</v>
      </c>
      <c r="O159" s="503">
        <v>1.1002120890774125</v>
      </c>
      <c r="P159" s="514">
        <v>415</v>
      </c>
    </row>
    <row r="160" spans="1:16" ht="14.4" customHeight="1" x14ac:dyDescent="0.3">
      <c r="A160" s="497" t="s">
        <v>1607</v>
      </c>
      <c r="B160" s="498" t="s">
        <v>1588</v>
      </c>
      <c r="C160" s="498" t="s">
        <v>1856</v>
      </c>
      <c r="D160" s="498" t="s">
        <v>1857</v>
      </c>
      <c r="E160" s="513">
        <v>4</v>
      </c>
      <c r="F160" s="513">
        <v>1024</v>
      </c>
      <c r="G160" s="498">
        <v>1</v>
      </c>
      <c r="H160" s="498">
        <v>256</v>
      </c>
      <c r="I160" s="513">
        <v>1</v>
      </c>
      <c r="J160" s="513">
        <v>257</v>
      </c>
      <c r="K160" s="498">
        <v>0.2509765625</v>
      </c>
      <c r="L160" s="498">
        <v>257</v>
      </c>
      <c r="M160" s="513">
        <v>8</v>
      </c>
      <c r="N160" s="513">
        <v>2056</v>
      </c>
      <c r="O160" s="503">
        <v>2.0078125</v>
      </c>
      <c r="P160" s="514">
        <v>257</v>
      </c>
    </row>
    <row r="161" spans="1:16" ht="14.4" customHeight="1" x14ac:dyDescent="0.3">
      <c r="A161" s="497" t="s">
        <v>1607</v>
      </c>
      <c r="B161" s="498" t="s">
        <v>1588</v>
      </c>
      <c r="C161" s="498" t="s">
        <v>1858</v>
      </c>
      <c r="D161" s="498" t="s">
        <v>1859</v>
      </c>
      <c r="E161" s="513">
        <v>459</v>
      </c>
      <c r="F161" s="513">
        <v>72063</v>
      </c>
      <c r="G161" s="498">
        <v>1</v>
      </c>
      <c r="H161" s="498">
        <v>157</v>
      </c>
      <c r="I161" s="513">
        <v>481</v>
      </c>
      <c r="J161" s="513">
        <v>75998</v>
      </c>
      <c r="K161" s="498">
        <v>1.0546049984041741</v>
      </c>
      <c r="L161" s="498">
        <v>158</v>
      </c>
      <c r="M161" s="513">
        <v>480</v>
      </c>
      <c r="N161" s="513">
        <v>75840</v>
      </c>
      <c r="O161" s="503">
        <v>1.0524124724199659</v>
      </c>
      <c r="P161" s="514">
        <v>158</v>
      </c>
    </row>
    <row r="162" spans="1:16" ht="14.4" customHeight="1" x14ac:dyDescent="0.3">
      <c r="A162" s="497" t="s">
        <v>1607</v>
      </c>
      <c r="B162" s="498" t="s">
        <v>1588</v>
      </c>
      <c r="C162" s="498" t="s">
        <v>1860</v>
      </c>
      <c r="D162" s="498" t="s">
        <v>1861</v>
      </c>
      <c r="E162" s="513">
        <v>517</v>
      </c>
      <c r="F162" s="513">
        <v>160787</v>
      </c>
      <c r="G162" s="498">
        <v>1</v>
      </c>
      <c r="H162" s="498">
        <v>311</v>
      </c>
      <c r="I162" s="513">
        <v>583</v>
      </c>
      <c r="J162" s="513">
        <v>181896</v>
      </c>
      <c r="K162" s="498">
        <v>1.1312854894985291</v>
      </c>
      <c r="L162" s="498">
        <v>312</v>
      </c>
      <c r="M162" s="513">
        <v>532</v>
      </c>
      <c r="N162" s="513">
        <v>165984</v>
      </c>
      <c r="O162" s="503">
        <v>1.0323222648597212</v>
      </c>
      <c r="P162" s="514">
        <v>312</v>
      </c>
    </row>
    <row r="163" spans="1:16" ht="14.4" customHeight="1" x14ac:dyDescent="0.3">
      <c r="A163" s="497" t="s">
        <v>1607</v>
      </c>
      <c r="B163" s="498" t="s">
        <v>1588</v>
      </c>
      <c r="C163" s="498" t="s">
        <v>1862</v>
      </c>
      <c r="D163" s="498" t="s">
        <v>1863</v>
      </c>
      <c r="E163" s="513">
        <v>5</v>
      </c>
      <c r="F163" s="513">
        <v>2120</v>
      </c>
      <c r="G163" s="498">
        <v>1</v>
      </c>
      <c r="H163" s="498">
        <v>424</v>
      </c>
      <c r="I163" s="513">
        <v>3</v>
      </c>
      <c r="J163" s="513">
        <v>1275</v>
      </c>
      <c r="K163" s="498">
        <v>0.60141509433962259</v>
      </c>
      <c r="L163" s="498">
        <v>425</v>
      </c>
      <c r="M163" s="513">
        <v>2</v>
      </c>
      <c r="N163" s="513">
        <v>850</v>
      </c>
      <c r="O163" s="503">
        <v>0.40094339622641512</v>
      </c>
      <c r="P163" s="514">
        <v>425</v>
      </c>
    </row>
    <row r="164" spans="1:16" ht="14.4" customHeight="1" x14ac:dyDescent="0.3">
      <c r="A164" s="497" t="s">
        <v>1607</v>
      </c>
      <c r="B164" s="498" t="s">
        <v>1588</v>
      </c>
      <c r="C164" s="498" t="s">
        <v>1864</v>
      </c>
      <c r="D164" s="498" t="s">
        <v>1865</v>
      </c>
      <c r="E164" s="513">
        <v>405</v>
      </c>
      <c r="F164" s="513">
        <v>856980</v>
      </c>
      <c r="G164" s="498">
        <v>1</v>
      </c>
      <c r="H164" s="498">
        <v>2116</v>
      </c>
      <c r="I164" s="513">
        <v>585</v>
      </c>
      <c r="J164" s="513">
        <v>1239030</v>
      </c>
      <c r="K164" s="498">
        <v>1.4458097038437303</v>
      </c>
      <c r="L164" s="498">
        <v>2118</v>
      </c>
      <c r="M164" s="513">
        <v>631</v>
      </c>
      <c r="N164" s="513">
        <v>1336458</v>
      </c>
      <c r="O164" s="503">
        <v>1.5594973044878526</v>
      </c>
      <c r="P164" s="514">
        <v>2118</v>
      </c>
    </row>
    <row r="165" spans="1:16" ht="14.4" customHeight="1" x14ac:dyDescent="0.3">
      <c r="A165" s="497" t="s">
        <v>1607</v>
      </c>
      <c r="B165" s="498" t="s">
        <v>1588</v>
      </c>
      <c r="C165" s="498" t="s">
        <v>1866</v>
      </c>
      <c r="D165" s="498" t="s">
        <v>1801</v>
      </c>
      <c r="E165" s="513">
        <v>32</v>
      </c>
      <c r="F165" s="513">
        <v>59584</v>
      </c>
      <c r="G165" s="498">
        <v>1</v>
      </c>
      <c r="H165" s="498">
        <v>1862</v>
      </c>
      <c r="I165" s="513">
        <v>20</v>
      </c>
      <c r="J165" s="513">
        <v>37280</v>
      </c>
      <c r="K165" s="498">
        <v>0.62567132116004298</v>
      </c>
      <c r="L165" s="498">
        <v>1864</v>
      </c>
      <c r="M165" s="513">
        <v>12</v>
      </c>
      <c r="N165" s="513">
        <v>22368</v>
      </c>
      <c r="O165" s="503">
        <v>0.37540279269602578</v>
      </c>
      <c r="P165" s="514">
        <v>1864</v>
      </c>
    </row>
    <row r="166" spans="1:16" ht="14.4" customHeight="1" x14ac:dyDescent="0.3">
      <c r="A166" s="497" t="s">
        <v>1607</v>
      </c>
      <c r="B166" s="498" t="s">
        <v>1588</v>
      </c>
      <c r="C166" s="498" t="s">
        <v>1867</v>
      </c>
      <c r="D166" s="498" t="s">
        <v>1868</v>
      </c>
      <c r="E166" s="513">
        <v>93</v>
      </c>
      <c r="F166" s="513">
        <v>14601</v>
      </c>
      <c r="G166" s="498">
        <v>1</v>
      </c>
      <c r="H166" s="498">
        <v>157</v>
      </c>
      <c r="I166" s="513">
        <v>101</v>
      </c>
      <c r="J166" s="513">
        <v>15958</v>
      </c>
      <c r="K166" s="498">
        <v>1.0929388398054927</v>
      </c>
      <c r="L166" s="498">
        <v>158</v>
      </c>
      <c r="M166" s="513">
        <v>109</v>
      </c>
      <c r="N166" s="513">
        <v>17222</v>
      </c>
      <c r="O166" s="503">
        <v>1.1795082528593932</v>
      </c>
      <c r="P166" s="514">
        <v>158</v>
      </c>
    </row>
    <row r="167" spans="1:16" ht="14.4" customHeight="1" x14ac:dyDescent="0.3">
      <c r="A167" s="497" t="s">
        <v>1607</v>
      </c>
      <c r="B167" s="498" t="s">
        <v>1588</v>
      </c>
      <c r="C167" s="498" t="s">
        <v>1601</v>
      </c>
      <c r="D167" s="498" t="s">
        <v>1602</v>
      </c>
      <c r="E167" s="513">
        <v>9</v>
      </c>
      <c r="F167" s="513">
        <v>2376</v>
      </c>
      <c r="G167" s="498">
        <v>1</v>
      </c>
      <c r="H167" s="498">
        <v>264</v>
      </c>
      <c r="I167" s="513"/>
      <c r="J167" s="513"/>
      <c r="K167" s="498"/>
      <c r="L167" s="498"/>
      <c r="M167" s="513"/>
      <c r="N167" s="513"/>
      <c r="O167" s="503"/>
      <c r="P167" s="514"/>
    </row>
    <row r="168" spans="1:16" ht="14.4" customHeight="1" x14ac:dyDescent="0.3">
      <c r="A168" s="497" t="s">
        <v>1607</v>
      </c>
      <c r="B168" s="498" t="s">
        <v>1588</v>
      </c>
      <c r="C168" s="498" t="s">
        <v>1603</v>
      </c>
      <c r="D168" s="498" t="s">
        <v>1604</v>
      </c>
      <c r="E168" s="513"/>
      <c r="F168" s="513"/>
      <c r="G168" s="498"/>
      <c r="H168" s="498"/>
      <c r="I168" s="513">
        <v>24</v>
      </c>
      <c r="J168" s="513">
        <v>2688</v>
      </c>
      <c r="K168" s="498"/>
      <c r="L168" s="498">
        <v>112</v>
      </c>
      <c r="M168" s="513"/>
      <c r="N168" s="513"/>
      <c r="O168" s="503"/>
      <c r="P168" s="514"/>
    </row>
    <row r="169" spans="1:16" ht="14.4" customHeight="1" x14ac:dyDescent="0.3">
      <c r="A169" s="497" t="s">
        <v>1607</v>
      </c>
      <c r="B169" s="498" t="s">
        <v>1588</v>
      </c>
      <c r="C169" s="498" t="s">
        <v>1869</v>
      </c>
      <c r="D169" s="498" t="s">
        <v>1870</v>
      </c>
      <c r="E169" s="513">
        <v>49</v>
      </c>
      <c r="F169" s="513">
        <v>44590</v>
      </c>
      <c r="G169" s="498">
        <v>1</v>
      </c>
      <c r="H169" s="498">
        <v>910</v>
      </c>
      <c r="I169" s="513">
        <v>35</v>
      </c>
      <c r="J169" s="513">
        <v>31920</v>
      </c>
      <c r="K169" s="498">
        <v>0.71585557299843017</v>
      </c>
      <c r="L169" s="498">
        <v>912</v>
      </c>
      <c r="M169" s="513">
        <v>54</v>
      </c>
      <c r="N169" s="513">
        <v>49248</v>
      </c>
      <c r="O169" s="503">
        <v>1.1044628840547208</v>
      </c>
      <c r="P169" s="514">
        <v>912</v>
      </c>
    </row>
    <row r="170" spans="1:16" ht="14.4" customHeight="1" x14ac:dyDescent="0.3">
      <c r="A170" s="497" t="s">
        <v>1607</v>
      </c>
      <c r="B170" s="498" t="s">
        <v>1588</v>
      </c>
      <c r="C170" s="498" t="s">
        <v>1871</v>
      </c>
      <c r="D170" s="498" t="s">
        <v>1872</v>
      </c>
      <c r="E170" s="513">
        <v>46</v>
      </c>
      <c r="F170" s="513">
        <v>385388</v>
      </c>
      <c r="G170" s="498">
        <v>1</v>
      </c>
      <c r="H170" s="498">
        <v>8378</v>
      </c>
      <c r="I170" s="513">
        <v>35</v>
      </c>
      <c r="J170" s="513">
        <v>293440</v>
      </c>
      <c r="K170" s="498">
        <v>0.76141447061143575</v>
      </c>
      <c r="L170" s="498">
        <v>8384</v>
      </c>
      <c r="M170" s="513">
        <v>40</v>
      </c>
      <c r="N170" s="513">
        <v>335360</v>
      </c>
      <c r="O170" s="503">
        <v>0.87018796641306939</v>
      </c>
      <c r="P170" s="514">
        <v>8384</v>
      </c>
    </row>
    <row r="171" spans="1:16" ht="14.4" customHeight="1" x14ac:dyDescent="0.3">
      <c r="A171" s="497" t="s">
        <v>1607</v>
      </c>
      <c r="B171" s="498" t="s">
        <v>1588</v>
      </c>
      <c r="C171" s="498" t="s">
        <v>1873</v>
      </c>
      <c r="D171" s="498" t="s">
        <v>1874</v>
      </c>
      <c r="E171" s="513">
        <v>13</v>
      </c>
      <c r="F171" s="513">
        <v>1963</v>
      </c>
      <c r="G171" s="498">
        <v>1</v>
      </c>
      <c r="H171" s="498">
        <v>151</v>
      </c>
      <c r="I171" s="513">
        <v>4</v>
      </c>
      <c r="J171" s="513">
        <v>608</v>
      </c>
      <c r="K171" s="498">
        <v>0.30973000509424353</v>
      </c>
      <c r="L171" s="498">
        <v>152</v>
      </c>
      <c r="M171" s="513">
        <v>10</v>
      </c>
      <c r="N171" s="513">
        <v>1520</v>
      </c>
      <c r="O171" s="503">
        <v>0.77432501273560872</v>
      </c>
      <c r="P171" s="514">
        <v>152</v>
      </c>
    </row>
    <row r="172" spans="1:16" ht="14.4" customHeight="1" x14ac:dyDescent="0.3">
      <c r="A172" s="497" t="s">
        <v>1607</v>
      </c>
      <c r="B172" s="498" t="s">
        <v>1588</v>
      </c>
      <c r="C172" s="498" t="s">
        <v>1875</v>
      </c>
      <c r="D172" s="498" t="s">
        <v>1876</v>
      </c>
      <c r="E172" s="513">
        <v>54</v>
      </c>
      <c r="F172" s="513">
        <v>13608</v>
      </c>
      <c r="G172" s="498">
        <v>1</v>
      </c>
      <c r="H172" s="498">
        <v>252</v>
      </c>
      <c r="I172" s="513">
        <v>83</v>
      </c>
      <c r="J172" s="513">
        <v>20999</v>
      </c>
      <c r="K172" s="498">
        <v>1.5431363903586126</v>
      </c>
      <c r="L172" s="498">
        <v>253</v>
      </c>
      <c r="M172" s="513">
        <v>81</v>
      </c>
      <c r="N172" s="513">
        <v>20493</v>
      </c>
      <c r="O172" s="503">
        <v>1.5059523809523809</v>
      </c>
      <c r="P172" s="514">
        <v>253</v>
      </c>
    </row>
    <row r="173" spans="1:16" ht="14.4" customHeight="1" x14ac:dyDescent="0.3">
      <c r="A173" s="497" t="s">
        <v>1607</v>
      </c>
      <c r="B173" s="498" t="s">
        <v>1588</v>
      </c>
      <c r="C173" s="498" t="s">
        <v>1877</v>
      </c>
      <c r="D173" s="498" t="s">
        <v>1878</v>
      </c>
      <c r="E173" s="513">
        <v>1</v>
      </c>
      <c r="F173" s="513">
        <v>0</v>
      </c>
      <c r="G173" s="498"/>
      <c r="H173" s="498">
        <v>0</v>
      </c>
      <c r="I173" s="513">
        <v>1</v>
      </c>
      <c r="J173" s="513">
        <v>0</v>
      </c>
      <c r="K173" s="498"/>
      <c r="L173" s="498">
        <v>0</v>
      </c>
      <c r="M173" s="513"/>
      <c r="N173" s="513"/>
      <c r="O173" s="503"/>
      <c r="P173" s="514"/>
    </row>
    <row r="174" spans="1:16" ht="14.4" customHeight="1" x14ac:dyDescent="0.3">
      <c r="A174" s="497" t="s">
        <v>1607</v>
      </c>
      <c r="B174" s="498" t="s">
        <v>1588</v>
      </c>
      <c r="C174" s="498" t="s">
        <v>1879</v>
      </c>
      <c r="D174" s="498" t="s">
        <v>1880</v>
      </c>
      <c r="E174" s="513">
        <v>1</v>
      </c>
      <c r="F174" s="513">
        <v>1988</v>
      </c>
      <c r="G174" s="498">
        <v>1</v>
      </c>
      <c r="H174" s="498">
        <v>1988</v>
      </c>
      <c r="I174" s="513"/>
      <c r="J174" s="513"/>
      <c r="K174" s="498"/>
      <c r="L174" s="498"/>
      <c r="M174" s="513">
        <v>2</v>
      </c>
      <c r="N174" s="513">
        <v>3986</v>
      </c>
      <c r="O174" s="503">
        <v>2.0050301810865192</v>
      </c>
      <c r="P174" s="514">
        <v>1993</v>
      </c>
    </row>
    <row r="175" spans="1:16" ht="14.4" customHeight="1" x14ac:dyDescent="0.3">
      <c r="A175" s="497" t="s">
        <v>1607</v>
      </c>
      <c r="B175" s="498" t="s">
        <v>1588</v>
      </c>
      <c r="C175" s="498" t="s">
        <v>1881</v>
      </c>
      <c r="D175" s="498" t="s">
        <v>1882</v>
      </c>
      <c r="E175" s="513">
        <v>14</v>
      </c>
      <c r="F175" s="513">
        <v>12782</v>
      </c>
      <c r="G175" s="498">
        <v>1</v>
      </c>
      <c r="H175" s="498">
        <v>913</v>
      </c>
      <c r="I175" s="513">
        <v>11</v>
      </c>
      <c r="J175" s="513">
        <v>10054</v>
      </c>
      <c r="K175" s="498">
        <v>0.78657487091222034</v>
      </c>
      <c r="L175" s="498">
        <v>914</v>
      </c>
      <c r="M175" s="513">
        <v>4</v>
      </c>
      <c r="N175" s="513">
        <v>3656</v>
      </c>
      <c r="O175" s="503">
        <v>0.28602722578626194</v>
      </c>
      <c r="P175" s="514">
        <v>914</v>
      </c>
    </row>
    <row r="176" spans="1:16" ht="14.4" customHeight="1" x14ac:dyDescent="0.3">
      <c r="A176" s="497" t="s">
        <v>1607</v>
      </c>
      <c r="B176" s="498" t="s">
        <v>1588</v>
      </c>
      <c r="C176" s="498" t="s">
        <v>1883</v>
      </c>
      <c r="D176" s="498" t="s">
        <v>1884</v>
      </c>
      <c r="E176" s="513">
        <v>14</v>
      </c>
      <c r="F176" s="513">
        <v>3850</v>
      </c>
      <c r="G176" s="498">
        <v>1</v>
      </c>
      <c r="H176" s="498">
        <v>275</v>
      </c>
      <c r="I176" s="513">
        <v>31</v>
      </c>
      <c r="J176" s="513">
        <v>8556</v>
      </c>
      <c r="K176" s="498">
        <v>2.2223376623376625</v>
      </c>
      <c r="L176" s="498">
        <v>276</v>
      </c>
      <c r="M176" s="513">
        <v>62</v>
      </c>
      <c r="N176" s="513">
        <v>17112</v>
      </c>
      <c r="O176" s="503">
        <v>4.444675324675325</v>
      </c>
      <c r="P176" s="514">
        <v>276</v>
      </c>
    </row>
    <row r="177" spans="1:16" ht="14.4" customHeight="1" x14ac:dyDescent="0.3">
      <c r="A177" s="497" t="s">
        <v>1607</v>
      </c>
      <c r="B177" s="498" t="s">
        <v>1588</v>
      </c>
      <c r="C177" s="498" t="s">
        <v>1885</v>
      </c>
      <c r="D177" s="498" t="s">
        <v>1886</v>
      </c>
      <c r="E177" s="513">
        <v>1</v>
      </c>
      <c r="F177" s="513">
        <v>558</v>
      </c>
      <c r="G177" s="498">
        <v>1</v>
      </c>
      <c r="H177" s="498">
        <v>558</v>
      </c>
      <c r="I177" s="513"/>
      <c r="J177" s="513"/>
      <c r="K177" s="498"/>
      <c r="L177" s="498"/>
      <c r="M177" s="513"/>
      <c r="N177" s="513"/>
      <c r="O177" s="503"/>
      <c r="P177" s="514"/>
    </row>
    <row r="178" spans="1:16" ht="14.4" customHeight="1" x14ac:dyDescent="0.3">
      <c r="A178" s="497" t="s">
        <v>1607</v>
      </c>
      <c r="B178" s="498" t="s">
        <v>1588</v>
      </c>
      <c r="C178" s="498" t="s">
        <v>1887</v>
      </c>
      <c r="D178" s="498" t="s">
        <v>1888</v>
      </c>
      <c r="E178" s="513">
        <v>6</v>
      </c>
      <c r="F178" s="513">
        <v>2184</v>
      </c>
      <c r="G178" s="498">
        <v>1</v>
      </c>
      <c r="H178" s="498">
        <v>364</v>
      </c>
      <c r="I178" s="513">
        <v>3</v>
      </c>
      <c r="J178" s="513">
        <v>1095</v>
      </c>
      <c r="K178" s="498">
        <v>0.50137362637362637</v>
      </c>
      <c r="L178" s="498">
        <v>365</v>
      </c>
      <c r="M178" s="513">
        <v>7</v>
      </c>
      <c r="N178" s="513">
        <v>2555</v>
      </c>
      <c r="O178" s="503">
        <v>1.1698717948717949</v>
      </c>
      <c r="P178" s="514">
        <v>365</v>
      </c>
    </row>
    <row r="179" spans="1:16" ht="14.4" customHeight="1" x14ac:dyDescent="0.3">
      <c r="A179" s="497" t="s">
        <v>1607</v>
      </c>
      <c r="B179" s="498" t="s">
        <v>1588</v>
      </c>
      <c r="C179" s="498" t="s">
        <v>1889</v>
      </c>
      <c r="D179" s="498" t="s">
        <v>1890</v>
      </c>
      <c r="E179" s="513"/>
      <c r="F179" s="513"/>
      <c r="G179" s="498"/>
      <c r="H179" s="498"/>
      <c r="I179" s="513">
        <v>5</v>
      </c>
      <c r="J179" s="513">
        <v>32270</v>
      </c>
      <c r="K179" s="498"/>
      <c r="L179" s="498">
        <v>6454</v>
      </c>
      <c r="M179" s="513">
        <v>1</v>
      </c>
      <c r="N179" s="513">
        <v>6454</v>
      </c>
      <c r="O179" s="503"/>
      <c r="P179" s="514">
        <v>6454</v>
      </c>
    </row>
    <row r="180" spans="1:16" ht="14.4" customHeight="1" x14ac:dyDescent="0.3">
      <c r="A180" s="497" t="s">
        <v>1607</v>
      </c>
      <c r="B180" s="498" t="s">
        <v>1588</v>
      </c>
      <c r="C180" s="498" t="s">
        <v>1891</v>
      </c>
      <c r="D180" s="498" t="s">
        <v>1892</v>
      </c>
      <c r="E180" s="513"/>
      <c r="F180" s="513"/>
      <c r="G180" s="498"/>
      <c r="H180" s="498"/>
      <c r="I180" s="513">
        <v>1</v>
      </c>
      <c r="J180" s="513">
        <v>870</v>
      </c>
      <c r="K180" s="498"/>
      <c r="L180" s="498">
        <v>870</v>
      </c>
      <c r="M180" s="513"/>
      <c r="N180" s="513"/>
      <c r="O180" s="503"/>
      <c r="P180" s="514"/>
    </row>
    <row r="181" spans="1:16" ht="14.4" customHeight="1" thickBot="1" x14ac:dyDescent="0.35">
      <c r="A181" s="505" t="s">
        <v>1607</v>
      </c>
      <c r="B181" s="506" t="s">
        <v>1588</v>
      </c>
      <c r="C181" s="506" t="s">
        <v>1893</v>
      </c>
      <c r="D181" s="506" t="s">
        <v>1894</v>
      </c>
      <c r="E181" s="515"/>
      <c r="F181" s="515"/>
      <c r="G181" s="506"/>
      <c r="H181" s="506"/>
      <c r="I181" s="515">
        <v>1</v>
      </c>
      <c r="J181" s="515">
        <v>555.55999999999995</v>
      </c>
      <c r="K181" s="506"/>
      <c r="L181" s="506">
        <v>555.55999999999995</v>
      </c>
      <c r="M181" s="515"/>
      <c r="N181" s="515"/>
      <c r="O181" s="511"/>
      <c r="P181" s="516"/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14" t="s">
        <v>128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35" t="s">
        <v>268</v>
      </c>
      <c r="B2" s="227"/>
      <c r="C2" s="111"/>
      <c r="D2" s="227"/>
      <c r="E2" s="111"/>
      <c r="F2" s="227"/>
      <c r="G2" s="228"/>
      <c r="H2" s="227"/>
      <c r="I2" s="111"/>
      <c r="J2" s="227"/>
      <c r="K2" s="111"/>
      <c r="L2" s="227"/>
      <c r="M2" s="228"/>
      <c r="N2" s="227"/>
      <c r="O2" s="111"/>
      <c r="P2" s="227"/>
      <c r="Q2" s="111"/>
      <c r="R2" s="227"/>
      <c r="S2" s="228"/>
    </row>
    <row r="3" spans="1:19" ht="14.4" customHeight="1" thickBot="1" x14ac:dyDescent="0.35">
      <c r="A3" s="221" t="s">
        <v>129</v>
      </c>
      <c r="B3" s="222">
        <f>SUBTOTAL(9,B6:B1048576)</f>
        <v>16278756</v>
      </c>
      <c r="C3" s="223">
        <f t="shared" ref="C3:R3" si="0">SUBTOTAL(9,C6:C1048576)</f>
        <v>29</v>
      </c>
      <c r="D3" s="223">
        <f t="shared" si="0"/>
        <v>18581929</v>
      </c>
      <c r="E3" s="223">
        <f t="shared" si="0"/>
        <v>32.585617901580051</v>
      </c>
      <c r="F3" s="223">
        <f t="shared" si="0"/>
        <v>20325315</v>
      </c>
      <c r="G3" s="226">
        <f>IF(B3&lt;&gt;0,F3/B3,"")</f>
        <v>1.248579129756598</v>
      </c>
      <c r="H3" s="222">
        <f t="shared" si="0"/>
        <v>7906966</v>
      </c>
      <c r="I3" s="223">
        <f t="shared" si="0"/>
        <v>29</v>
      </c>
      <c r="J3" s="223">
        <f t="shared" si="0"/>
        <v>10732760.359999999</v>
      </c>
      <c r="K3" s="223">
        <f t="shared" si="0"/>
        <v>116.25999856907747</v>
      </c>
      <c r="L3" s="223">
        <f t="shared" si="0"/>
        <v>14609399.769999996</v>
      </c>
      <c r="M3" s="224">
        <f>IF(H3&lt;&gt;0,L3/H3,"")</f>
        <v>1.8476618933229252</v>
      </c>
      <c r="N3" s="225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72" t="s">
        <v>106</v>
      </c>
      <c r="B4" s="373" t="s">
        <v>100</v>
      </c>
      <c r="C4" s="374"/>
      <c r="D4" s="374"/>
      <c r="E4" s="374"/>
      <c r="F4" s="374"/>
      <c r="G4" s="375"/>
      <c r="H4" s="373" t="s">
        <v>101</v>
      </c>
      <c r="I4" s="374"/>
      <c r="J4" s="374"/>
      <c r="K4" s="374"/>
      <c r="L4" s="374"/>
      <c r="M4" s="375"/>
      <c r="N4" s="373" t="s">
        <v>102</v>
      </c>
      <c r="O4" s="374"/>
      <c r="P4" s="374"/>
      <c r="Q4" s="374"/>
      <c r="R4" s="374"/>
      <c r="S4" s="375"/>
    </row>
    <row r="5" spans="1:19" ht="14.4" customHeight="1" thickBot="1" x14ac:dyDescent="0.35">
      <c r="A5" s="553"/>
      <c r="B5" s="554">
        <v>2012</v>
      </c>
      <c r="C5" s="555"/>
      <c r="D5" s="555">
        <v>2013</v>
      </c>
      <c r="E5" s="555"/>
      <c r="F5" s="555">
        <v>2014</v>
      </c>
      <c r="G5" s="556" t="s">
        <v>2</v>
      </c>
      <c r="H5" s="554">
        <v>2012</v>
      </c>
      <c r="I5" s="555"/>
      <c r="J5" s="555">
        <v>2013</v>
      </c>
      <c r="K5" s="555"/>
      <c r="L5" s="555">
        <v>2014</v>
      </c>
      <c r="M5" s="556" t="s">
        <v>2</v>
      </c>
      <c r="N5" s="554">
        <v>2012</v>
      </c>
      <c r="O5" s="555"/>
      <c r="P5" s="555">
        <v>2013</v>
      </c>
      <c r="Q5" s="555"/>
      <c r="R5" s="555">
        <v>2014</v>
      </c>
      <c r="S5" s="556" t="s">
        <v>2</v>
      </c>
    </row>
    <row r="6" spans="1:19" ht="14.4" customHeight="1" x14ac:dyDescent="0.3">
      <c r="A6" s="458" t="s">
        <v>1896</v>
      </c>
      <c r="B6" s="557">
        <v>945904</v>
      </c>
      <c r="C6" s="427">
        <v>1</v>
      </c>
      <c r="D6" s="557">
        <v>1223580</v>
      </c>
      <c r="E6" s="427">
        <v>1.2935562171213992</v>
      </c>
      <c r="F6" s="557">
        <v>1146007</v>
      </c>
      <c r="G6" s="448">
        <v>1.2115468377340619</v>
      </c>
      <c r="H6" s="557">
        <v>317183.39000000007</v>
      </c>
      <c r="I6" s="427">
        <v>1</v>
      </c>
      <c r="J6" s="557">
        <v>473408.6999999999</v>
      </c>
      <c r="K6" s="427">
        <v>1.4925393791900634</v>
      </c>
      <c r="L6" s="557">
        <v>349800.75</v>
      </c>
      <c r="M6" s="448">
        <v>1.1028343886481569</v>
      </c>
      <c r="N6" s="557"/>
      <c r="O6" s="427"/>
      <c r="P6" s="557"/>
      <c r="Q6" s="427"/>
      <c r="R6" s="557"/>
      <c r="S6" s="480"/>
    </row>
    <row r="7" spans="1:19" ht="14.4" customHeight="1" x14ac:dyDescent="0.3">
      <c r="A7" s="520" t="s">
        <v>1897</v>
      </c>
      <c r="B7" s="571">
        <v>767661</v>
      </c>
      <c r="C7" s="498">
        <v>1</v>
      </c>
      <c r="D7" s="571">
        <v>1040316</v>
      </c>
      <c r="E7" s="498">
        <v>1.3551763082923323</v>
      </c>
      <c r="F7" s="571">
        <v>905659</v>
      </c>
      <c r="G7" s="503">
        <v>1.1797642448945562</v>
      </c>
      <c r="H7" s="571">
        <v>642680.0299999998</v>
      </c>
      <c r="I7" s="498">
        <v>1</v>
      </c>
      <c r="J7" s="571">
        <v>635882.23999999999</v>
      </c>
      <c r="K7" s="498">
        <v>0.98942274587246815</v>
      </c>
      <c r="L7" s="571">
        <v>500963.74000000011</v>
      </c>
      <c r="M7" s="503">
        <v>0.7794916857771359</v>
      </c>
      <c r="N7" s="571"/>
      <c r="O7" s="498"/>
      <c r="P7" s="571"/>
      <c r="Q7" s="498"/>
      <c r="R7" s="571"/>
      <c r="S7" s="504"/>
    </row>
    <row r="8" spans="1:19" ht="14.4" customHeight="1" x14ac:dyDescent="0.3">
      <c r="A8" s="520" t="s">
        <v>1898</v>
      </c>
      <c r="B8" s="571">
        <v>1304020</v>
      </c>
      <c r="C8" s="498">
        <v>1</v>
      </c>
      <c r="D8" s="571">
        <v>932624</v>
      </c>
      <c r="E8" s="498">
        <v>0.71519148479317807</v>
      </c>
      <c r="F8" s="571">
        <v>1030461</v>
      </c>
      <c r="G8" s="503">
        <v>0.7902187083020199</v>
      </c>
      <c r="H8" s="571">
        <v>236991.44999999998</v>
      </c>
      <c r="I8" s="498">
        <v>1</v>
      </c>
      <c r="J8" s="571">
        <v>100125.46000000006</v>
      </c>
      <c r="K8" s="498">
        <v>0.42248553692548857</v>
      </c>
      <c r="L8" s="571">
        <v>149666.56000000006</v>
      </c>
      <c r="M8" s="503">
        <v>0.63152725551913402</v>
      </c>
      <c r="N8" s="571"/>
      <c r="O8" s="498"/>
      <c r="P8" s="571"/>
      <c r="Q8" s="498"/>
      <c r="R8" s="571"/>
      <c r="S8" s="504"/>
    </row>
    <row r="9" spans="1:19" ht="14.4" customHeight="1" x14ac:dyDescent="0.3">
      <c r="A9" s="520" t="s">
        <v>1899</v>
      </c>
      <c r="B9" s="571">
        <v>781858</v>
      </c>
      <c r="C9" s="498">
        <v>1</v>
      </c>
      <c r="D9" s="571">
        <v>561587</v>
      </c>
      <c r="E9" s="498">
        <v>0.7182723717094408</v>
      </c>
      <c r="F9" s="571">
        <v>756205</v>
      </c>
      <c r="G9" s="503">
        <v>0.96718969429231394</v>
      </c>
      <c r="H9" s="571">
        <v>780061.83999999973</v>
      </c>
      <c r="I9" s="498">
        <v>1</v>
      </c>
      <c r="J9" s="571">
        <v>557713.35999999975</v>
      </c>
      <c r="K9" s="498">
        <v>0.71496044467448883</v>
      </c>
      <c r="L9" s="571">
        <v>981503.28</v>
      </c>
      <c r="M9" s="503">
        <v>1.2582377827891189</v>
      </c>
      <c r="N9" s="571"/>
      <c r="O9" s="498"/>
      <c r="P9" s="571"/>
      <c r="Q9" s="498"/>
      <c r="R9" s="571"/>
      <c r="S9" s="504"/>
    </row>
    <row r="10" spans="1:19" ht="14.4" customHeight="1" x14ac:dyDescent="0.3">
      <c r="A10" s="520" t="s">
        <v>1900</v>
      </c>
      <c r="B10" s="571">
        <v>3436166</v>
      </c>
      <c r="C10" s="498">
        <v>1</v>
      </c>
      <c r="D10" s="571">
        <v>4357778</v>
      </c>
      <c r="E10" s="498">
        <v>1.2682093938418575</v>
      </c>
      <c r="F10" s="571">
        <v>4640779</v>
      </c>
      <c r="G10" s="503">
        <v>1.350568918963752</v>
      </c>
      <c r="H10" s="571">
        <v>3414167.73</v>
      </c>
      <c r="I10" s="498">
        <v>1</v>
      </c>
      <c r="J10" s="571">
        <v>4963679.209999999</v>
      </c>
      <c r="K10" s="498">
        <v>1.4538474974104447</v>
      </c>
      <c r="L10" s="571">
        <v>6069066.1800000016</v>
      </c>
      <c r="M10" s="503">
        <v>1.7776121913026228</v>
      </c>
      <c r="N10" s="571"/>
      <c r="O10" s="498"/>
      <c r="P10" s="571"/>
      <c r="Q10" s="498"/>
      <c r="R10" s="571"/>
      <c r="S10" s="504"/>
    </row>
    <row r="11" spans="1:19" ht="14.4" customHeight="1" x14ac:dyDescent="0.3">
      <c r="A11" s="520" t="s">
        <v>1901</v>
      </c>
      <c r="B11" s="571">
        <v>1255780</v>
      </c>
      <c r="C11" s="498">
        <v>1</v>
      </c>
      <c r="D11" s="571">
        <v>1577775</v>
      </c>
      <c r="E11" s="498">
        <v>1.2564103585022854</v>
      </c>
      <c r="F11" s="571">
        <v>1748466</v>
      </c>
      <c r="G11" s="503">
        <v>1.392334644603354</v>
      </c>
      <c r="H11" s="571">
        <v>428269.23999999993</v>
      </c>
      <c r="I11" s="498">
        <v>1</v>
      </c>
      <c r="J11" s="571">
        <v>1664434.1500000001</v>
      </c>
      <c r="K11" s="498">
        <v>3.8864200240017248</v>
      </c>
      <c r="L11" s="571">
        <v>2264067.7700000005</v>
      </c>
      <c r="M11" s="503">
        <v>5.2865523799934842</v>
      </c>
      <c r="N11" s="571"/>
      <c r="O11" s="498"/>
      <c r="P11" s="571"/>
      <c r="Q11" s="498"/>
      <c r="R11" s="571"/>
      <c r="S11" s="504"/>
    </row>
    <row r="12" spans="1:19" ht="14.4" customHeight="1" x14ac:dyDescent="0.3">
      <c r="A12" s="520" t="s">
        <v>1902</v>
      </c>
      <c r="B12" s="571">
        <v>256133</v>
      </c>
      <c r="C12" s="498">
        <v>1</v>
      </c>
      <c r="D12" s="571">
        <v>431993</v>
      </c>
      <c r="E12" s="498">
        <v>1.6865964167053835</v>
      </c>
      <c r="F12" s="571">
        <v>490058</v>
      </c>
      <c r="G12" s="503">
        <v>1.9132950459331675</v>
      </c>
      <c r="H12" s="571">
        <v>29940.270000000004</v>
      </c>
      <c r="I12" s="498">
        <v>1</v>
      </c>
      <c r="J12" s="571">
        <v>156274.88999999998</v>
      </c>
      <c r="K12" s="498">
        <v>5.2195551342723352</v>
      </c>
      <c r="L12" s="571">
        <v>195838.37000000002</v>
      </c>
      <c r="M12" s="503">
        <v>6.5409687354188852</v>
      </c>
      <c r="N12" s="571"/>
      <c r="O12" s="498"/>
      <c r="P12" s="571"/>
      <c r="Q12" s="498"/>
      <c r="R12" s="571"/>
      <c r="S12" s="504"/>
    </row>
    <row r="13" spans="1:19" ht="14.4" customHeight="1" x14ac:dyDescent="0.3">
      <c r="A13" s="520" t="s">
        <v>1903</v>
      </c>
      <c r="B13" s="571">
        <v>37056</v>
      </c>
      <c r="C13" s="498">
        <v>1</v>
      </c>
      <c r="D13" s="571">
        <v>114376</v>
      </c>
      <c r="E13" s="498">
        <v>3.0865716753022454</v>
      </c>
      <c r="F13" s="571">
        <v>29687</v>
      </c>
      <c r="G13" s="503">
        <v>0.80113881692573408</v>
      </c>
      <c r="H13" s="571">
        <v>4823.45</v>
      </c>
      <c r="I13" s="498">
        <v>1</v>
      </c>
      <c r="J13" s="571">
        <v>50257.73</v>
      </c>
      <c r="K13" s="498">
        <v>10.419457027646187</v>
      </c>
      <c r="L13" s="571">
        <v>2958.8599999999997</v>
      </c>
      <c r="M13" s="503">
        <v>0.6134322943121624</v>
      </c>
      <c r="N13" s="571"/>
      <c r="O13" s="498"/>
      <c r="P13" s="571"/>
      <c r="Q13" s="498"/>
      <c r="R13" s="571"/>
      <c r="S13" s="504"/>
    </row>
    <row r="14" spans="1:19" ht="14.4" customHeight="1" x14ac:dyDescent="0.3">
      <c r="A14" s="520" t="s">
        <v>1904</v>
      </c>
      <c r="B14" s="571">
        <v>67943</v>
      </c>
      <c r="C14" s="498">
        <v>1</v>
      </c>
      <c r="D14" s="571">
        <v>103677</v>
      </c>
      <c r="E14" s="498">
        <v>1.525940862193309</v>
      </c>
      <c r="F14" s="571">
        <v>46682</v>
      </c>
      <c r="G14" s="503">
        <v>0.68707593129535049</v>
      </c>
      <c r="H14" s="571">
        <v>6405.18</v>
      </c>
      <c r="I14" s="498">
        <v>1</v>
      </c>
      <c r="J14" s="571">
        <v>402.62</v>
      </c>
      <c r="K14" s="498">
        <v>6.2858498902450821E-2</v>
      </c>
      <c r="L14" s="571">
        <v>710.59</v>
      </c>
      <c r="M14" s="503">
        <v>0.11093989552206183</v>
      </c>
      <c r="N14" s="571"/>
      <c r="O14" s="498"/>
      <c r="P14" s="571"/>
      <c r="Q14" s="498"/>
      <c r="R14" s="571"/>
      <c r="S14" s="504"/>
    </row>
    <row r="15" spans="1:19" ht="14.4" customHeight="1" x14ac:dyDescent="0.3">
      <c r="A15" s="520" t="s">
        <v>1905</v>
      </c>
      <c r="B15" s="571">
        <v>641833</v>
      </c>
      <c r="C15" s="498">
        <v>1</v>
      </c>
      <c r="D15" s="571">
        <v>710262</v>
      </c>
      <c r="E15" s="498">
        <v>1.1066149605894369</v>
      </c>
      <c r="F15" s="571">
        <v>716383</v>
      </c>
      <c r="G15" s="503">
        <v>1.1161517092452398</v>
      </c>
      <c r="H15" s="571">
        <v>161192.67999999996</v>
      </c>
      <c r="I15" s="498">
        <v>1</v>
      </c>
      <c r="J15" s="571">
        <v>130481.64000000001</v>
      </c>
      <c r="K15" s="498">
        <v>0.80947621194709363</v>
      </c>
      <c r="L15" s="571">
        <v>118709.97000000002</v>
      </c>
      <c r="M15" s="503">
        <v>0.73644764762270865</v>
      </c>
      <c r="N15" s="571"/>
      <c r="O15" s="498"/>
      <c r="P15" s="571"/>
      <c r="Q15" s="498"/>
      <c r="R15" s="571"/>
      <c r="S15" s="504"/>
    </row>
    <row r="16" spans="1:19" ht="14.4" customHeight="1" x14ac:dyDescent="0.3">
      <c r="A16" s="520" t="s">
        <v>1906</v>
      </c>
      <c r="B16" s="571">
        <v>162043</v>
      </c>
      <c r="C16" s="498">
        <v>1</v>
      </c>
      <c r="D16" s="571">
        <v>215074</v>
      </c>
      <c r="E16" s="498">
        <v>1.3272649852199725</v>
      </c>
      <c r="F16" s="571">
        <v>216515</v>
      </c>
      <c r="G16" s="503">
        <v>1.3361576865399925</v>
      </c>
      <c r="H16" s="571">
        <v>103.19</v>
      </c>
      <c r="I16" s="498">
        <v>1</v>
      </c>
      <c r="J16" s="571">
        <v>6832.38</v>
      </c>
      <c r="K16" s="498">
        <v>66.211648415544147</v>
      </c>
      <c r="L16" s="571">
        <v>3630.58</v>
      </c>
      <c r="M16" s="503">
        <v>35.183448008527961</v>
      </c>
      <c r="N16" s="571"/>
      <c r="O16" s="498"/>
      <c r="P16" s="571"/>
      <c r="Q16" s="498"/>
      <c r="R16" s="571"/>
      <c r="S16" s="504"/>
    </row>
    <row r="17" spans="1:19" ht="14.4" customHeight="1" x14ac:dyDescent="0.3">
      <c r="A17" s="520" t="s">
        <v>1907</v>
      </c>
      <c r="B17" s="571">
        <v>135697</v>
      </c>
      <c r="C17" s="498">
        <v>1</v>
      </c>
      <c r="D17" s="571">
        <v>147839</v>
      </c>
      <c r="E17" s="498">
        <v>1.0894787651900926</v>
      </c>
      <c r="F17" s="571">
        <v>154285</v>
      </c>
      <c r="G17" s="503">
        <v>1.1369816576637657</v>
      </c>
      <c r="H17" s="571">
        <v>21012.920000000002</v>
      </c>
      <c r="I17" s="498">
        <v>1</v>
      </c>
      <c r="J17" s="571">
        <v>51053.189999999988</v>
      </c>
      <c r="K17" s="498">
        <v>2.4296094973949351</v>
      </c>
      <c r="L17" s="571">
        <v>14065.220000000001</v>
      </c>
      <c r="M17" s="503">
        <v>0.6693605648334453</v>
      </c>
      <c r="N17" s="571"/>
      <c r="O17" s="498"/>
      <c r="P17" s="571"/>
      <c r="Q17" s="498"/>
      <c r="R17" s="571"/>
      <c r="S17" s="504"/>
    </row>
    <row r="18" spans="1:19" ht="14.4" customHeight="1" x14ac:dyDescent="0.3">
      <c r="A18" s="520" t="s">
        <v>1908</v>
      </c>
      <c r="B18" s="571">
        <v>98362</v>
      </c>
      <c r="C18" s="498">
        <v>1</v>
      </c>
      <c r="D18" s="571">
        <v>76658</v>
      </c>
      <c r="E18" s="498">
        <v>0.77934568227567558</v>
      </c>
      <c r="F18" s="571">
        <v>195511</v>
      </c>
      <c r="G18" s="503">
        <v>1.9876680018706412</v>
      </c>
      <c r="H18" s="571">
        <v>8508.5</v>
      </c>
      <c r="I18" s="498">
        <v>1</v>
      </c>
      <c r="J18" s="571">
        <v>6558.42</v>
      </c>
      <c r="K18" s="498">
        <v>0.77080801551389788</v>
      </c>
      <c r="L18" s="571">
        <v>155059.32999999999</v>
      </c>
      <c r="M18" s="503">
        <v>18.224050067579476</v>
      </c>
      <c r="N18" s="571"/>
      <c r="O18" s="498"/>
      <c r="P18" s="571"/>
      <c r="Q18" s="498"/>
      <c r="R18" s="571"/>
      <c r="S18" s="504"/>
    </row>
    <row r="19" spans="1:19" ht="14.4" customHeight="1" x14ac:dyDescent="0.3">
      <c r="A19" s="520" t="s">
        <v>1909</v>
      </c>
      <c r="B19" s="571">
        <v>17324</v>
      </c>
      <c r="C19" s="498">
        <v>1</v>
      </c>
      <c r="D19" s="571">
        <v>48409</v>
      </c>
      <c r="E19" s="498">
        <v>2.7943315631493881</v>
      </c>
      <c r="F19" s="571">
        <v>28220</v>
      </c>
      <c r="G19" s="503">
        <v>1.6289540521819441</v>
      </c>
      <c r="H19" s="571">
        <v>541.33000000000004</v>
      </c>
      <c r="I19" s="498">
        <v>1</v>
      </c>
      <c r="J19" s="571">
        <v>3124.56</v>
      </c>
      <c r="K19" s="498">
        <v>5.772005985258529</v>
      </c>
      <c r="L19" s="571">
        <v>723.61</v>
      </c>
      <c r="M19" s="503">
        <v>1.3367262113682965</v>
      </c>
      <c r="N19" s="571"/>
      <c r="O19" s="498"/>
      <c r="P19" s="571"/>
      <c r="Q19" s="498"/>
      <c r="R19" s="571"/>
      <c r="S19" s="504"/>
    </row>
    <row r="20" spans="1:19" ht="14.4" customHeight="1" x14ac:dyDescent="0.3">
      <c r="A20" s="520" t="s">
        <v>1910</v>
      </c>
      <c r="B20" s="571">
        <v>641870</v>
      </c>
      <c r="C20" s="498">
        <v>1</v>
      </c>
      <c r="D20" s="571">
        <v>712681</v>
      </c>
      <c r="E20" s="498">
        <v>1.1103198466979294</v>
      </c>
      <c r="F20" s="571">
        <v>807962</v>
      </c>
      <c r="G20" s="503">
        <v>1.2587626778008008</v>
      </c>
      <c r="H20" s="571">
        <v>110306.18000000005</v>
      </c>
      <c r="I20" s="498">
        <v>1</v>
      </c>
      <c r="J20" s="571">
        <v>77212.749999999985</v>
      </c>
      <c r="K20" s="498">
        <v>0.69998571249589048</v>
      </c>
      <c r="L20" s="571">
        <v>305017.43999999994</v>
      </c>
      <c r="M20" s="503">
        <v>2.7651890401788894</v>
      </c>
      <c r="N20" s="571"/>
      <c r="O20" s="498"/>
      <c r="P20" s="571"/>
      <c r="Q20" s="498"/>
      <c r="R20" s="571"/>
      <c r="S20" s="504"/>
    </row>
    <row r="21" spans="1:19" ht="14.4" customHeight="1" x14ac:dyDescent="0.3">
      <c r="A21" s="520" t="s">
        <v>1911</v>
      </c>
      <c r="B21" s="571">
        <v>3192616</v>
      </c>
      <c r="C21" s="498">
        <v>1</v>
      </c>
      <c r="D21" s="571">
        <v>3504732</v>
      </c>
      <c r="E21" s="498">
        <v>1.097761835435267</v>
      </c>
      <c r="F21" s="571">
        <v>4057561</v>
      </c>
      <c r="G21" s="503">
        <v>1.2709204614648302</v>
      </c>
      <c r="H21" s="571">
        <v>817934.23</v>
      </c>
      <c r="I21" s="498">
        <v>1</v>
      </c>
      <c r="J21" s="571">
        <v>1160095.8499999994</v>
      </c>
      <c r="K21" s="498">
        <v>1.4183241236890152</v>
      </c>
      <c r="L21" s="571">
        <v>2136701.3600000003</v>
      </c>
      <c r="M21" s="503">
        <v>2.6123143910971915</v>
      </c>
      <c r="N21" s="571"/>
      <c r="O21" s="498"/>
      <c r="P21" s="571"/>
      <c r="Q21" s="498"/>
      <c r="R21" s="571"/>
      <c r="S21" s="504"/>
    </row>
    <row r="22" spans="1:19" ht="14.4" customHeight="1" x14ac:dyDescent="0.3">
      <c r="A22" s="520" t="s">
        <v>1912</v>
      </c>
      <c r="B22" s="571">
        <v>69451</v>
      </c>
      <c r="C22" s="498">
        <v>1</v>
      </c>
      <c r="D22" s="571">
        <v>57583</v>
      </c>
      <c r="E22" s="498">
        <v>0.82911693136167941</v>
      </c>
      <c r="F22" s="571">
        <v>44086</v>
      </c>
      <c r="G22" s="503">
        <v>0.63477847691177958</v>
      </c>
      <c r="H22" s="571">
        <v>2542.8200000000002</v>
      </c>
      <c r="I22" s="498">
        <v>1</v>
      </c>
      <c r="J22" s="571">
        <v>4686.7800000000007</v>
      </c>
      <c r="K22" s="498">
        <v>1.8431426526454882</v>
      </c>
      <c r="L22" s="571">
        <v>821.41</v>
      </c>
      <c r="M22" s="503">
        <v>0.32303112292651465</v>
      </c>
      <c r="N22" s="571"/>
      <c r="O22" s="498"/>
      <c r="P22" s="571"/>
      <c r="Q22" s="498"/>
      <c r="R22" s="571"/>
      <c r="S22" s="504"/>
    </row>
    <row r="23" spans="1:19" ht="14.4" customHeight="1" x14ac:dyDescent="0.3">
      <c r="A23" s="520" t="s">
        <v>1913</v>
      </c>
      <c r="B23" s="571">
        <v>10272</v>
      </c>
      <c r="C23" s="498">
        <v>1</v>
      </c>
      <c r="D23" s="571"/>
      <c r="E23" s="498"/>
      <c r="F23" s="571"/>
      <c r="G23" s="503"/>
      <c r="H23" s="571">
        <v>866.13</v>
      </c>
      <c r="I23" s="498">
        <v>1</v>
      </c>
      <c r="J23" s="571"/>
      <c r="K23" s="498"/>
      <c r="L23" s="571"/>
      <c r="M23" s="503"/>
      <c r="N23" s="571"/>
      <c r="O23" s="498"/>
      <c r="P23" s="571"/>
      <c r="Q23" s="498"/>
      <c r="R23" s="571"/>
      <c r="S23" s="504"/>
    </row>
    <row r="24" spans="1:19" ht="14.4" customHeight="1" x14ac:dyDescent="0.3">
      <c r="A24" s="520" t="s">
        <v>1914</v>
      </c>
      <c r="B24" s="571">
        <v>37587</v>
      </c>
      <c r="C24" s="498">
        <v>1</v>
      </c>
      <c r="D24" s="571">
        <v>28721</v>
      </c>
      <c r="E24" s="498">
        <v>0.76412057360257535</v>
      </c>
      <c r="F24" s="571">
        <v>54430</v>
      </c>
      <c r="G24" s="503">
        <v>1.4481070582914306</v>
      </c>
      <c r="H24" s="571">
        <v>3522.14</v>
      </c>
      <c r="I24" s="498">
        <v>1</v>
      </c>
      <c r="J24" s="571">
        <v>821.41</v>
      </c>
      <c r="K24" s="498">
        <v>0.2332133305320061</v>
      </c>
      <c r="L24" s="571">
        <v>6410.2</v>
      </c>
      <c r="M24" s="503">
        <v>1.8199730845451914</v>
      </c>
      <c r="N24" s="571"/>
      <c r="O24" s="498"/>
      <c r="P24" s="571"/>
      <c r="Q24" s="498"/>
      <c r="R24" s="571"/>
      <c r="S24" s="504"/>
    </row>
    <row r="25" spans="1:19" ht="14.4" customHeight="1" x14ac:dyDescent="0.3">
      <c r="A25" s="520" t="s">
        <v>1915</v>
      </c>
      <c r="B25" s="571">
        <v>420051</v>
      </c>
      <c r="C25" s="498">
        <v>1</v>
      </c>
      <c r="D25" s="571">
        <v>499277</v>
      </c>
      <c r="E25" s="498">
        <v>1.1886104306381844</v>
      </c>
      <c r="F25" s="571">
        <v>669162</v>
      </c>
      <c r="G25" s="503">
        <v>1.5930494154281265</v>
      </c>
      <c r="H25" s="571">
        <v>288713.45</v>
      </c>
      <c r="I25" s="498">
        <v>1</v>
      </c>
      <c r="J25" s="571">
        <v>230266.86000000002</v>
      </c>
      <c r="K25" s="498">
        <v>0.79756194247271817</v>
      </c>
      <c r="L25" s="571">
        <v>277521.44</v>
      </c>
      <c r="M25" s="503">
        <v>0.96123488531621926</v>
      </c>
      <c r="N25" s="571"/>
      <c r="O25" s="498"/>
      <c r="P25" s="571"/>
      <c r="Q25" s="498"/>
      <c r="R25" s="571"/>
      <c r="S25" s="504"/>
    </row>
    <row r="26" spans="1:19" ht="14.4" customHeight="1" x14ac:dyDescent="0.3">
      <c r="A26" s="520" t="s">
        <v>1916</v>
      </c>
      <c r="B26" s="571">
        <v>3362</v>
      </c>
      <c r="C26" s="498">
        <v>1</v>
      </c>
      <c r="D26" s="571">
        <v>2342</v>
      </c>
      <c r="E26" s="498">
        <v>0.69660916121356331</v>
      </c>
      <c r="F26" s="571">
        <v>173</v>
      </c>
      <c r="G26" s="503">
        <v>5.145746579417014E-2</v>
      </c>
      <c r="H26" s="571">
        <v>866.13</v>
      </c>
      <c r="I26" s="498">
        <v>1</v>
      </c>
      <c r="J26" s="571"/>
      <c r="K26" s="498"/>
      <c r="L26" s="571"/>
      <c r="M26" s="503"/>
      <c r="N26" s="571"/>
      <c r="O26" s="498"/>
      <c r="P26" s="571"/>
      <c r="Q26" s="498"/>
      <c r="R26" s="571"/>
      <c r="S26" s="504"/>
    </row>
    <row r="27" spans="1:19" ht="14.4" customHeight="1" x14ac:dyDescent="0.3">
      <c r="A27" s="520" t="s">
        <v>1917</v>
      </c>
      <c r="B27" s="571">
        <v>77414</v>
      </c>
      <c r="C27" s="498">
        <v>1</v>
      </c>
      <c r="D27" s="571">
        <v>49258</v>
      </c>
      <c r="E27" s="498">
        <v>0.63629317694473864</v>
      </c>
      <c r="F27" s="571">
        <v>28174</v>
      </c>
      <c r="G27" s="503">
        <v>0.36393933913762366</v>
      </c>
      <c r="H27" s="571">
        <v>5956.4199999999992</v>
      </c>
      <c r="I27" s="498">
        <v>1</v>
      </c>
      <c r="J27" s="571">
        <v>3034.66</v>
      </c>
      <c r="K27" s="498">
        <v>0.50947716917208663</v>
      </c>
      <c r="L27" s="571">
        <v>3369.58</v>
      </c>
      <c r="M27" s="503">
        <v>0.56570557482514672</v>
      </c>
      <c r="N27" s="571"/>
      <c r="O27" s="498"/>
      <c r="P27" s="571"/>
      <c r="Q27" s="498"/>
      <c r="R27" s="571"/>
      <c r="S27" s="504"/>
    </row>
    <row r="28" spans="1:19" ht="14.4" customHeight="1" x14ac:dyDescent="0.3">
      <c r="A28" s="520" t="s">
        <v>1918</v>
      </c>
      <c r="B28" s="571">
        <v>116655</v>
      </c>
      <c r="C28" s="498">
        <v>1</v>
      </c>
      <c r="D28" s="571">
        <v>25586</v>
      </c>
      <c r="E28" s="498">
        <v>0.21933050447901933</v>
      </c>
      <c r="F28" s="571">
        <v>48081</v>
      </c>
      <c r="G28" s="503">
        <v>0.41216407355021217</v>
      </c>
      <c r="H28" s="571">
        <v>7761.75</v>
      </c>
      <c r="I28" s="498">
        <v>1</v>
      </c>
      <c r="J28" s="571">
        <v>1310.5900000000001</v>
      </c>
      <c r="K28" s="498">
        <v>0.16885238509356784</v>
      </c>
      <c r="L28" s="571">
        <v>1592.65</v>
      </c>
      <c r="M28" s="503">
        <v>0.20519212806390313</v>
      </c>
      <c r="N28" s="571"/>
      <c r="O28" s="498"/>
      <c r="P28" s="571"/>
      <c r="Q28" s="498"/>
      <c r="R28" s="571"/>
      <c r="S28" s="504"/>
    </row>
    <row r="29" spans="1:19" ht="14.4" customHeight="1" x14ac:dyDescent="0.3">
      <c r="A29" s="520" t="s">
        <v>1919</v>
      </c>
      <c r="B29" s="571">
        <v>40913</v>
      </c>
      <c r="C29" s="498">
        <v>1</v>
      </c>
      <c r="D29" s="571"/>
      <c r="E29" s="498"/>
      <c r="F29" s="571"/>
      <c r="G29" s="503"/>
      <c r="H29" s="571">
        <v>2584.5700000000002</v>
      </c>
      <c r="I29" s="498">
        <v>1</v>
      </c>
      <c r="J29" s="571"/>
      <c r="K29" s="498"/>
      <c r="L29" s="571"/>
      <c r="M29" s="503"/>
      <c r="N29" s="571"/>
      <c r="O29" s="498"/>
      <c r="P29" s="571"/>
      <c r="Q29" s="498"/>
      <c r="R29" s="571"/>
      <c r="S29" s="504"/>
    </row>
    <row r="30" spans="1:19" ht="14.4" customHeight="1" x14ac:dyDescent="0.3">
      <c r="A30" s="520" t="s">
        <v>1920</v>
      </c>
      <c r="B30" s="571">
        <v>152105</v>
      </c>
      <c r="C30" s="498">
        <v>1</v>
      </c>
      <c r="D30" s="571">
        <v>111464</v>
      </c>
      <c r="E30" s="498">
        <v>0.73280957233490018</v>
      </c>
      <c r="F30" s="571">
        <v>123837</v>
      </c>
      <c r="G30" s="503">
        <v>0.81415469576936983</v>
      </c>
      <c r="H30" s="571">
        <v>11626.83</v>
      </c>
      <c r="I30" s="498">
        <v>1</v>
      </c>
      <c r="J30" s="571">
        <v>8184.4900000000007</v>
      </c>
      <c r="K30" s="498">
        <v>0.70393133812053676</v>
      </c>
      <c r="L30" s="571">
        <v>10543.029999999999</v>
      </c>
      <c r="M30" s="503">
        <v>0.90678456638653859</v>
      </c>
      <c r="N30" s="571"/>
      <c r="O30" s="498"/>
      <c r="P30" s="571"/>
      <c r="Q30" s="498"/>
      <c r="R30" s="571"/>
      <c r="S30" s="504"/>
    </row>
    <row r="31" spans="1:19" ht="14.4" customHeight="1" x14ac:dyDescent="0.3">
      <c r="A31" s="520" t="s">
        <v>1921</v>
      </c>
      <c r="B31" s="571">
        <v>809237</v>
      </c>
      <c r="C31" s="498">
        <v>1</v>
      </c>
      <c r="D31" s="571">
        <v>935669</v>
      </c>
      <c r="E31" s="498">
        <v>1.1562360593991625</v>
      </c>
      <c r="F31" s="571">
        <v>1086351</v>
      </c>
      <c r="G31" s="503">
        <v>1.3424386181056971</v>
      </c>
      <c r="H31" s="571">
        <v>38727.69000000001</v>
      </c>
      <c r="I31" s="498">
        <v>1</v>
      </c>
      <c r="J31" s="571">
        <v>36312.559999999998</v>
      </c>
      <c r="K31" s="498">
        <v>0.93763816018977608</v>
      </c>
      <c r="L31" s="571">
        <v>232118.78999999998</v>
      </c>
      <c r="M31" s="503">
        <v>5.9936130969856434</v>
      </c>
      <c r="N31" s="571"/>
      <c r="O31" s="498"/>
      <c r="P31" s="571"/>
      <c r="Q31" s="498"/>
      <c r="R31" s="571"/>
      <c r="S31" s="504"/>
    </row>
    <row r="32" spans="1:19" ht="14.4" customHeight="1" x14ac:dyDescent="0.3">
      <c r="A32" s="520" t="s">
        <v>1922</v>
      </c>
      <c r="B32" s="571">
        <v>345716</v>
      </c>
      <c r="C32" s="498">
        <v>1</v>
      </c>
      <c r="D32" s="571">
        <v>363143</v>
      </c>
      <c r="E32" s="498">
        <v>1.0504084277268046</v>
      </c>
      <c r="F32" s="571">
        <v>341964</v>
      </c>
      <c r="G32" s="503">
        <v>0.9891471612537458</v>
      </c>
      <c r="H32" s="571">
        <v>25524.120000000006</v>
      </c>
      <c r="I32" s="498">
        <v>1</v>
      </c>
      <c r="J32" s="571">
        <v>34904.80000000001</v>
      </c>
      <c r="K32" s="498">
        <v>1.3675221711855297</v>
      </c>
      <c r="L32" s="571">
        <v>13487.619999999999</v>
      </c>
      <c r="M32" s="503">
        <v>0.5284264452604045</v>
      </c>
      <c r="N32" s="571"/>
      <c r="O32" s="498"/>
      <c r="P32" s="571"/>
      <c r="Q32" s="498"/>
      <c r="R32" s="571"/>
      <c r="S32" s="504"/>
    </row>
    <row r="33" spans="1:19" ht="14.4" customHeight="1" x14ac:dyDescent="0.3">
      <c r="A33" s="520" t="s">
        <v>1923</v>
      </c>
      <c r="B33" s="571">
        <v>178791</v>
      </c>
      <c r="C33" s="498">
        <v>1</v>
      </c>
      <c r="D33" s="571">
        <v>191655</v>
      </c>
      <c r="E33" s="498">
        <v>1.0719499303656224</v>
      </c>
      <c r="F33" s="571">
        <v>227423</v>
      </c>
      <c r="G33" s="503">
        <v>1.2720047429680466</v>
      </c>
      <c r="H33" s="571">
        <v>9971.5600000000013</v>
      </c>
      <c r="I33" s="498">
        <v>1</v>
      </c>
      <c r="J33" s="571">
        <v>63155.02</v>
      </c>
      <c r="K33" s="498">
        <v>6.3335145152814594</v>
      </c>
      <c r="L33" s="571">
        <v>39668.859999999993</v>
      </c>
      <c r="M33" s="503">
        <v>3.9782000008022806</v>
      </c>
      <c r="N33" s="571"/>
      <c r="O33" s="498"/>
      <c r="P33" s="571"/>
      <c r="Q33" s="498"/>
      <c r="R33" s="571"/>
      <c r="S33" s="504"/>
    </row>
    <row r="34" spans="1:19" ht="14.4" customHeight="1" thickBot="1" x14ac:dyDescent="0.35">
      <c r="A34" s="559" t="s">
        <v>1924</v>
      </c>
      <c r="B34" s="558">
        <v>274936</v>
      </c>
      <c r="C34" s="506">
        <v>1</v>
      </c>
      <c r="D34" s="558">
        <v>557870</v>
      </c>
      <c r="E34" s="506">
        <v>2.0290904064946025</v>
      </c>
      <c r="F34" s="558">
        <v>731193</v>
      </c>
      <c r="G34" s="511">
        <v>2.659502575144761</v>
      </c>
      <c r="H34" s="558">
        <v>528180.77999999991</v>
      </c>
      <c r="I34" s="506">
        <v>1</v>
      </c>
      <c r="J34" s="558">
        <v>312546.0399999998</v>
      </c>
      <c r="K34" s="506">
        <v>0.59174065364513995</v>
      </c>
      <c r="L34" s="558">
        <v>775382.58</v>
      </c>
      <c r="M34" s="511">
        <v>1.4680249819010833</v>
      </c>
      <c r="N34" s="558"/>
      <c r="O34" s="506"/>
      <c r="P34" s="558"/>
      <c r="Q34" s="506"/>
      <c r="R34" s="558"/>
      <c r="S34" s="51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65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8" customWidth="1"/>
    <col min="8" max="9" width="9.33203125" style="208" hidden="1" customWidth="1"/>
    <col min="10" max="11" width="11.109375" style="208" customWidth="1"/>
    <col min="12" max="13" width="9.33203125" style="208" hidden="1" customWidth="1"/>
    <col min="14" max="15" width="11.109375" style="208" customWidth="1"/>
    <col min="16" max="16" width="11.109375" style="211" customWidth="1"/>
    <col min="17" max="17" width="11.109375" style="208" customWidth="1"/>
    <col min="18" max="16384" width="8.88671875" style="130"/>
  </cols>
  <sheetData>
    <row r="1" spans="1:17" ht="18.600000000000001" customHeight="1" thickBot="1" x14ac:dyDescent="0.4">
      <c r="A1" s="305" t="s">
        <v>2184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14.4" customHeight="1" thickBot="1" x14ac:dyDescent="0.35">
      <c r="A2" s="235" t="s">
        <v>268</v>
      </c>
      <c r="B2" s="131"/>
      <c r="C2" s="131"/>
      <c r="D2" s="131"/>
      <c r="E2" s="131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30"/>
      <c r="Q2" s="229"/>
    </row>
    <row r="3" spans="1:17" ht="14.4" customHeight="1" thickBot="1" x14ac:dyDescent="0.35">
      <c r="E3" s="87" t="s">
        <v>129</v>
      </c>
      <c r="F3" s="102">
        <f t="shared" ref="F3:O3" si="0">SUBTOTAL(9,F6:F1048576)</f>
        <v>18217.27</v>
      </c>
      <c r="G3" s="103">
        <f t="shared" si="0"/>
        <v>24185721.999999993</v>
      </c>
      <c r="H3" s="103"/>
      <c r="I3" s="103"/>
      <c r="J3" s="103">
        <f t="shared" si="0"/>
        <v>19688.380000000008</v>
      </c>
      <c r="K3" s="103">
        <f t="shared" si="0"/>
        <v>29314689.360000014</v>
      </c>
      <c r="L3" s="103"/>
      <c r="M3" s="103"/>
      <c r="N3" s="103">
        <f t="shared" si="0"/>
        <v>20853.350000000002</v>
      </c>
      <c r="O3" s="103">
        <f t="shared" si="0"/>
        <v>34934714.769999973</v>
      </c>
      <c r="P3" s="75">
        <f>IF(G3=0,0,O3/G3)</f>
        <v>1.4444354718870904</v>
      </c>
      <c r="Q3" s="104">
        <f>IF(N3=0,0,O3/N3)</f>
        <v>1675.2567223012115</v>
      </c>
    </row>
    <row r="4" spans="1:17" ht="14.4" customHeight="1" x14ac:dyDescent="0.3">
      <c r="A4" s="378" t="s">
        <v>69</v>
      </c>
      <c r="B4" s="377" t="s">
        <v>95</v>
      </c>
      <c r="C4" s="378" t="s">
        <v>96</v>
      </c>
      <c r="D4" s="379" t="s">
        <v>97</v>
      </c>
      <c r="E4" s="380" t="s">
        <v>70</v>
      </c>
      <c r="F4" s="384">
        <v>2012</v>
      </c>
      <c r="G4" s="385"/>
      <c r="H4" s="105"/>
      <c r="I4" s="105"/>
      <c r="J4" s="384">
        <v>2013</v>
      </c>
      <c r="K4" s="385"/>
      <c r="L4" s="105"/>
      <c r="M4" s="105"/>
      <c r="N4" s="384">
        <v>2014</v>
      </c>
      <c r="O4" s="385"/>
      <c r="P4" s="386" t="s">
        <v>2</v>
      </c>
      <c r="Q4" s="376" t="s">
        <v>98</v>
      </c>
    </row>
    <row r="5" spans="1:17" ht="14.4" customHeight="1" thickBot="1" x14ac:dyDescent="0.35">
      <c r="A5" s="563"/>
      <c r="B5" s="562"/>
      <c r="C5" s="563"/>
      <c r="D5" s="564"/>
      <c r="E5" s="565"/>
      <c r="F5" s="572" t="s">
        <v>72</v>
      </c>
      <c r="G5" s="573" t="s">
        <v>14</v>
      </c>
      <c r="H5" s="574"/>
      <c r="I5" s="574"/>
      <c r="J5" s="572" t="s">
        <v>72</v>
      </c>
      <c r="K5" s="573" t="s">
        <v>14</v>
      </c>
      <c r="L5" s="574"/>
      <c r="M5" s="574"/>
      <c r="N5" s="572" t="s">
        <v>72</v>
      </c>
      <c r="O5" s="573" t="s">
        <v>14</v>
      </c>
      <c r="P5" s="575"/>
      <c r="Q5" s="570"/>
    </row>
    <row r="6" spans="1:17" ht="14.4" customHeight="1" x14ac:dyDescent="0.3">
      <c r="A6" s="426" t="s">
        <v>1925</v>
      </c>
      <c r="B6" s="427" t="s">
        <v>1580</v>
      </c>
      <c r="C6" s="427" t="s">
        <v>1588</v>
      </c>
      <c r="D6" s="427" t="s">
        <v>1597</v>
      </c>
      <c r="E6" s="427" t="s">
        <v>1598</v>
      </c>
      <c r="F6" s="430"/>
      <c r="G6" s="430"/>
      <c r="H6" s="430"/>
      <c r="I6" s="430"/>
      <c r="J6" s="430"/>
      <c r="K6" s="430"/>
      <c r="L6" s="430"/>
      <c r="M6" s="430"/>
      <c r="N6" s="430">
        <v>1</v>
      </c>
      <c r="O6" s="430">
        <v>650</v>
      </c>
      <c r="P6" s="448"/>
      <c r="Q6" s="431">
        <v>650</v>
      </c>
    </row>
    <row r="7" spans="1:17" ht="14.4" customHeight="1" x14ac:dyDescent="0.3">
      <c r="A7" s="497" t="s">
        <v>1925</v>
      </c>
      <c r="B7" s="498" t="s">
        <v>1580</v>
      </c>
      <c r="C7" s="498" t="s">
        <v>1588</v>
      </c>
      <c r="D7" s="498" t="s">
        <v>1599</v>
      </c>
      <c r="E7" s="498" t="s">
        <v>1600</v>
      </c>
      <c r="F7" s="513"/>
      <c r="G7" s="513"/>
      <c r="H7" s="513"/>
      <c r="I7" s="513"/>
      <c r="J7" s="513"/>
      <c r="K7" s="513"/>
      <c r="L7" s="513"/>
      <c r="M7" s="513"/>
      <c r="N7" s="513">
        <v>1</v>
      </c>
      <c r="O7" s="513">
        <v>121</v>
      </c>
      <c r="P7" s="503"/>
      <c r="Q7" s="514">
        <v>121</v>
      </c>
    </row>
    <row r="8" spans="1:17" ht="14.4" customHeight="1" x14ac:dyDescent="0.3">
      <c r="A8" s="497" t="s">
        <v>1925</v>
      </c>
      <c r="B8" s="498" t="s">
        <v>1580</v>
      </c>
      <c r="C8" s="498" t="s">
        <v>1588</v>
      </c>
      <c r="D8" s="498" t="s">
        <v>1601</v>
      </c>
      <c r="E8" s="498" t="s">
        <v>1602</v>
      </c>
      <c r="F8" s="513"/>
      <c r="G8" s="513"/>
      <c r="H8" s="513"/>
      <c r="I8" s="513"/>
      <c r="J8" s="513"/>
      <c r="K8" s="513"/>
      <c r="L8" s="513"/>
      <c r="M8" s="513"/>
      <c r="N8" s="513">
        <v>1</v>
      </c>
      <c r="O8" s="513">
        <v>266</v>
      </c>
      <c r="P8" s="503"/>
      <c r="Q8" s="514">
        <v>266</v>
      </c>
    </row>
    <row r="9" spans="1:17" ht="14.4" customHeight="1" x14ac:dyDescent="0.3">
      <c r="A9" s="497" t="s">
        <v>1925</v>
      </c>
      <c r="B9" s="498" t="s">
        <v>1607</v>
      </c>
      <c r="C9" s="498" t="s">
        <v>1608</v>
      </c>
      <c r="D9" s="498" t="s">
        <v>1614</v>
      </c>
      <c r="E9" s="498" t="s">
        <v>1615</v>
      </c>
      <c r="F9" s="513">
        <v>8.02</v>
      </c>
      <c r="G9" s="513">
        <v>21228.19</v>
      </c>
      <c r="H9" s="513">
        <v>1</v>
      </c>
      <c r="I9" s="513">
        <v>2646.9064837905235</v>
      </c>
      <c r="J9" s="513">
        <v>6.65</v>
      </c>
      <c r="K9" s="513">
        <v>17734.03</v>
      </c>
      <c r="L9" s="513">
        <v>0.83540000348593069</v>
      </c>
      <c r="M9" s="513">
        <v>2666.7714285714283</v>
      </c>
      <c r="N9" s="513">
        <v>5.6899999999999995</v>
      </c>
      <c r="O9" s="513">
        <v>15200.55</v>
      </c>
      <c r="P9" s="503">
        <v>0.71605492507839807</v>
      </c>
      <c r="Q9" s="514">
        <v>2671.449912126538</v>
      </c>
    </row>
    <row r="10" spans="1:17" ht="14.4" customHeight="1" x14ac:dyDescent="0.3">
      <c r="A10" s="497" t="s">
        <v>1925</v>
      </c>
      <c r="B10" s="498" t="s">
        <v>1607</v>
      </c>
      <c r="C10" s="498" t="s">
        <v>1608</v>
      </c>
      <c r="D10" s="498" t="s">
        <v>1616</v>
      </c>
      <c r="E10" s="498" t="s">
        <v>1615</v>
      </c>
      <c r="F10" s="513"/>
      <c r="G10" s="513"/>
      <c r="H10" s="513"/>
      <c r="I10" s="513"/>
      <c r="J10" s="513">
        <v>0.2</v>
      </c>
      <c r="K10" s="513">
        <v>1335.72</v>
      </c>
      <c r="L10" s="513"/>
      <c r="M10" s="513">
        <v>6678.5999999999995</v>
      </c>
      <c r="N10" s="513">
        <v>0.2</v>
      </c>
      <c r="O10" s="513">
        <v>1335.72</v>
      </c>
      <c r="P10" s="503"/>
      <c r="Q10" s="514">
        <v>6678.5999999999995</v>
      </c>
    </row>
    <row r="11" spans="1:17" ht="14.4" customHeight="1" x14ac:dyDescent="0.3">
      <c r="A11" s="497" t="s">
        <v>1925</v>
      </c>
      <c r="B11" s="498" t="s">
        <v>1607</v>
      </c>
      <c r="C11" s="498" t="s">
        <v>1608</v>
      </c>
      <c r="D11" s="498" t="s">
        <v>1620</v>
      </c>
      <c r="E11" s="498" t="s">
        <v>624</v>
      </c>
      <c r="F11" s="513">
        <v>11.600000000000001</v>
      </c>
      <c r="G11" s="513">
        <v>17978.009999999998</v>
      </c>
      <c r="H11" s="513">
        <v>1</v>
      </c>
      <c r="I11" s="513">
        <v>1549.8284482758618</v>
      </c>
      <c r="J11" s="513">
        <v>10.149999999999999</v>
      </c>
      <c r="K11" s="513">
        <v>10017.09</v>
      </c>
      <c r="L11" s="513">
        <v>0.5571856951909584</v>
      </c>
      <c r="M11" s="513">
        <v>986.90541871921198</v>
      </c>
      <c r="N11" s="513">
        <v>21.1</v>
      </c>
      <c r="O11" s="513">
        <v>20868.46</v>
      </c>
      <c r="P11" s="503">
        <v>1.16077697142231</v>
      </c>
      <c r="Q11" s="514">
        <v>989.02654028436007</v>
      </c>
    </row>
    <row r="12" spans="1:17" ht="14.4" customHeight="1" x14ac:dyDescent="0.3">
      <c r="A12" s="497" t="s">
        <v>1925</v>
      </c>
      <c r="B12" s="498" t="s">
        <v>1607</v>
      </c>
      <c r="C12" s="498" t="s">
        <v>1608</v>
      </c>
      <c r="D12" s="498" t="s">
        <v>1622</v>
      </c>
      <c r="E12" s="498" t="s">
        <v>693</v>
      </c>
      <c r="F12" s="513">
        <v>1.5899999999999999</v>
      </c>
      <c r="G12" s="513">
        <v>20474.340000000004</v>
      </c>
      <c r="H12" s="513">
        <v>1</v>
      </c>
      <c r="I12" s="513">
        <v>12876.943396226419</v>
      </c>
      <c r="J12" s="513">
        <v>0.92000000000000015</v>
      </c>
      <c r="K12" s="513">
        <v>9510.39</v>
      </c>
      <c r="L12" s="513">
        <v>0.46450288507468362</v>
      </c>
      <c r="M12" s="513">
        <v>10337.380434782606</v>
      </c>
      <c r="N12" s="513">
        <v>1.38</v>
      </c>
      <c r="O12" s="513">
        <v>14265.569999999998</v>
      </c>
      <c r="P12" s="503">
        <v>0.69675359498767697</v>
      </c>
      <c r="Q12" s="514">
        <v>10337.36956521739</v>
      </c>
    </row>
    <row r="13" spans="1:17" ht="14.4" customHeight="1" x14ac:dyDescent="0.3">
      <c r="A13" s="497" t="s">
        <v>1925</v>
      </c>
      <c r="B13" s="498" t="s">
        <v>1607</v>
      </c>
      <c r="C13" s="498" t="s">
        <v>1608</v>
      </c>
      <c r="D13" s="498" t="s">
        <v>1625</v>
      </c>
      <c r="E13" s="498" t="s">
        <v>693</v>
      </c>
      <c r="F13" s="513"/>
      <c r="G13" s="513"/>
      <c r="H13" s="513"/>
      <c r="I13" s="513"/>
      <c r="J13" s="513">
        <v>0.14000000000000001</v>
      </c>
      <c r="K13" s="513">
        <v>910.91</v>
      </c>
      <c r="L13" s="513"/>
      <c r="M13" s="513">
        <v>6506.4999999999991</v>
      </c>
      <c r="N13" s="513"/>
      <c r="O13" s="513"/>
      <c r="P13" s="503"/>
      <c r="Q13" s="514"/>
    </row>
    <row r="14" spans="1:17" ht="14.4" customHeight="1" x14ac:dyDescent="0.3">
      <c r="A14" s="497" t="s">
        <v>1925</v>
      </c>
      <c r="B14" s="498" t="s">
        <v>1607</v>
      </c>
      <c r="C14" s="498" t="s">
        <v>1608</v>
      </c>
      <c r="D14" s="498" t="s">
        <v>1629</v>
      </c>
      <c r="E14" s="498" t="s">
        <v>628</v>
      </c>
      <c r="F14" s="513">
        <v>16.5</v>
      </c>
      <c r="G14" s="513">
        <v>15951.21</v>
      </c>
      <c r="H14" s="513">
        <v>1</v>
      </c>
      <c r="I14" s="513">
        <v>966.7399999999999</v>
      </c>
      <c r="J14" s="513">
        <v>19</v>
      </c>
      <c r="K14" s="513">
        <v>18503.3</v>
      </c>
      <c r="L14" s="513">
        <v>1.1599935051949037</v>
      </c>
      <c r="M14" s="513">
        <v>973.85789473684201</v>
      </c>
      <c r="N14" s="513">
        <v>16</v>
      </c>
      <c r="O14" s="513">
        <v>15603.52</v>
      </c>
      <c r="P14" s="503">
        <v>0.97820290749103056</v>
      </c>
      <c r="Q14" s="514">
        <v>975.22</v>
      </c>
    </row>
    <row r="15" spans="1:17" ht="14.4" customHeight="1" x14ac:dyDescent="0.3">
      <c r="A15" s="497" t="s">
        <v>1925</v>
      </c>
      <c r="B15" s="498" t="s">
        <v>1607</v>
      </c>
      <c r="C15" s="498" t="s">
        <v>1608</v>
      </c>
      <c r="D15" s="498" t="s">
        <v>1926</v>
      </c>
      <c r="E15" s="498" t="s">
        <v>628</v>
      </c>
      <c r="F15" s="513"/>
      <c r="G15" s="513"/>
      <c r="H15" s="513"/>
      <c r="I15" s="513"/>
      <c r="J15" s="513">
        <v>2</v>
      </c>
      <c r="K15" s="513">
        <v>3715.46</v>
      </c>
      <c r="L15" s="513"/>
      <c r="M15" s="513">
        <v>1857.73</v>
      </c>
      <c r="N15" s="513"/>
      <c r="O15" s="513"/>
      <c r="P15" s="503"/>
      <c r="Q15" s="514"/>
    </row>
    <row r="16" spans="1:17" ht="14.4" customHeight="1" x14ac:dyDescent="0.3">
      <c r="A16" s="497" t="s">
        <v>1925</v>
      </c>
      <c r="B16" s="498" t="s">
        <v>1607</v>
      </c>
      <c r="C16" s="498" t="s">
        <v>1608</v>
      </c>
      <c r="D16" s="498" t="s">
        <v>1631</v>
      </c>
      <c r="E16" s="498" t="s">
        <v>719</v>
      </c>
      <c r="F16" s="513">
        <v>0.05</v>
      </c>
      <c r="G16" s="513">
        <v>242.38</v>
      </c>
      <c r="H16" s="513">
        <v>1</v>
      </c>
      <c r="I16" s="513">
        <v>4847.5999999999995</v>
      </c>
      <c r="J16" s="513"/>
      <c r="K16" s="513"/>
      <c r="L16" s="513"/>
      <c r="M16" s="513"/>
      <c r="N16" s="513"/>
      <c r="O16" s="513"/>
      <c r="P16" s="503"/>
      <c r="Q16" s="514"/>
    </row>
    <row r="17" spans="1:17" ht="14.4" customHeight="1" x14ac:dyDescent="0.3">
      <c r="A17" s="497" t="s">
        <v>1925</v>
      </c>
      <c r="B17" s="498" t="s">
        <v>1607</v>
      </c>
      <c r="C17" s="498" t="s">
        <v>1608</v>
      </c>
      <c r="D17" s="498" t="s">
        <v>1633</v>
      </c>
      <c r="E17" s="498" t="s">
        <v>716</v>
      </c>
      <c r="F17" s="513"/>
      <c r="G17" s="513"/>
      <c r="H17" s="513"/>
      <c r="I17" s="513"/>
      <c r="J17" s="513">
        <v>0.2</v>
      </c>
      <c r="K17" s="513">
        <v>1092.1600000000001</v>
      </c>
      <c r="L17" s="513"/>
      <c r="M17" s="513">
        <v>5460.8</v>
      </c>
      <c r="N17" s="513"/>
      <c r="O17" s="513"/>
      <c r="P17" s="503"/>
      <c r="Q17" s="514"/>
    </row>
    <row r="18" spans="1:17" ht="14.4" customHeight="1" x14ac:dyDescent="0.3">
      <c r="A18" s="497" t="s">
        <v>1925</v>
      </c>
      <c r="B18" s="498" t="s">
        <v>1607</v>
      </c>
      <c r="C18" s="498" t="s">
        <v>1608</v>
      </c>
      <c r="D18" s="498" t="s">
        <v>1634</v>
      </c>
      <c r="E18" s="498" t="s">
        <v>716</v>
      </c>
      <c r="F18" s="513">
        <v>2.27</v>
      </c>
      <c r="G18" s="513">
        <v>24538.190000000006</v>
      </c>
      <c r="H18" s="513">
        <v>1</v>
      </c>
      <c r="I18" s="513">
        <v>10809.775330396478</v>
      </c>
      <c r="J18" s="513">
        <v>3.8800000000000003</v>
      </c>
      <c r="K18" s="513">
        <v>42351.920000000006</v>
      </c>
      <c r="L18" s="513">
        <v>1.7259594126543154</v>
      </c>
      <c r="M18" s="513">
        <v>10915.443298969072</v>
      </c>
      <c r="N18" s="513">
        <v>3.35</v>
      </c>
      <c r="O18" s="513">
        <v>36587.25</v>
      </c>
      <c r="P18" s="503">
        <v>1.4910329571985541</v>
      </c>
      <c r="Q18" s="514">
        <v>10921.567164179105</v>
      </c>
    </row>
    <row r="19" spans="1:17" ht="14.4" customHeight="1" x14ac:dyDescent="0.3">
      <c r="A19" s="497" t="s">
        <v>1925</v>
      </c>
      <c r="B19" s="498" t="s">
        <v>1607</v>
      </c>
      <c r="C19" s="498" t="s">
        <v>1608</v>
      </c>
      <c r="D19" s="498" t="s">
        <v>1635</v>
      </c>
      <c r="E19" s="498" t="s">
        <v>719</v>
      </c>
      <c r="F19" s="513">
        <v>0.1</v>
      </c>
      <c r="G19" s="513">
        <v>193.91</v>
      </c>
      <c r="H19" s="513">
        <v>1</v>
      </c>
      <c r="I19" s="513">
        <v>1939.1</v>
      </c>
      <c r="J19" s="513">
        <v>1.34</v>
      </c>
      <c r="K19" s="513">
        <v>2617.7799999999997</v>
      </c>
      <c r="L19" s="513">
        <v>13.499974214841936</v>
      </c>
      <c r="M19" s="513">
        <v>1953.5671641791041</v>
      </c>
      <c r="N19" s="513">
        <v>0.1</v>
      </c>
      <c r="O19" s="513">
        <v>195.61</v>
      </c>
      <c r="P19" s="503">
        <v>1.0087669537414266</v>
      </c>
      <c r="Q19" s="514">
        <v>1956.1000000000001</v>
      </c>
    </row>
    <row r="20" spans="1:17" ht="14.4" customHeight="1" x14ac:dyDescent="0.3">
      <c r="A20" s="497" t="s">
        <v>1925</v>
      </c>
      <c r="B20" s="498" t="s">
        <v>1607</v>
      </c>
      <c r="C20" s="498" t="s">
        <v>1608</v>
      </c>
      <c r="D20" s="498" t="s">
        <v>1639</v>
      </c>
      <c r="E20" s="498" t="s">
        <v>609</v>
      </c>
      <c r="F20" s="513"/>
      <c r="G20" s="513"/>
      <c r="H20" s="513"/>
      <c r="I20" s="513"/>
      <c r="J20" s="513"/>
      <c r="K20" s="513"/>
      <c r="L20" s="513"/>
      <c r="M20" s="513"/>
      <c r="N20" s="513">
        <v>0.15000000000000002</v>
      </c>
      <c r="O20" s="513">
        <v>141.72</v>
      </c>
      <c r="P20" s="503"/>
      <c r="Q20" s="514">
        <v>944.79999999999984</v>
      </c>
    </row>
    <row r="21" spans="1:17" ht="14.4" customHeight="1" x14ac:dyDescent="0.3">
      <c r="A21" s="497" t="s">
        <v>1925</v>
      </c>
      <c r="B21" s="498" t="s">
        <v>1607</v>
      </c>
      <c r="C21" s="498" t="s">
        <v>1581</v>
      </c>
      <c r="D21" s="498" t="s">
        <v>1650</v>
      </c>
      <c r="E21" s="498" t="s">
        <v>1651</v>
      </c>
      <c r="F21" s="513">
        <v>2</v>
      </c>
      <c r="G21" s="513">
        <v>1876.4</v>
      </c>
      <c r="H21" s="513">
        <v>1</v>
      </c>
      <c r="I21" s="513">
        <v>938.2</v>
      </c>
      <c r="J21" s="513"/>
      <c r="K21" s="513"/>
      <c r="L21" s="513"/>
      <c r="M21" s="513"/>
      <c r="N21" s="513"/>
      <c r="O21" s="513"/>
      <c r="P21" s="503"/>
      <c r="Q21" s="514"/>
    </row>
    <row r="22" spans="1:17" ht="14.4" customHeight="1" x14ac:dyDescent="0.3">
      <c r="A22" s="497" t="s">
        <v>1925</v>
      </c>
      <c r="B22" s="498" t="s">
        <v>1607</v>
      </c>
      <c r="C22" s="498" t="s">
        <v>1581</v>
      </c>
      <c r="D22" s="498" t="s">
        <v>1652</v>
      </c>
      <c r="E22" s="498" t="s">
        <v>1651</v>
      </c>
      <c r="F22" s="513">
        <v>2</v>
      </c>
      <c r="G22" s="513">
        <v>3294.8</v>
      </c>
      <c r="H22" s="513">
        <v>1</v>
      </c>
      <c r="I22" s="513">
        <v>1647.4</v>
      </c>
      <c r="J22" s="513"/>
      <c r="K22" s="513"/>
      <c r="L22" s="513"/>
      <c r="M22" s="513"/>
      <c r="N22" s="513">
        <v>2</v>
      </c>
      <c r="O22" s="513">
        <v>3414.62</v>
      </c>
      <c r="P22" s="503">
        <v>1.0363663955323539</v>
      </c>
      <c r="Q22" s="514">
        <v>1707.31</v>
      </c>
    </row>
    <row r="23" spans="1:17" ht="14.4" customHeight="1" x14ac:dyDescent="0.3">
      <c r="A23" s="497" t="s">
        <v>1925</v>
      </c>
      <c r="B23" s="498" t="s">
        <v>1607</v>
      </c>
      <c r="C23" s="498" t="s">
        <v>1581</v>
      </c>
      <c r="D23" s="498" t="s">
        <v>1653</v>
      </c>
      <c r="E23" s="498" t="s">
        <v>1651</v>
      </c>
      <c r="F23" s="513"/>
      <c r="G23" s="513"/>
      <c r="H23" s="513"/>
      <c r="I23" s="513"/>
      <c r="J23" s="513">
        <v>3</v>
      </c>
      <c r="K23" s="513">
        <v>6198.9000000000005</v>
      </c>
      <c r="L23" s="513"/>
      <c r="M23" s="513">
        <v>2066.3000000000002</v>
      </c>
      <c r="N23" s="513">
        <v>3</v>
      </c>
      <c r="O23" s="513">
        <v>6198.9000000000005</v>
      </c>
      <c r="P23" s="503"/>
      <c r="Q23" s="514">
        <v>2066.3000000000002</v>
      </c>
    </row>
    <row r="24" spans="1:17" ht="14.4" customHeight="1" x14ac:dyDescent="0.3">
      <c r="A24" s="497" t="s">
        <v>1925</v>
      </c>
      <c r="B24" s="498" t="s">
        <v>1607</v>
      </c>
      <c r="C24" s="498" t="s">
        <v>1581</v>
      </c>
      <c r="D24" s="498" t="s">
        <v>1654</v>
      </c>
      <c r="E24" s="498" t="s">
        <v>1655</v>
      </c>
      <c r="F24" s="513"/>
      <c r="G24" s="513"/>
      <c r="H24" s="513"/>
      <c r="I24" s="513"/>
      <c r="J24" s="513"/>
      <c r="K24" s="513"/>
      <c r="L24" s="513"/>
      <c r="M24" s="513"/>
      <c r="N24" s="513">
        <v>4</v>
      </c>
      <c r="O24" s="513">
        <v>4111.04</v>
      </c>
      <c r="P24" s="503"/>
      <c r="Q24" s="514">
        <v>1027.76</v>
      </c>
    </row>
    <row r="25" spans="1:17" ht="14.4" customHeight="1" x14ac:dyDescent="0.3">
      <c r="A25" s="497" t="s">
        <v>1925</v>
      </c>
      <c r="B25" s="498" t="s">
        <v>1607</v>
      </c>
      <c r="C25" s="498" t="s">
        <v>1581</v>
      </c>
      <c r="D25" s="498" t="s">
        <v>1656</v>
      </c>
      <c r="E25" s="498" t="s">
        <v>1655</v>
      </c>
      <c r="F25" s="513">
        <v>1</v>
      </c>
      <c r="G25" s="513">
        <v>2066.6999999999998</v>
      </c>
      <c r="H25" s="513">
        <v>1</v>
      </c>
      <c r="I25" s="513">
        <v>2066.6999999999998</v>
      </c>
      <c r="J25" s="513">
        <v>4</v>
      </c>
      <c r="K25" s="513">
        <v>8567.4</v>
      </c>
      <c r="L25" s="513">
        <v>4.1454492669473071</v>
      </c>
      <c r="M25" s="513">
        <v>2141.85</v>
      </c>
      <c r="N25" s="513">
        <v>1</v>
      </c>
      <c r="O25" s="513">
        <v>2141.85</v>
      </c>
      <c r="P25" s="503">
        <v>1.0363623167368268</v>
      </c>
      <c r="Q25" s="514">
        <v>2141.85</v>
      </c>
    </row>
    <row r="26" spans="1:17" ht="14.4" customHeight="1" x14ac:dyDescent="0.3">
      <c r="A26" s="497" t="s">
        <v>1925</v>
      </c>
      <c r="B26" s="498" t="s">
        <v>1607</v>
      </c>
      <c r="C26" s="498" t="s">
        <v>1581</v>
      </c>
      <c r="D26" s="498" t="s">
        <v>1657</v>
      </c>
      <c r="E26" s="498" t="s">
        <v>1658</v>
      </c>
      <c r="F26" s="513">
        <v>1</v>
      </c>
      <c r="G26" s="513">
        <v>466.78</v>
      </c>
      <c r="H26" s="513">
        <v>1</v>
      </c>
      <c r="I26" s="513">
        <v>466.78</v>
      </c>
      <c r="J26" s="513"/>
      <c r="K26" s="513"/>
      <c r="L26" s="513"/>
      <c r="M26" s="513"/>
      <c r="N26" s="513"/>
      <c r="O26" s="513"/>
      <c r="P26" s="503"/>
      <c r="Q26" s="514"/>
    </row>
    <row r="27" spans="1:17" ht="14.4" customHeight="1" x14ac:dyDescent="0.3">
      <c r="A27" s="497" t="s">
        <v>1925</v>
      </c>
      <c r="B27" s="498" t="s">
        <v>1607</v>
      </c>
      <c r="C27" s="498" t="s">
        <v>1581</v>
      </c>
      <c r="D27" s="498" t="s">
        <v>1927</v>
      </c>
      <c r="E27" s="498" t="s">
        <v>1928</v>
      </c>
      <c r="F27" s="513">
        <v>2</v>
      </c>
      <c r="G27" s="513">
        <v>53000</v>
      </c>
      <c r="H27" s="513">
        <v>1</v>
      </c>
      <c r="I27" s="513">
        <v>26500</v>
      </c>
      <c r="J27" s="513">
        <v>2</v>
      </c>
      <c r="K27" s="513">
        <v>54927.28</v>
      </c>
      <c r="L27" s="513">
        <v>1.0363637735849056</v>
      </c>
      <c r="M27" s="513">
        <v>27463.64</v>
      </c>
      <c r="N27" s="513">
        <v>1</v>
      </c>
      <c r="O27" s="513">
        <v>27463.64</v>
      </c>
      <c r="P27" s="503">
        <v>0.51818188679245281</v>
      </c>
      <c r="Q27" s="514">
        <v>27463.64</v>
      </c>
    </row>
    <row r="28" spans="1:17" ht="14.4" customHeight="1" x14ac:dyDescent="0.3">
      <c r="A28" s="497" t="s">
        <v>1925</v>
      </c>
      <c r="B28" s="498" t="s">
        <v>1607</v>
      </c>
      <c r="C28" s="498" t="s">
        <v>1581</v>
      </c>
      <c r="D28" s="498" t="s">
        <v>1661</v>
      </c>
      <c r="E28" s="498" t="s">
        <v>1662</v>
      </c>
      <c r="F28" s="513">
        <v>4</v>
      </c>
      <c r="G28" s="513">
        <v>8946</v>
      </c>
      <c r="H28" s="513">
        <v>1</v>
      </c>
      <c r="I28" s="513">
        <v>2236.5</v>
      </c>
      <c r="J28" s="513">
        <v>4</v>
      </c>
      <c r="K28" s="513">
        <v>8946</v>
      </c>
      <c r="L28" s="513">
        <v>1</v>
      </c>
      <c r="M28" s="513">
        <v>2236.5</v>
      </c>
      <c r="N28" s="513">
        <v>2</v>
      </c>
      <c r="O28" s="513">
        <v>4473</v>
      </c>
      <c r="P28" s="503">
        <v>0.5</v>
      </c>
      <c r="Q28" s="514">
        <v>2236.5</v>
      </c>
    </row>
    <row r="29" spans="1:17" ht="14.4" customHeight="1" x14ac:dyDescent="0.3">
      <c r="A29" s="497" t="s">
        <v>1925</v>
      </c>
      <c r="B29" s="498" t="s">
        <v>1607</v>
      </c>
      <c r="C29" s="498" t="s">
        <v>1581</v>
      </c>
      <c r="D29" s="498" t="s">
        <v>1929</v>
      </c>
      <c r="E29" s="498" t="s">
        <v>1930</v>
      </c>
      <c r="F29" s="513"/>
      <c r="G29" s="513"/>
      <c r="H29" s="513"/>
      <c r="I29" s="513"/>
      <c r="J29" s="513">
        <v>2</v>
      </c>
      <c r="K29" s="513">
        <v>58036.36</v>
      </c>
      <c r="L29" s="513"/>
      <c r="M29" s="513">
        <v>29018.18</v>
      </c>
      <c r="N29" s="513"/>
      <c r="O29" s="513"/>
      <c r="P29" s="503"/>
      <c r="Q29" s="514"/>
    </row>
    <row r="30" spans="1:17" ht="14.4" customHeight="1" x14ac:dyDescent="0.3">
      <c r="A30" s="497" t="s">
        <v>1925</v>
      </c>
      <c r="B30" s="498" t="s">
        <v>1607</v>
      </c>
      <c r="C30" s="498" t="s">
        <v>1581</v>
      </c>
      <c r="D30" s="498" t="s">
        <v>1931</v>
      </c>
      <c r="E30" s="498" t="s">
        <v>1932</v>
      </c>
      <c r="F30" s="513">
        <v>1</v>
      </c>
      <c r="G30" s="513">
        <v>25000</v>
      </c>
      <c r="H30" s="513">
        <v>1</v>
      </c>
      <c r="I30" s="513">
        <v>25000</v>
      </c>
      <c r="J30" s="513"/>
      <c r="K30" s="513"/>
      <c r="L30" s="513"/>
      <c r="M30" s="513"/>
      <c r="N30" s="513"/>
      <c r="O30" s="513"/>
      <c r="P30" s="503"/>
      <c r="Q30" s="514"/>
    </row>
    <row r="31" spans="1:17" ht="14.4" customHeight="1" x14ac:dyDescent="0.3">
      <c r="A31" s="497" t="s">
        <v>1925</v>
      </c>
      <c r="B31" s="498" t="s">
        <v>1607</v>
      </c>
      <c r="C31" s="498" t="s">
        <v>1581</v>
      </c>
      <c r="D31" s="498" t="s">
        <v>1663</v>
      </c>
      <c r="E31" s="498" t="s">
        <v>1651</v>
      </c>
      <c r="F31" s="513"/>
      <c r="G31" s="513"/>
      <c r="H31" s="513"/>
      <c r="I31" s="513"/>
      <c r="J31" s="513"/>
      <c r="K31" s="513"/>
      <c r="L31" s="513"/>
      <c r="M31" s="513"/>
      <c r="N31" s="513">
        <v>1</v>
      </c>
      <c r="O31" s="513">
        <v>1446.97</v>
      </c>
      <c r="P31" s="503"/>
      <c r="Q31" s="514">
        <v>1446.97</v>
      </c>
    </row>
    <row r="32" spans="1:17" ht="14.4" customHeight="1" x14ac:dyDescent="0.3">
      <c r="A32" s="497" t="s">
        <v>1925</v>
      </c>
      <c r="B32" s="498" t="s">
        <v>1607</v>
      </c>
      <c r="C32" s="498" t="s">
        <v>1581</v>
      </c>
      <c r="D32" s="498" t="s">
        <v>1664</v>
      </c>
      <c r="E32" s="498" t="s">
        <v>1665</v>
      </c>
      <c r="F32" s="513">
        <v>2</v>
      </c>
      <c r="G32" s="513">
        <v>13298</v>
      </c>
      <c r="H32" s="513">
        <v>1</v>
      </c>
      <c r="I32" s="513">
        <v>6649</v>
      </c>
      <c r="J32" s="513">
        <v>3</v>
      </c>
      <c r="K32" s="513">
        <v>20672.34</v>
      </c>
      <c r="L32" s="513">
        <v>1.5545450443675741</v>
      </c>
      <c r="M32" s="513">
        <v>6890.78</v>
      </c>
      <c r="N32" s="513">
        <v>8</v>
      </c>
      <c r="O32" s="513">
        <v>55126.239999999998</v>
      </c>
      <c r="P32" s="503">
        <v>4.1454534516468637</v>
      </c>
      <c r="Q32" s="514">
        <v>6890.78</v>
      </c>
    </row>
    <row r="33" spans="1:17" ht="14.4" customHeight="1" x14ac:dyDescent="0.3">
      <c r="A33" s="497" t="s">
        <v>1925</v>
      </c>
      <c r="B33" s="498" t="s">
        <v>1607</v>
      </c>
      <c r="C33" s="498" t="s">
        <v>1581</v>
      </c>
      <c r="D33" s="498" t="s">
        <v>1672</v>
      </c>
      <c r="E33" s="498" t="s">
        <v>1673</v>
      </c>
      <c r="F33" s="513">
        <v>1</v>
      </c>
      <c r="G33" s="513">
        <v>1002.8</v>
      </c>
      <c r="H33" s="513">
        <v>1</v>
      </c>
      <c r="I33" s="513">
        <v>1002.8</v>
      </c>
      <c r="J33" s="513">
        <v>2</v>
      </c>
      <c r="K33" s="513">
        <v>2005.6</v>
      </c>
      <c r="L33" s="513">
        <v>2</v>
      </c>
      <c r="M33" s="513">
        <v>1002.8</v>
      </c>
      <c r="N33" s="513"/>
      <c r="O33" s="513"/>
      <c r="P33" s="503"/>
      <c r="Q33" s="514"/>
    </row>
    <row r="34" spans="1:17" ht="14.4" customHeight="1" x14ac:dyDescent="0.3">
      <c r="A34" s="497" t="s">
        <v>1925</v>
      </c>
      <c r="B34" s="498" t="s">
        <v>1607</v>
      </c>
      <c r="C34" s="498" t="s">
        <v>1581</v>
      </c>
      <c r="D34" s="498" t="s">
        <v>1674</v>
      </c>
      <c r="E34" s="498" t="s">
        <v>1675</v>
      </c>
      <c r="F34" s="513"/>
      <c r="G34" s="513"/>
      <c r="H34" s="513"/>
      <c r="I34" s="513"/>
      <c r="J34" s="513">
        <v>2</v>
      </c>
      <c r="K34" s="513">
        <v>15300</v>
      </c>
      <c r="L34" s="513"/>
      <c r="M34" s="513">
        <v>7650</v>
      </c>
      <c r="N34" s="513">
        <v>2</v>
      </c>
      <c r="O34" s="513">
        <v>15300</v>
      </c>
      <c r="P34" s="503"/>
      <c r="Q34" s="514">
        <v>7650</v>
      </c>
    </row>
    <row r="35" spans="1:17" ht="14.4" customHeight="1" x14ac:dyDescent="0.3">
      <c r="A35" s="497" t="s">
        <v>1925</v>
      </c>
      <c r="B35" s="498" t="s">
        <v>1607</v>
      </c>
      <c r="C35" s="498" t="s">
        <v>1581</v>
      </c>
      <c r="D35" s="498" t="s">
        <v>1684</v>
      </c>
      <c r="E35" s="498" t="s">
        <v>1685</v>
      </c>
      <c r="F35" s="513"/>
      <c r="G35" s="513"/>
      <c r="H35" s="513"/>
      <c r="I35" s="513"/>
      <c r="J35" s="513"/>
      <c r="K35" s="513"/>
      <c r="L35" s="513"/>
      <c r="M35" s="513"/>
      <c r="N35" s="513">
        <v>4</v>
      </c>
      <c r="O35" s="513">
        <v>3188</v>
      </c>
      <c r="P35" s="503"/>
      <c r="Q35" s="514">
        <v>797</v>
      </c>
    </row>
    <row r="36" spans="1:17" ht="14.4" customHeight="1" x14ac:dyDescent="0.3">
      <c r="A36" s="497" t="s">
        <v>1925</v>
      </c>
      <c r="B36" s="498" t="s">
        <v>1607</v>
      </c>
      <c r="C36" s="498" t="s">
        <v>1581</v>
      </c>
      <c r="D36" s="498" t="s">
        <v>1697</v>
      </c>
      <c r="E36" s="498" t="s">
        <v>1698</v>
      </c>
      <c r="F36" s="513">
        <v>1</v>
      </c>
      <c r="G36" s="513">
        <v>1444.9</v>
      </c>
      <c r="H36" s="513">
        <v>1</v>
      </c>
      <c r="I36" s="513">
        <v>1444.9</v>
      </c>
      <c r="J36" s="513"/>
      <c r="K36" s="513"/>
      <c r="L36" s="513"/>
      <c r="M36" s="513"/>
      <c r="N36" s="513">
        <v>1</v>
      </c>
      <c r="O36" s="513">
        <v>1497.44</v>
      </c>
      <c r="P36" s="503">
        <v>1.0363623780192401</v>
      </c>
      <c r="Q36" s="514">
        <v>1497.44</v>
      </c>
    </row>
    <row r="37" spans="1:17" ht="14.4" customHeight="1" x14ac:dyDescent="0.3">
      <c r="A37" s="497" t="s">
        <v>1925</v>
      </c>
      <c r="B37" s="498" t="s">
        <v>1607</v>
      </c>
      <c r="C37" s="498" t="s">
        <v>1581</v>
      </c>
      <c r="D37" s="498" t="s">
        <v>1699</v>
      </c>
      <c r="E37" s="498" t="s">
        <v>1700</v>
      </c>
      <c r="F37" s="513">
        <v>1</v>
      </c>
      <c r="G37" s="513">
        <v>584.4</v>
      </c>
      <c r="H37" s="513">
        <v>1</v>
      </c>
      <c r="I37" s="513">
        <v>584.4</v>
      </c>
      <c r="J37" s="513"/>
      <c r="K37" s="513"/>
      <c r="L37" s="513"/>
      <c r="M37" s="513"/>
      <c r="N37" s="513"/>
      <c r="O37" s="513"/>
      <c r="P37" s="503"/>
      <c r="Q37" s="514"/>
    </row>
    <row r="38" spans="1:17" ht="14.4" customHeight="1" x14ac:dyDescent="0.3">
      <c r="A38" s="497" t="s">
        <v>1925</v>
      </c>
      <c r="B38" s="498" t="s">
        <v>1607</v>
      </c>
      <c r="C38" s="498" t="s">
        <v>1581</v>
      </c>
      <c r="D38" s="498" t="s">
        <v>1701</v>
      </c>
      <c r="E38" s="498" t="s">
        <v>1702</v>
      </c>
      <c r="F38" s="513"/>
      <c r="G38" s="513"/>
      <c r="H38" s="513"/>
      <c r="I38" s="513"/>
      <c r="J38" s="513"/>
      <c r="K38" s="513"/>
      <c r="L38" s="513"/>
      <c r="M38" s="513"/>
      <c r="N38" s="513">
        <v>1</v>
      </c>
      <c r="O38" s="513">
        <v>831.16</v>
      </c>
      <c r="P38" s="503"/>
      <c r="Q38" s="514">
        <v>831.16</v>
      </c>
    </row>
    <row r="39" spans="1:17" ht="14.4" customHeight="1" x14ac:dyDescent="0.3">
      <c r="A39" s="497" t="s">
        <v>1925</v>
      </c>
      <c r="B39" s="498" t="s">
        <v>1607</v>
      </c>
      <c r="C39" s="498" t="s">
        <v>1581</v>
      </c>
      <c r="D39" s="498" t="s">
        <v>1703</v>
      </c>
      <c r="E39" s="498" t="s">
        <v>1702</v>
      </c>
      <c r="F39" s="513">
        <v>5</v>
      </c>
      <c r="G39" s="513">
        <v>4284.5</v>
      </c>
      <c r="H39" s="513">
        <v>1</v>
      </c>
      <c r="I39" s="513">
        <v>856.9</v>
      </c>
      <c r="J39" s="513">
        <v>3</v>
      </c>
      <c r="K39" s="513">
        <v>2664.18</v>
      </c>
      <c r="L39" s="513">
        <v>0.62181818181818183</v>
      </c>
      <c r="M39" s="513">
        <v>888.06</v>
      </c>
      <c r="N39" s="513">
        <v>1</v>
      </c>
      <c r="O39" s="513">
        <v>888.06</v>
      </c>
      <c r="P39" s="503">
        <v>0.20727272727272725</v>
      </c>
      <c r="Q39" s="514">
        <v>888.06</v>
      </c>
    </row>
    <row r="40" spans="1:17" ht="14.4" customHeight="1" x14ac:dyDescent="0.3">
      <c r="A40" s="497" t="s">
        <v>1925</v>
      </c>
      <c r="B40" s="498" t="s">
        <v>1607</v>
      </c>
      <c r="C40" s="498" t="s">
        <v>1581</v>
      </c>
      <c r="D40" s="498" t="s">
        <v>1704</v>
      </c>
      <c r="E40" s="498" t="s">
        <v>1705</v>
      </c>
      <c r="F40" s="513">
        <v>3</v>
      </c>
      <c r="G40" s="513">
        <v>2570.6999999999998</v>
      </c>
      <c r="H40" s="513">
        <v>1</v>
      </c>
      <c r="I40" s="513">
        <v>856.9</v>
      </c>
      <c r="J40" s="513">
        <v>3</v>
      </c>
      <c r="K40" s="513">
        <v>2664.18</v>
      </c>
      <c r="L40" s="513">
        <v>1.0363636363636364</v>
      </c>
      <c r="M40" s="513">
        <v>888.06</v>
      </c>
      <c r="N40" s="513">
        <v>2</v>
      </c>
      <c r="O40" s="513">
        <v>1776.12</v>
      </c>
      <c r="P40" s="503">
        <v>0.69090909090909092</v>
      </c>
      <c r="Q40" s="514">
        <v>888.06</v>
      </c>
    </row>
    <row r="41" spans="1:17" ht="14.4" customHeight="1" x14ac:dyDescent="0.3">
      <c r="A41" s="497" t="s">
        <v>1925</v>
      </c>
      <c r="B41" s="498" t="s">
        <v>1607</v>
      </c>
      <c r="C41" s="498" t="s">
        <v>1581</v>
      </c>
      <c r="D41" s="498" t="s">
        <v>1716</v>
      </c>
      <c r="E41" s="498" t="s">
        <v>1717</v>
      </c>
      <c r="F41" s="513">
        <v>1</v>
      </c>
      <c r="G41" s="513">
        <v>15025</v>
      </c>
      <c r="H41" s="513">
        <v>1</v>
      </c>
      <c r="I41" s="513">
        <v>15025</v>
      </c>
      <c r="J41" s="513"/>
      <c r="K41" s="513"/>
      <c r="L41" s="513"/>
      <c r="M41" s="513"/>
      <c r="N41" s="513"/>
      <c r="O41" s="513"/>
      <c r="P41" s="503"/>
      <c r="Q41" s="514"/>
    </row>
    <row r="42" spans="1:17" ht="14.4" customHeight="1" x14ac:dyDescent="0.3">
      <c r="A42" s="497" t="s">
        <v>1925</v>
      </c>
      <c r="B42" s="498" t="s">
        <v>1607</v>
      </c>
      <c r="C42" s="498" t="s">
        <v>1581</v>
      </c>
      <c r="D42" s="498" t="s">
        <v>1718</v>
      </c>
      <c r="E42" s="498" t="s">
        <v>1719</v>
      </c>
      <c r="F42" s="513">
        <v>4</v>
      </c>
      <c r="G42" s="513">
        <v>5223.28</v>
      </c>
      <c r="H42" s="513">
        <v>1</v>
      </c>
      <c r="I42" s="513">
        <v>1305.82</v>
      </c>
      <c r="J42" s="513">
        <v>6</v>
      </c>
      <c r="K42" s="513">
        <v>7834.92</v>
      </c>
      <c r="L42" s="513">
        <v>1.5</v>
      </c>
      <c r="M42" s="513">
        <v>1305.82</v>
      </c>
      <c r="N42" s="513">
        <v>6</v>
      </c>
      <c r="O42" s="513">
        <v>7834.9199999999992</v>
      </c>
      <c r="P42" s="503">
        <v>1.5</v>
      </c>
      <c r="Q42" s="514">
        <v>1305.82</v>
      </c>
    </row>
    <row r="43" spans="1:17" ht="14.4" customHeight="1" x14ac:dyDescent="0.3">
      <c r="A43" s="497" t="s">
        <v>1925</v>
      </c>
      <c r="B43" s="498" t="s">
        <v>1607</v>
      </c>
      <c r="C43" s="498" t="s">
        <v>1581</v>
      </c>
      <c r="D43" s="498" t="s">
        <v>1720</v>
      </c>
      <c r="E43" s="498" t="s">
        <v>1721</v>
      </c>
      <c r="F43" s="513">
        <v>6</v>
      </c>
      <c r="G43" s="513">
        <v>2154.6000000000004</v>
      </c>
      <c r="H43" s="513">
        <v>1</v>
      </c>
      <c r="I43" s="513">
        <v>359.10000000000008</v>
      </c>
      <c r="J43" s="513">
        <v>7</v>
      </c>
      <c r="K43" s="513">
        <v>2513.7000000000003</v>
      </c>
      <c r="L43" s="513">
        <v>1.1666666666666665</v>
      </c>
      <c r="M43" s="513">
        <v>359.1</v>
      </c>
      <c r="N43" s="513">
        <v>5</v>
      </c>
      <c r="O43" s="513">
        <v>1795.5</v>
      </c>
      <c r="P43" s="503">
        <v>0.83333333333333315</v>
      </c>
      <c r="Q43" s="514">
        <v>359.1</v>
      </c>
    </row>
    <row r="44" spans="1:17" ht="14.4" customHeight="1" x14ac:dyDescent="0.3">
      <c r="A44" s="497" t="s">
        <v>1925</v>
      </c>
      <c r="B44" s="498" t="s">
        <v>1607</v>
      </c>
      <c r="C44" s="498" t="s">
        <v>1581</v>
      </c>
      <c r="D44" s="498" t="s">
        <v>1933</v>
      </c>
      <c r="E44" s="498" t="s">
        <v>1934</v>
      </c>
      <c r="F44" s="513">
        <v>4</v>
      </c>
      <c r="G44" s="513">
        <v>20072.8</v>
      </c>
      <c r="H44" s="513">
        <v>1</v>
      </c>
      <c r="I44" s="513">
        <v>5018.2</v>
      </c>
      <c r="J44" s="513">
        <v>3</v>
      </c>
      <c r="K44" s="513">
        <v>15602.04</v>
      </c>
      <c r="L44" s="513">
        <v>0.77727272727272734</v>
      </c>
      <c r="M44" s="513">
        <v>5200.68</v>
      </c>
      <c r="N44" s="513">
        <v>1</v>
      </c>
      <c r="O44" s="513">
        <v>5200.68</v>
      </c>
      <c r="P44" s="503">
        <v>0.25909090909090909</v>
      </c>
      <c r="Q44" s="514">
        <v>5200.68</v>
      </c>
    </row>
    <row r="45" spans="1:17" ht="14.4" customHeight="1" x14ac:dyDescent="0.3">
      <c r="A45" s="497" t="s">
        <v>1925</v>
      </c>
      <c r="B45" s="498" t="s">
        <v>1607</v>
      </c>
      <c r="C45" s="498" t="s">
        <v>1581</v>
      </c>
      <c r="D45" s="498" t="s">
        <v>1935</v>
      </c>
      <c r="E45" s="498" t="s">
        <v>1936</v>
      </c>
      <c r="F45" s="513"/>
      <c r="G45" s="513"/>
      <c r="H45" s="513"/>
      <c r="I45" s="513"/>
      <c r="J45" s="513">
        <v>1</v>
      </c>
      <c r="K45" s="513">
        <v>7196.51</v>
      </c>
      <c r="L45" s="513"/>
      <c r="M45" s="513">
        <v>7196.51</v>
      </c>
      <c r="N45" s="513"/>
      <c r="O45" s="513"/>
      <c r="P45" s="503"/>
      <c r="Q45" s="514"/>
    </row>
    <row r="46" spans="1:17" ht="14.4" customHeight="1" x14ac:dyDescent="0.3">
      <c r="A46" s="497" t="s">
        <v>1925</v>
      </c>
      <c r="B46" s="498" t="s">
        <v>1607</v>
      </c>
      <c r="C46" s="498" t="s">
        <v>1581</v>
      </c>
      <c r="D46" s="498" t="s">
        <v>1730</v>
      </c>
      <c r="E46" s="498" t="s">
        <v>1731</v>
      </c>
      <c r="F46" s="513">
        <v>5</v>
      </c>
      <c r="G46" s="513">
        <v>31780</v>
      </c>
      <c r="H46" s="513">
        <v>1</v>
      </c>
      <c r="I46" s="513">
        <v>6356</v>
      </c>
      <c r="J46" s="513">
        <v>1</v>
      </c>
      <c r="K46" s="513">
        <v>6587.13</v>
      </c>
      <c r="L46" s="513">
        <v>0.20727281308999371</v>
      </c>
      <c r="M46" s="513">
        <v>6587.13</v>
      </c>
      <c r="N46" s="513">
        <v>6</v>
      </c>
      <c r="O46" s="513">
        <v>39522.78</v>
      </c>
      <c r="P46" s="503">
        <v>1.2436368785399623</v>
      </c>
      <c r="Q46" s="514">
        <v>6587.13</v>
      </c>
    </row>
    <row r="47" spans="1:17" ht="14.4" customHeight="1" x14ac:dyDescent="0.3">
      <c r="A47" s="497" t="s">
        <v>1925</v>
      </c>
      <c r="B47" s="498" t="s">
        <v>1607</v>
      </c>
      <c r="C47" s="498" t="s">
        <v>1581</v>
      </c>
      <c r="D47" s="498" t="s">
        <v>1937</v>
      </c>
      <c r="E47" s="498" t="s">
        <v>1938</v>
      </c>
      <c r="F47" s="513"/>
      <c r="G47" s="513"/>
      <c r="H47" s="513"/>
      <c r="I47" s="513"/>
      <c r="J47" s="513">
        <v>4</v>
      </c>
      <c r="K47" s="513">
        <v>145903.4</v>
      </c>
      <c r="L47" s="513"/>
      <c r="M47" s="513">
        <v>36475.85</v>
      </c>
      <c r="N47" s="513"/>
      <c r="O47" s="513"/>
      <c r="P47" s="503"/>
      <c r="Q47" s="514"/>
    </row>
    <row r="48" spans="1:17" ht="14.4" customHeight="1" x14ac:dyDescent="0.3">
      <c r="A48" s="497" t="s">
        <v>1925</v>
      </c>
      <c r="B48" s="498" t="s">
        <v>1607</v>
      </c>
      <c r="C48" s="498" t="s">
        <v>1581</v>
      </c>
      <c r="D48" s="498" t="s">
        <v>1939</v>
      </c>
      <c r="E48" s="498" t="s">
        <v>1940</v>
      </c>
      <c r="F48" s="513">
        <v>1</v>
      </c>
      <c r="G48" s="513">
        <v>24485.5</v>
      </c>
      <c r="H48" s="513">
        <v>1</v>
      </c>
      <c r="I48" s="513">
        <v>24485.5</v>
      </c>
      <c r="J48" s="513"/>
      <c r="K48" s="513"/>
      <c r="L48" s="513"/>
      <c r="M48" s="513"/>
      <c r="N48" s="513">
        <v>1</v>
      </c>
      <c r="O48" s="513">
        <v>25375.88</v>
      </c>
      <c r="P48" s="503">
        <v>1.0363635621081866</v>
      </c>
      <c r="Q48" s="514">
        <v>25375.88</v>
      </c>
    </row>
    <row r="49" spans="1:17" ht="14.4" customHeight="1" x14ac:dyDescent="0.3">
      <c r="A49" s="497" t="s">
        <v>1925</v>
      </c>
      <c r="B49" s="498" t="s">
        <v>1607</v>
      </c>
      <c r="C49" s="498" t="s">
        <v>1581</v>
      </c>
      <c r="D49" s="498" t="s">
        <v>1941</v>
      </c>
      <c r="E49" s="498" t="s">
        <v>1942</v>
      </c>
      <c r="F49" s="513"/>
      <c r="G49" s="513"/>
      <c r="H49" s="513"/>
      <c r="I49" s="513"/>
      <c r="J49" s="513"/>
      <c r="K49" s="513"/>
      <c r="L49" s="513"/>
      <c r="M49" s="513"/>
      <c r="N49" s="513">
        <v>1</v>
      </c>
      <c r="O49" s="513">
        <v>33125.26</v>
      </c>
      <c r="P49" s="503"/>
      <c r="Q49" s="514">
        <v>33125.26</v>
      </c>
    </row>
    <row r="50" spans="1:17" ht="14.4" customHeight="1" x14ac:dyDescent="0.3">
      <c r="A50" s="497" t="s">
        <v>1925</v>
      </c>
      <c r="B50" s="498" t="s">
        <v>1607</v>
      </c>
      <c r="C50" s="498" t="s">
        <v>1581</v>
      </c>
      <c r="D50" s="498" t="s">
        <v>1943</v>
      </c>
      <c r="E50" s="498" t="s">
        <v>1944</v>
      </c>
      <c r="F50" s="513"/>
      <c r="G50" s="513"/>
      <c r="H50" s="513"/>
      <c r="I50" s="513"/>
      <c r="J50" s="513"/>
      <c r="K50" s="513"/>
      <c r="L50" s="513"/>
      <c r="M50" s="513"/>
      <c r="N50" s="513">
        <v>1</v>
      </c>
      <c r="O50" s="513">
        <v>4890.29</v>
      </c>
      <c r="P50" s="503"/>
      <c r="Q50" s="514">
        <v>4890.29</v>
      </c>
    </row>
    <row r="51" spans="1:17" ht="14.4" customHeight="1" x14ac:dyDescent="0.3">
      <c r="A51" s="497" t="s">
        <v>1925</v>
      </c>
      <c r="B51" s="498" t="s">
        <v>1607</v>
      </c>
      <c r="C51" s="498" t="s">
        <v>1588</v>
      </c>
      <c r="D51" s="498" t="s">
        <v>1754</v>
      </c>
      <c r="E51" s="498" t="s">
        <v>1755</v>
      </c>
      <c r="F51" s="513">
        <v>38</v>
      </c>
      <c r="G51" s="513">
        <v>7752</v>
      </c>
      <c r="H51" s="513">
        <v>1</v>
      </c>
      <c r="I51" s="513">
        <v>204</v>
      </c>
      <c r="J51" s="513">
        <v>38</v>
      </c>
      <c r="K51" s="513">
        <v>7790</v>
      </c>
      <c r="L51" s="513">
        <v>1.0049019607843137</v>
      </c>
      <c r="M51" s="513">
        <v>205</v>
      </c>
      <c r="N51" s="513">
        <v>42</v>
      </c>
      <c r="O51" s="513">
        <v>8610</v>
      </c>
      <c r="P51" s="503">
        <v>1.1106811145510835</v>
      </c>
      <c r="Q51" s="514">
        <v>205</v>
      </c>
    </row>
    <row r="52" spans="1:17" ht="14.4" customHeight="1" x14ac:dyDescent="0.3">
      <c r="A52" s="497" t="s">
        <v>1925</v>
      </c>
      <c r="B52" s="498" t="s">
        <v>1607</v>
      </c>
      <c r="C52" s="498" t="s">
        <v>1588</v>
      </c>
      <c r="D52" s="498" t="s">
        <v>1756</v>
      </c>
      <c r="E52" s="498" t="s">
        <v>1757</v>
      </c>
      <c r="F52" s="513">
        <v>9</v>
      </c>
      <c r="G52" s="513">
        <v>1341</v>
      </c>
      <c r="H52" s="513">
        <v>1</v>
      </c>
      <c r="I52" s="513">
        <v>149</v>
      </c>
      <c r="J52" s="513">
        <v>11</v>
      </c>
      <c r="K52" s="513">
        <v>1650</v>
      </c>
      <c r="L52" s="513">
        <v>1.2304250559284116</v>
      </c>
      <c r="M52" s="513">
        <v>150</v>
      </c>
      <c r="N52" s="513">
        <v>6</v>
      </c>
      <c r="O52" s="513">
        <v>900</v>
      </c>
      <c r="P52" s="503">
        <v>0.67114093959731547</v>
      </c>
      <c r="Q52" s="514">
        <v>150</v>
      </c>
    </row>
    <row r="53" spans="1:17" ht="14.4" customHeight="1" x14ac:dyDescent="0.3">
      <c r="A53" s="497" t="s">
        <v>1925</v>
      </c>
      <c r="B53" s="498" t="s">
        <v>1607</v>
      </c>
      <c r="C53" s="498" t="s">
        <v>1588</v>
      </c>
      <c r="D53" s="498" t="s">
        <v>1758</v>
      </c>
      <c r="E53" s="498" t="s">
        <v>1759</v>
      </c>
      <c r="F53" s="513">
        <v>11</v>
      </c>
      <c r="G53" s="513">
        <v>1991</v>
      </c>
      <c r="H53" s="513">
        <v>1</v>
      </c>
      <c r="I53" s="513">
        <v>181</v>
      </c>
      <c r="J53" s="513">
        <v>20</v>
      </c>
      <c r="K53" s="513">
        <v>3640</v>
      </c>
      <c r="L53" s="513">
        <v>1.8282270215971874</v>
      </c>
      <c r="M53" s="513">
        <v>182</v>
      </c>
      <c r="N53" s="513">
        <v>13</v>
      </c>
      <c r="O53" s="513">
        <v>2366</v>
      </c>
      <c r="P53" s="503">
        <v>1.1883475640381718</v>
      </c>
      <c r="Q53" s="514">
        <v>182</v>
      </c>
    </row>
    <row r="54" spans="1:17" ht="14.4" customHeight="1" x14ac:dyDescent="0.3">
      <c r="A54" s="497" t="s">
        <v>1925</v>
      </c>
      <c r="B54" s="498" t="s">
        <v>1607</v>
      </c>
      <c r="C54" s="498" t="s">
        <v>1588</v>
      </c>
      <c r="D54" s="498" t="s">
        <v>1760</v>
      </c>
      <c r="E54" s="498" t="s">
        <v>1761</v>
      </c>
      <c r="F54" s="513">
        <v>7</v>
      </c>
      <c r="G54" s="513">
        <v>868</v>
      </c>
      <c r="H54" s="513">
        <v>1</v>
      </c>
      <c r="I54" s="513">
        <v>124</v>
      </c>
      <c r="J54" s="513">
        <v>4</v>
      </c>
      <c r="K54" s="513">
        <v>496</v>
      </c>
      <c r="L54" s="513">
        <v>0.5714285714285714</v>
      </c>
      <c r="M54" s="513">
        <v>124</v>
      </c>
      <c r="N54" s="513">
        <v>7</v>
      </c>
      <c r="O54" s="513">
        <v>868</v>
      </c>
      <c r="P54" s="503">
        <v>1</v>
      </c>
      <c r="Q54" s="514">
        <v>124</v>
      </c>
    </row>
    <row r="55" spans="1:17" ht="14.4" customHeight="1" x14ac:dyDescent="0.3">
      <c r="A55" s="497" t="s">
        <v>1925</v>
      </c>
      <c r="B55" s="498" t="s">
        <v>1607</v>
      </c>
      <c r="C55" s="498" t="s">
        <v>1588</v>
      </c>
      <c r="D55" s="498" t="s">
        <v>1762</v>
      </c>
      <c r="E55" s="498" t="s">
        <v>1763</v>
      </c>
      <c r="F55" s="513">
        <v>5</v>
      </c>
      <c r="G55" s="513">
        <v>1080</v>
      </c>
      <c r="H55" s="513">
        <v>1</v>
      </c>
      <c r="I55" s="513">
        <v>216</v>
      </c>
      <c r="J55" s="513">
        <v>9</v>
      </c>
      <c r="K55" s="513">
        <v>1953</v>
      </c>
      <c r="L55" s="513">
        <v>1.8083333333333333</v>
      </c>
      <c r="M55" s="513">
        <v>217</v>
      </c>
      <c r="N55" s="513">
        <v>8</v>
      </c>
      <c r="O55" s="513">
        <v>1736</v>
      </c>
      <c r="P55" s="503">
        <v>1.6074074074074074</v>
      </c>
      <c r="Q55" s="514">
        <v>217</v>
      </c>
    </row>
    <row r="56" spans="1:17" ht="14.4" customHeight="1" x14ac:dyDescent="0.3">
      <c r="A56" s="497" t="s">
        <v>1925</v>
      </c>
      <c r="B56" s="498" t="s">
        <v>1607</v>
      </c>
      <c r="C56" s="498" t="s">
        <v>1588</v>
      </c>
      <c r="D56" s="498" t="s">
        <v>1764</v>
      </c>
      <c r="E56" s="498" t="s">
        <v>1765</v>
      </c>
      <c r="F56" s="513">
        <v>1</v>
      </c>
      <c r="G56" s="513">
        <v>216</v>
      </c>
      <c r="H56" s="513">
        <v>1</v>
      </c>
      <c r="I56" s="513">
        <v>216</v>
      </c>
      <c r="J56" s="513">
        <v>3</v>
      </c>
      <c r="K56" s="513">
        <v>651</v>
      </c>
      <c r="L56" s="513">
        <v>3.0138888888888888</v>
      </c>
      <c r="M56" s="513">
        <v>217</v>
      </c>
      <c r="N56" s="513">
        <v>2</v>
      </c>
      <c r="O56" s="513">
        <v>434</v>
      </c>
      <c r="P56" s="503">
        <v>2.0092592592592591</v>
      </c>
      <c r="Q56" s="514">
        <v>217</v>
      </c>
    </row>
    <row r="57" spans="1:17" ht="14.4" customHeight="1" x14ac:dyDescent="0.3">
      <c r="A57" s="497" t="s">
        <v>1925</v>
      </c>
      <c r="B57" s="498" t="s">
        <v>1607</v>
      </c>
      <c r="C57" s="498" t="s">
        <v>1588</v>
      </c>
      <c r="D57" s="498" t="s">
        <v>1768</v>
      </c>
      <c r="E57" s="498" t="s">
        <v>1769</v>
      </c>
      <c r="F57" s="513">
        <v>8</v>
      </c>
      <c r="G57" s="513">
        <v>1744</v>
      </c>
      <c r="H57" s="513">
        <v>1</v>
      </c>
      <c r="I57" s="513">
        <v>218</v>
      </c>
      <c r="J57" s="513">
        <v>15</v>
      </c>
      <c r="K57" s="513">
        <v>3285</v>
      </c>
      <c r="L57" s="513">
        <v>1.8836009174311927</v>
      </c>
      <c r="M57" s="513">
        <v>219</v>
      </c>
      <c r="N57" s="513">
        <v>13</v>
      </c>
      <c r="O57" s="513">
        <v>2847</v>
      </c>
      <c r="P57" s="503">
        <v>1.6324541284403671</v>
      </c>
      <c r="Q57" s="514">
        <v>219</v>
      </c>
    </row>
    <row r="58" spans="1:17" ht="14.4" customHeight="1" x14ac:dyDescent="0.3">
      <c r="A58" s="497" t="s">
        <v>1925</v>
      </c>
      <c r="B58" s="498" t="s">
        <v>1607</v>
      </c>
      <c r="C58" s="498" t="s">
        <v>1588</v>
      </c>
      <c r="D58" s="498" t="s">
        <v>1782</v>
      </c>
      <c r="E58" s="498" t="s">
        <v>1783</v>
      </c>
      <c r="F58" s="513">
        <v>1</v>
      </c>
      <c r="G58" s="513">
        <v>256</v>
      </c>
      <c r="H58" s="513">
        <v>1</v>
      </c>
      <c r="I58" s="513">
        <v>256</v>
      </c>
      <c r="J58" s="513"/>
      <c r="K58" s="513"/>
      <c r="L58" s="513"/>
      <c r="M58" s="513"/>
      <c r="N58" s="513"/>
      <c r="O58" s="513"/>
      <c r="P58" s="503"/>
      <c r="Q58" s="514"/>
    </row>
    <row r="59" spans="1:17" ht="14.4" customHeight="1" x14ac:dyDescent="0.3">
      <c r="A59" s="497" t="s">
        <v>1925</v>
      </c>
      <c r="B59" s="498" t="s">
        <v>1607</v>
      </c>
      <c r="C59" s="498" t="s">
        <v>1588</v>
      </c>
      <c r="D59" s="498" t="s">
        <v>1784</v>
      </c>
      <c r="E59" s="498" t="s">
        <v>1785</v>
      </c>
      <c r="F59" s="513"/>
      <c r="G59" s="513"/>
      <c r="H59" s="513"/>
      <c r="I59" s="513"/>
      <c r="J59" s="513">
        <v>3</v>
      </c>
      <c r="K59" s="513">
        <v>978</v>
      </c>
      <c r="L59" s="513"/>
      <c r="M59" s="513">
        <v>326</v>
      </c>
      <c r="N59" s="513">
        <v>1</v>
      </c>
      <c r="O59" s="513">
        <v>326</v>
      </c>
      <c r="P59" s="503"/>
      <c r="Q59" s="514">
        <v>326</v>
      </c>
    </row>
    <row r="60" spans="1:17" ht="14.4" customHeight="1" x14ac:dyDescent="0.3">
      <c r="A60" s="497" t="s">
        <v>1925</v>
      </c>
      <c r="B60" s="498" t="s">
        <v>1607</v>
      </c>
      <c r="C60" s="498" t="s">
        <v>1588</v>
      </c>
      <c r="D60" s="498" t="s">
        <v>1788</v>
      </c>
      <c r="E60" s="498" t="s">
        <v>1789</v>
      </c>
      <c r="F60" s="513">
        <v>5</v>
      </c>
      <c r="G60" s="513">
        <v>20610</v>
      </c>
      <c r="H60" s="513">
        <v>1</v>
      </c>
      <c r="I60" s="513">
        <v>4122</v>
      </c>
      <c r="J60" s="513"/>
      <c r="K60" s="513"/>
      <c r="L60" s="513"/>
      <c r="M60" s="513"/>
      <c r="N60" s="513">
        <v>5</v>
      </c>
      <c r="O60" s="513">
        <v>20635</v>
      </c>
      <c r="P60" s="503">
        <v>1.0012130033964095</v>
      </c>
      <c r="Q60" s="514">
        <v>4127</v>
      </c>
    </row>
    <row r="61" spans="1:17" ht="14.4" customHeight="1" x14ac:dyDescent="0.3">
      <c r="A61" s="497" t="s">
        <v>1925</v>
      </c>
      <c r="B61" s="498" t="s">
        <v>1607</v>
      </c>
      <c r="C61" s="498" t="s">
        <v>1588</v>
      </c>
      <c r="D61" s="498" t="s">
        <v>1800</v>
      </c>
      <c r="E61" s="498" t="s">
        <v>1801</v>
      </c>
      <c r="F61" s="513">
        <v>16</v>
      </c>
      <c r="G61" s="513">
        <v>60976</v>
      </c>
      <c r="H61" s="513">
        <v>1</v>
      </c>
      <c r="I61" s="513">
        <v>3811</v>
      </c>
      <c r="J61" s="513">
        <v>21</v>
      </c>
      <c r="K61" s="513">
        <v>80115</v>
      </c>
      <c r="L61" s="513">
        <v>1.3138775911834164</v>
      </c>
      <c r="M61" s="513">
        <v>3815</v>
      </c>
      <c r="N61" s="513">
        <v>24</v>
      </c>
      <c r="O61" s="513">
        <v>91560</v>
      </c>
      <c r="P61" s="503">
        <v>1.5015743899239045</v>
      </c>
      <c r="Q61" s="514">
        <v>3815</v>
      </c>
    </row>
    <row r="62" spans="1:17" ht="14.4" customHeight="1" x14ac:dyDescent="0.3">
      <c r="A62" s="497" t="s">
        <v>1925</v>
      </c>
      <c r="B62" s="498" t="s">
        <v>1607</v>
      </c>
      <c r="C62" s="498" t="s">
        <v>1588</v>
      </c>
      <c r="D62" s="498" t="s">
        <v>1802</v>
      </c>
      <c r="E62" s="498" t="s">
        <v>1803</v>
      </c>
      <c r="F62" s="513">
        <v>1</v>
      </c>
      <c r="G62" s="513">
        <v>5145</v>
      </c>
      <c r="H62" s="513">
        <v>1</v>
      </c>
      <c r="I62" s="513">
        <v>5145</v>
      </c>
      <c r="J62" s="513"/>
      <c r="K62" s="513"/>
      <c r="L62" s="513"/>
      <c r="M62" s="513"/>
      <c r="N62" s="513"/>
      <c r="O62" s="513"/>
      <c r="P62" s="503"/>
      <c r="Q62" s="514"/>
    </row>
    <row r="63" spans="1:17" ht="14.4" customHeight="1" x14ac:dyDescent="0.3">
      <c r="A63" s="497" t="s">
        <v>1925</v>
      </c>
      <c r="B63" s="498" t="s">
        <v>1607</v>
      </c>
      <c r="C63" s="498" t="s">
        <v>1588</v>
      </c>
      <c r="D63" s="498" t="s">
        <v>1804</v>
      </c>
      <c r="E63" s="498" t="s">
        <v>1805</v>
      </c>
      <c r="F63" s="513">
        <v>8</v>
      </c>
      <c r="G63" s="513">
        <v>62624</v>
      </c>
      <c r="H63" s="513">
        <v>1</v>
      </c>
      <c r="I63" s="513">
        <v>7828</v>
      </c>
      <c r="J63" s="513">
        <v>10</v>
      </c>
      <c r="K63" s="513">
        <v>78350</v>
      </c>
      <c r="L63" s="513">
        <v>1.2511177823198774</v>
      </c>
      <c r="M63" s="513">
        <v>7835</v>
      </c>
      <c r="N63" s="513">
        <v>13</v>
      </c>
      <c r="O63" s="513">
        <v>101855</v>
      </c>
      <c r="P63" s="503">
        <v>1.6264531170158405</v>
      </c>
      <c r="Q63" s="514">
        <v>7835</v>
      </c>
    </row>
    <row r="64" spans="1:17" ht="14.4" customHeight="1" x14ac:dyDescent="0.3">
      <c r="A64" s="497" t="s">
        <v>1925</v>
      </c>
      <c r="B64" s="498" t="s">
        <v>1607</v>
      </c>
      <c r="C64" s="498" t="s">
        <v>1588</v>
      </c>
      <c r="D64" s="498" t="s">
        <v>1816</v>
      </c>
      <c r="E64" s="498" t="s">
        <v>1817</v>
      </c>
      <c r="F64" s="513">
        <v>5</v>
      </c>
      <c r="G64" s="513">
        <v>6380</v>
      </c>
      <c r="H64" s="513">
        <v>1</v>
      </c>
      <c r="I64" s="513">
        <v>1276</v>
      </c>
      <c r="J64" s="513">
        <v>10</v>
      </c>
      <c r="K64" s="513">
        <v>12770</v>
      </c>
      <c r="L64" s="513">
        <v>2.0015673981191222</v>
      </c>
      <c r="M64" s="513">
        <v>1277</v>
      </c>
      <c r="N64" s="513">
        <v>6</v>
      </c>
      <c r="O64" s="513">
        <v>7662</v>
      </c>
      <c r="P64" s="503">
        <v>1.2009404388714733</v>
      </c>
      <c r="Q64" s="514">
        <v>1277</v>
      </c>
    </row>
    <row r="65" spans="1:17" ht="14.4" customHeight="1" x14ac:dyDescent="0.3">
      <c r="A65" s="497" t="s">
        <v>1925</v>
      </c>
      <c r="B65" s="498" t="s">
        <v>1607</v>
      </c>
      <c r="C65" s="498" t="s">
        <v>1588</v>
      </c>
      <c r="D65" s="498" t="s">
        <v>1818</v>
      </c>
      <c r="E65" s="498" t="s">
        <v>1819</v>
      </c>
      <c r="F65" s="513">
        <v>2</v>
      </c>
      <c r="G65" s="513">
        <v>2326</v>
      </c>
      <c r="H65" s="513">
        <v>1</v>
      </c>
      <c r="I65" s="513">
        <v>1163</v>
      </c>
      <c r="J65" s="513">
        <v>9</v>
      </c>
      <c r="K65" s="513">
        <v>10476</v>
      </c>
      <c r="L65" s="513">
        <v>4.5038693035253656</v>
      </c>
      <c r="M65" s="513">
        <v>1164</v>
      </c>
      <c r="N65" s="513">
        <v>4</v>
      </c>
      <c r="O65" s="513">
        <v>4656</v>
      </c>
      <c r="P65" s="503">
        <v>2.001719690455718</v>
      </c>
      <c r="Q65" s="514">
        <v>1164</v>
      </c>
    </row>
    <row r="66" spans="1:17" ht="14.4" customHeight="1" x14ac:dyDescent="0.3">
      <c r="A66" s="497" t="s">
        <v>1925</v>
      </c>
      <c r="B66" s="498" t="s">
        <v>1607</v>
      </c>
      <c r="C66" s="498" t="s">
        <v>1588</v>
      </c>
      <c r="D66" s="498" t="s">
        <v>1820</v>
      </c>
      <c r="E66" s="498" t="s">
        <v>1821</v>
      </c>
      <c r="F66" s="513">
        <v>19</v>
      </c>
      <c r="G66" s="513">
        <v>96235</v>
      </c>
      <c r="H66" s="513">
        <v>1</v>
      </c>
      <c r="I66" s="513">
        <v>5065</v>
      </c>
      <c r="J66" s="513">
        <v>31</v>
      </c>
      <c r="K66" s="513">
        <v>157108</v>
      </c>
      <c r="L66" s="513">
        <v>1.6325453317400114</v>
      </c>
      <c r="M66" s="513">
        <v>5068</v>
      </c>
      <c r="N66" s="513">
        <v>9</v>
      </c>
      <c r="O66" s="513">
        <v>45612</v>
      </c>
      <c r="P66" s="503">
        <v>0.47396477373097107</v>
      </c>
      <c r="Q66" s="514">
        <v>5068</v>
      </c>
    </row>
    <row r="67" spans="1:17" ht="14.4" customHeight="1" x14ac:dyDescent="0.3">
      <c r="A67" s="497" t="s">
        <v>1925</v>
      </c>
      <c r="B67" s="498" t="s">
        <v>1607</v>
      </c>
      <c r="C67" s="498" t="s">
        <v>1588</v>
      </c>
      <c r="D67" s="498" t="s">
        <v>1822</v>
      </c>
      <c r="E67" s="498" t="s">
        <v>1823</v>
      </c>
      <c r="F67" s="513">
        <v>21</v>
      </c>
      <c r="G67" s="513">
        <v>161049</v>
      </c>
      <c r="H67" s="513">
        <v>1</v>
      </c>
      <c r="I67" s="513">
        <v>7669</v>
      </c>
      <c r="J67" s="513">
        <v>16</v>
      </c>
      <c r="K67" s="513">
        <v>122768</v>
      </c>
      <c r="L67" s="513">
        <v>0.7623021564865351</v>
      </c>
      <c r="M67" s="513">
        <v>7673</v>
      </c>
      <c r="N67" s="513">
        <v>14</v>
      </c>
      <c r="O67" s="513">
        <v>107422</v>
      </c>
      <c r="P67" s="503">
        <v>0.66701438692571824</v>
      </c>
      <c r="Q67" s="514">
        <v>7673</v>
      </c>
    </row>
    <row r="68" spans="1:17" ht="14.4" customHeight="1" x14ac:dyDescent="0.3">
      <c r="A68" s="497" t="s">
        <v>1925</v>
      </c>
      <c r="B68" s="498" t="s">
        <v>1607</v>
      </c>
      <c r="C68" s="498" t="s">
        <v>1588</v>
      </c>
      <c r="D68" s="498" t="s">
        <v>1824</v>
      </c>
      <c r="E68" s="498" t="s">
        <v>1825</v>
      </c>
      <c r="F68" s="513">
        <v>4</v>
      </c>
      <c r="G68" s="513">
        <v>22020</v>
      </c>
      <c r="H68" s="513">
        <v>1</v>
      </c>
      <c r="I68" s="513">
        <v>5505</v>
      </c>
      <c r="J68" s="513">
        <v>1</v>
      </c>
      <c r="K68" s="513">
        <v>5508</v>
      </c>
      <c r="L68" s="513">
        <v>0.25013623978201632</v>
      </c>
      <c r="M68" s="513">
        <v>5508</v>
      </c>
      <c r="N68" s="513">
        <v>2</v>
      </c>
      <c r="O68" s="513">
        <v>11016</v>
      </c>
      <c r="P68" s="503">
        <v>0.50027247956403265</v>
      </c>
      <c r="Q68" s="514">
        <v>5508</v>
      </c>
    </row>
    <row r="69" spans="1:17" ht="14.4" customHeight="1" x14ac:dyDescent="0.3">
      <c r="A69" s="497" t="s">
        <v>1925</v>
      </c>
      <c r="B69" s="498" t="s">
        <v>1607</v>
      </c>
      <c r="C69" s="498" t="s">
        <v>1588</v>
      </c>
      <c r="D69" s="498" t="s">
        <v>1828</v>
      </c>
      <c r="E69" s="498" t="s">
        <v>1829</v>
      </c>
      <c r="F69" s="513">
        <v>552</v>
      </c>
      <c r="G69" s="513">
        <v>94944</v>
      </c>
      <c r="H69" s="513">
        <v>1</v>
      </c>
      <c r="I69" s="513">
        <v>172</v>
      </c>
      <c r="J69" s="513">
        <v>660</v>
      </c>
      <c r="K69" s="513">
        <v>114180</v>
      </c>
      <c r="L69" s="513">
        <v>1.202603640040445</v>
      </c>
      <c r="M69" s="513">
        <v>173</v>
      </c>
      <c r="N69" s="513">
        <v>580</v>
      </c>
      <c r="O69" s="513">
        <v>100340</v>
      </c>
      <c r="P69" s="503">
        <v>1.0568335018537243</v>
      </c>
      <c r="Q69" s="514">
        <v>173</v>
      </c>
    </row>
    <row r="70" spans="1:17" ht="14.4" customHeight="1" x14ac:dyDescent="0.3">
      <c r="A70" s="497" t="s">
        <v>1925</v>
      </c>
      <c r="B70" s="498" t="s">
        <v>1607</v>
      </c>
      <c r="C70" s="498" t="s">
        <v>1588</v>
      </c>
      <c r="D70" s="498" t="s">
        <v>1830</v>
      </c>
      <c r="E70" s="498" t="s">
        <v>1831</v>
      </c>
      <c r="F70" s="513">
        <v>37</v>
      </c>
      <c r="G70" s="513">
        <v>73778</v>
      </c>
      <c r="H70" s="513">
        <v>1</v>
      </c>
      <c r="I70" s="513">
        <v>1994</v>
      </c>
      <c r="J70" s="513">
        <v>60</v>
      </c>
      <c r="K70" s="513">
        <v>119760</v>
      </c>
      <c r="L70" s="513">
        <v>1.6232481227466182</v>
      </c>
      <c r="M70" s="513">
        <v>1996</v>
      </c>
      <c r="N70" s="513">
        <v>45</v>
      </c>
      <c r="O70" s="513">
        <v>89820</v>
      </c>
      <c r="P70" s="503">
        <v>1.2174360920599636</v>
      </c>
      <c r="Q70" s="514">
        <v>1996</v>
      </c>
    </row>
    <row r="71" spans="1:17" ht="14.4" customHeight="1" x14ac:dyDescent="0.3">
      <c r="A71" s="497" t="s">
        <v>1925</v>
      </c>
      <c r="B71" s="498" t="s">
        <v>1607</v>
      </c>
      <c r="C71" s="498" t="s">
        <v>1588</v>
      </c>
      <c r="D71" s="498" t="s">
        <v>1836</v>
      </c>
      <c r="E71" s="498" t="s">
        <v>1837</v>
      </c>
      <c r="F71" s="513">
        <v>19</v>
      </c>
      <c r="G71" s="513">
        <v>51129</v>
      </c>
      <c r="H71" s="513">
        <v>1</v>
      </c>
      <c r="I71" s="513">
        <v>2691</v>
      </c>
      <c r="J71" s="513">
        <v>22</v>
      </c>
      <c r="K71" s="513">
        <v>59224</v>
      </c>
      <c r="L71" s="513">
        <v>1.1583250210252498</v>
      </c>
      <c r="M71" s="513">
        <v>2692</v>
      </c>
      <c r="N71" s="513">
        <v>17</v>
      </c>
      <c r="O71" s="513">
        <v>45764</v>
      </c>
      <c r="P71" s="503">
        <v>0.89506933442860215</v>
      </c>
      <c r="Q71" s="514">
        <v>2692</v>
      </c>
    </row>
    <row r="72" spans="1:17" ht="14.4" customHeight="1" x14ac:dyDescent="0.3">
      <c r="A72" s="497" t="s">
        <v>1925</v>
      </c>
      <c r="B72" s="498" t="s">
        <v>1607</v>
      </c>
      <c r="C72" s="498" t="s">
        <v>1588</v>
      </c>
      <c r="D72" s="498" t="s">
        <v>1838</v>
      </c>
      <c r="E72" s="498" t="s">
        <v>1839</v>
      </c>
      <c r="F72" s="513">
        <v>1</v>
      </c>
      <c r="G72" s="513">
        <v>5177</v>
      </c>
      <c r="H72" s="513">
        <v>1</v>
      </c>
      <c r="I72" s="513">
        <v>5177</v>
      </c>
      <c r="J72" s="513">
        <v>4</v>
      </c>
      <c r="K72" s="513">
        <v>20720</v>
      </c>
      <c r="L72" s="513">
        <v>4.0023179447556503</v>
      </c>
      <c r="M72" s="513">
        <v>5180</v>
      </c>
      <c r="N72" s="513">
        <v>2</v>
      </c>
      <c r="O72" s="513">
        <v>10360</v>
      </c>
      <c r="P72" s="503">
        <v>2.0011589723778251</v>
      </c>
      <c r="Q72" s="514">
        <v>5180</v>
      </c>
    </row>
    <row r="73" spans="1:17" ht="14.4" customHeight="1" x14ac:dyDescent="0.3">
      <c r="A73" s="497" t="s">
        <v>1925</v>
      </c>
      <c r="B73" s="498" t="s">
        <v>1607</v>
      </c>
      <c r="C73" s="498" t="s">
        <v>1588</v>
      </c>
      <c r="D73" s="498" t="s">
        <v>1846</v>
      </c>
      <c r="E73" s="498" t="s">
        <v>1847</v>
      </c>
      <c r="F73" s="513">
        <v>2</v>
      </c>
      <c r="G73" s="513">
        <v>4148</v>
      </c>
      <c r="H73" s="513">
        <v>1</v>
      </c>
      <c r="I73" s="513">
        <v>2074</v>
      </c>
      <c r="J73" s="513">
        <v>5</v>
      </c>
      <c r="K73" s="513">
        <v>10380</v>
      </c>
      <c r="L73" s="513">
        <v>2.5024108003857282</v>
      </c>
      <c r="M73" s="513">
        <v>2076</v>
      </c>
      <c r="N73" s="513">
        <v>2</v>
      </c>
      <c r="O73" s="513">
        <v>4152</v>
      </c>
      <c r="P73" s="503">
        <v>1.0009643201542913</v>
      </c>
      <c r="Q73" s="514">
        <v>2076</v>
      </c>
    </row>
    <row r="74" spans="1:17" ht="14.4" customHeight="1" x14ac:dyDescent="0.3">
      <c r="A74" s="497" t="s">
        <v>1925</v>
      </c>
      <c r="B74" s="498" t="s">
        <v>1607</v>
      </c>
      <c r="C74" s="498" t="s">
        <v>1588</v>
      </c>
      <c r="D74" s="498" t="s">
        <v>1848</v>
      </c>
      <c r="E74" s="498" t="s">
        <v>1849</v>
      </c>
      <c r="F74" s="513">
        <v>1</v>
      </c>
      <c r="G74" s="513">
        <v>149</v>
      </c>
      <c r="H74" s="513">
        <v>1</v>
      </c>
      <c r="I74" s="513">
        <v>149</v>
      </c>
      <c r="J74" s="513">
        <v>7</v>
      </c>
      <c r="K74" s="513">
        <v>1050</v>
      </c>
      <c r="L74" s="513">
        <v>7.0469798657718119</v>
      </c>
      <c r="M74" s="513">
        <v>150</v>
      </c>
      <c r="N74" s="513">
        <v>2</v>
      </c>
      <c r="O74" s="513">
        <v>300</v>
      </c>
      <c r="P74" s="503">
        <v>2.0134228187919465</v>
      </c>
      <c r="Q74" s="514">
        <v>150</v>
      </c>
    </row>
    <row r="75" spans="1:17" ht="14.4" customHeight="1" x14ac:dyDescent="0.3">
      <c r="A75" s="497" t="s">
        <v>1925</v>
      </c>
      <c r="B75" s="498" t="s">
        <v>1607</v>
      </c>
      <c r="C75" s="498" t="s">
        <v>1588</v>
      </c>
      <c r="D75" s="498" t="s">
        <v>1850</v>
      </c>
      <c r="E75" s="498" t="s">
        <v>1851</v>
      </c>
      <c r="F75" s="513">
        <v>1</v>
      </c>
      <c r="G75" s="513">
        <v>192</v>
      </c>
      <c r="H75" s="513">
        <v>1</v>
      </c>
      <c r="I75" s="513">
        <v>192</v>
      </c>
      <c r="J75" s="513">
        <v>2</v>
      </c>
      <c r="K75" s="513">
        <v>386</v>
      </c>
      <c r="L75" s="513">
        <v>2.0104166666666665</v>
      </c>
      <c r="M75" s="513">
        <v>193</v>
      </c>
      <c r="N75" s="513">
        <v>1</v>
      </c>
      <c r="O75" s="513">
        <v>193</v>
      </c>
      <c r="P75" s="503">
        <v>1.0052083333333333</v>
      </c>
      <c r="Q75" s="514">
        <v>193</v>
      </c>
    </row>
    <row r="76" spans="1:17" ht="14.4" customHeight="1" x14ac:dyDescent="0.3">
      <c r="A76" s="497" t="s">
        <v>1925</v>
      </c>
      <c r="B76" s="498" t="s">
        <v>1607</v>
      </c>
      <c r="C76" s="498" t="s">
        <v>1588</v>
      </c>
      <c r="D76" s="498" t="s">
        <v>1852</v>
      </c>
      <c r="E76" s="498" t="s">
        <v>1853</v>
      </c>
      <c r="F76" s="513"/>
      <c r="G76" s="513"/>
      <c r="H76" s="513"/>
      <c r="I76" s="513"/>
      <c r="J76" s="513">
        <v>2</v>
      </c>
      <c r="K76" s="513">
        <v>396</v>
      </c>
      <c r="L76" s="513"/>
      <c r="M76" s="513">
        <v>198</v>
      </c>
      <c r="N76" s="513"/>
      <c r="O76" s="513"/>
      <c r="P76" s="503"/>
      <c r="Q76" s="514"/>
    </row>
    <row r="77" spans="1:17" ht="14.4" customHeight="1" x14ac:dyDescent="0.3">
      <c r="A77" s="497" t="s">
        <v>1925</v>
      </c>
      <c r="B77" s="498" t="s">
        <v>1607</v>
      </c>
      <c r="C77" s="498" t="s">
        <v>1588</v>
      </c>
      <c r="D77" s="498" t="s">
        <v>1854</v>
      </c>
      <c r="E77" s="498" t="s">
        <v>1855</v>
      </c>
      <c r="F77" s="513"/>
      <c r="G77" s="513"/>
      <c r="H77" s="513"/>
      <c r="I77" s="513"/>
      <c r="J77" s="513">
        <v>2</v>
      </c>
      <c r="K77" s="513">
        <v>830</v>
      </c>
      <c r="L77" s="513"/>
      <c r="M77" s="513">
        <v>415</v>
      </c>
      <c r="N77" s="513"/>
      <c r="O77" s="513"/>
      <c r="P77" s="503"/>
      <c r="Q77" s="514"/>
    </row>
    <row r="78" spans="1:17" ht="14.4" customHeight="1" x14ac:dyDescent="0.3">
      <c r="A78" s="497" t="s">
        <v>1925</v>
      </c>
      <c r="B78" s="498" t="s">
        <v>1607</v>
      </c>
      <c r="C78" s="498" t="s">
        <v>1588</v>
      </c>
      <c r="D78" s="498" t="s">
        <v>1858</v>
      </c>
      <c r="E78" s="498" t="s">
        <v>1859</v>
      </c>
      <c r="F78" s="513">
        <v>1</v>
      </c>
      <c r="G78" s="513">
        <v>157</v>
      </c>
      <c r="H78" s="513">
        <v>1</v>
      </c>
      <c r="I78" s="513">
        <v>157</v>
      </c>
      <c r="J78" s="513">
        <v>4</v>
      </c>
      <c r="K78" s="513">
        <v>632</v>
      </c>
      <c r="L78" s="513">
        <v>4.0254777070063694</v>
      </c>
      <c r="M78" s="513">
        <v>158</v>
      </c>
      <c r="N78" s="513">
        <v>3</v>
      </c>
      <c r="O78" s="513">
        <v>474</v>
      </c>
      <c r="P78" s="503">
        <v>3.0191082802547773</v>
      </c>
      <c r="Q78" s="514">
        <v>158</v>
      </c>
    </row>
    <row r="79" spans="1:17" ht="14.4" customHeight="1" x14ac:dyDescent="0.3">
      <c r="A79" s="497" t="s">
        <v>1925</v>
      </c>
      <c r="B79" s="498" t="s">
        <v>1607</v>
      </c>
      <c r="C79" s="498" t="s">
        <v>1588</v>
      </c>
      <c r="D79" s="498" t="s">
        <v>1860</v>
      </c>
      <c r="E79" s="498" t="s">
        <v>1861</v>
      </c>
      <c r="F79" s="513">
        <v>2</v>
      </c>
      <c r="G79" s="513">
        <v>622</v>
      </c>
      <c r="H79" s="513">
        <v>1</v>
      </c>
      <c r="I79" s="513">
        <v>311</v>
      </c>
      <c r="J79" s="513"/>
      <c r="K79" s="513"/>
      <c r="L79" s="513"/>
      <c r="M79" s="513"/>
      <c r="N79" s="513"/>
      <c r="O79" s="513"/>
      <c r="P79" s="503"/>
      <c r="Q79" s="514"/>
    </row>
    <row r="80" spans="1:17" ht="14.4" customHeight="1" x14ac:dyDescent="0.3">
      <c r="A80" s="497" t="s">
        <v>1925</v>
      </c>
      <c r="B80" s="498" t="s">
        <v>1607</v>
      </c>
      <c r="C80" s="498" t="s">
        <v>1588</v>
      </c>
      <c r="D80" s="498" t="s">
        <v>1864</v>
      </c>
      <c r="E80" s="498" t="s">
        <v>1865</v>
      </c>
      <c r="F80" s="513">
        <v>73</v>
      </c>
      <c r="G80" s="513">
        <v>154468</v>
      </c>
      <c r="H80" s="513">
        <v>1</v>
      </c>
      <c r="I80" s="513">
        <v>2116</v>
      </c>
      <c r="J80" s="513">
        <v>126</v>
      </c>
      <c r="K80" s="513">
        <v>266868</v>
      </c>
      <c r="L80" s="513">
        <v>1.727658803117798</v>
      </c>
      <c r="M80" s="513">
        <v>2118</v>
      </c>
      <c r="N80" s="513">
        <v>145</v>
      </c>
      <c r="O80" s="513">
        <v>307110</v>
      </c>
      <c r="P80" s="503">
        <v>1.9881787813657197</v>
      </c>
      <c r="Q80" s="514">
        <v>2118</v>
      </c>
    </row>
    <row r="81" spans="1:17" ht="14.4" customHeight="1" x14ac:dyDescent="0.3">
      <c r="A81" s="497" t="s">
        <v>1925</v>
      </c>
      <c r="B81" s="498" t="s">
        <v>1607</v>
      </c>
      <c r="C81" s="498" t="s">
        <v>1588</v>
      </c>
      <c r="D81" s="498" t="s">
        <v>1866</v>
      </c>
      <c r="E81" s="498" t="s">
        <v>1801</v>
      </c>
      <c r="F81" s="513">
        <v>17</v>
      </c>
      <c r="G81" s="513">
        <v>31654</v>
      </c>
      <c r="H81" s="513">
        <v>1</v>
      </c>
      <c r="I81" s="513">
        <v>1862</v>
      </c>
      <c r="J81" s="513">
        <v>22</v>
      </c>
      <c r="K81" s="513">
        <v>41008</v>
      </c>
      <c r="L81" s="513">
        <v>1.2955076767549125</v>
      </c>
      <c r="M81" s="513">
        <v>1864</v>
      </c>
      <c r="N81" s="513">
        <v>28</v>
      </c>
      <c r="O81" s="513">
        <v>52192</v>
      </c>
      <c r="P81" s="503">
        <v>1.648827952233525</v>
      </c>
      <c r="Q81" s="514">
        <v>1864</v>
      </c>
    </row>
    <row r="82" spans="1:17" ht="14.4" customHeight="1" x14ac:dyDescent="0.3">
      <c r="A82" s="497" t="s">
        <v>1925</v>
      </c>
      <c r="B82" s="498" t="s">
        <v>1607</v>
      </c>
      <c r="C82" s="498" t="s">
        <v>1588</v>
      </c>
      <c r="D82" s="498" t="s">
        <v>1871</v>
      </c>
      <c r="E82" s="498" t="s">
        <v>1872</v>
      </c>
      <c r="F82" s="513">
        <v>9</v>
      </c>
      <c r="G82" s="513">
        <v>75402</v>
      </c>
      <c r="H82" s="513">
        <v>1</v>
      </c>
      <c r="I82" s="513">
        <v>8378</v>
      </c>
      <c r="J82" s="513">
        <v>12</v>
      </c>
      <c r="K82" s="513">
        <v>100608</v>
      </c>
      <c r="L82" s="513">
        <v>1.3342882151667064</v>
      </c>
      <c r="M82" s="513">
        <v>8384</v>
      </c>
      <c r="N82" s="513">
        <v>15</v>
      </c>
      <c r="O82" s="513">
        <v>125760</v>
      </c>
      <c r="P82" s="503">
        <v>1.667860268958383</v>
      </c>
      <c r="Q82" s="514">
        <v>8384</v>
      </c>
    </row>
    <row r="83" spans="1:17" ht="14.4" customHeight="1" x14ac:dyDescent="0.3">
      <c r="A83" s="497" t="s">
        <v>1925</v>
      </c>
      <c r="B83" s="498" t="s">
        <v>1607</v>
      </c>
      <c r="C83" s="498" t="s">
        <v>1588</v>
      </c>
      <c r="D83" s="498" t="s">
        <v>1877</v>
      </c>
      <c r="E83" s="498" t="s">
        <v>1878</v>
      </c>
      <c r="F83" s="513">
        <v>2</v>
      </c>
      <c r="G83" s="513">
        <v>0</v>
      </c>
      <c r="H83" s="513"/>
      <c r="I83" s="513">
        <v>0</v>
      </c>
      <c r="J83" s="513">
        <v>4</v>
      </c>
      <c r="K83" s="513">
        <v>0</v>
      </c>
      <c r="L83" s="513"/>
      <c r="M83" s="513">
        <v>0</v>
      </c>
      <c r="N83" s="513">
        <v>2</v>
      </c>
      <c r="O83" s="513">
        <v>0</v>
      </c>
      <c r="P83" s="503"/>
      <c r="Q83" s="514">
        <v>0</v>
      </c>
    </row>
    <row r="84" spans="1:17" ht="14.4" customHeight="1" x14ac:dyDescent="0.3">
      <c r="A84" s="497" t="s">
        <v>1925</v>
      </c>
      <c r="B84" s="498" t="s">
        <v>1607</v>
      </c>
      <c r="C84" s="498" t="s">
        <v>1588</v>
      </c>
      <c r="D84" s="498" t="s">
        <v>1881</v>
      </c>
      <c r="E84" s="498" t="s">
        <v>1882</v>
      </c>
      <c r="F84" s="513">
        <v>1</v>
      </c>
      <c r="G84" s="513">
        <v>913</v>
      </c>
      <c r="H84" s="513">
        <v>1</v>
      </c>
      <c r="I84" s="513">
        <v>913</v>
      </c>
      <c r="J84" s="513"/>
      <c r="K84" s="513"/>
      <c r="L84" s="513"/>
      <c r="M84" s="513"/>
      <c r="N84" s="513"/>
      <c r="O84" s="513"/>
      <c r="P84" s="503"/>
      <c r="Q84" s="514"/>
    </row>
    <row r="85" spans="1:17" ht="14.4" customHeight="1" x14ac:dyDescent="0.3">
      <c r="A85" s="497" t="s">
        <v>1925</v>
      </c>
      <c r="B85" s="498" t="s">
        <v>1607</v>
      </c>
      <c r="C85" s="498" t="s">
        <v>1588</v>
      </c>
      <c r="D85" s="498" t="s">
        <v>1885</v>
      </c>
      <c r="E85" s="498" t="s">
        <v>1886</v>
      </c>
      <c r="F85" s="513">
        <v>1</v>
      </c>
      <c r="G85" s="513">
        <v>558</v>
      </c>
      <c r="H85" s="513">
        <v>1</v>
      </c>
      <c r="I85" s="513">
        <v>558</v>
      </c>
      <c r="J85" s="513"/>
      <c r="K85" s="513"/>
      <c r="L85" s="513"/>
      <c r="M85" s="513"/>
      <c r="N85" s="513"/>
      <c r="O85" s="513"/>
      <c r="P85" s="503"/>
      <c r="Q85" s="514"/>
    </row>
    <row r="86" spans="1:17" ht="14.4" customHeight="1" x14ac:dyDescent="0.3">
      <c r="A86" s="497" t="s">
        <v>1945</v>
      </c>
      <c r="B86" s="498" t="s">
        <v>1607</v>
      </c>
      <c r="C86" s="498" t="s">
        <v>1608</v>
      </c>
      <c r="D86" s="498" t="s">
        <v>1612</v>
      </c>
      <c r="E86" s="498" t="s">
        <v>613</v>
      </c>
      <c r="F86" s="513"/>
      <c r="G86" s="513"/>
      <c r="H86" s="513"/>
      <c r="I86" s="513"/>
      <c r="J86" s="513">
        <v>4</v>
      </c>
      <c r="K86" s="513">
        <v>4002.36</v>
      </c>
      <c r="L86" s="513"/>
      <c r="M86" s="513">
        <v>1000.59</v>
      </c>
      <c r="N86" s="513"/>
      <c r="O86" s="513"/>
      <c r="P86" s="503"/>
      <c r="Q86" s="514"/>
    </row>
    <row r="87" spans="1:17" ht="14.4" customHeight="1" x14ac:dyDescent="0.3">
      <c r="A87" s="497" t="s">
        <v>1945</v>
      </c>
      <c r="B87" s="498" t="s">
        <v>1607</v>
      </c>
      <c r="C87" s="498" t="s">
        <v>1608</v>
      </c>
      <c r="D87" s="498" t="s">
        <v>1613</v>
      </c>
      <c r="E87" s="498" t="s">
        <v>613</v>
      </c>
      <c r="F87" s="513">
        <v>0.5</v>
      </c>
      <c r="G87" s="513">
        <v>991.44</v>
      </c>
      <c r="H87" s="513">
        <v>1</v>
      </c>
      <c r="I87" s="513">
        <v>1982.88</v>
      </c>
      <c r="J87" s="513"/>
      <c r="K87" s="513"/>
      <c r="L87" s="513"/>
      <c r="M87" s="513"/>
      <c r="N87" s="513">
        <v>1</v>
      </c>
      <c r="O87" s="513">
        <v>2000.27</v>
      </c>
      <c r="P87" s="503">
        <v>2.0175401436294682</v>
      </c>
      <c r="Q87" s="514">
        <v>2000.27</v>
      </c>
    </row>
    <row r="88" spans="1:17" ht="14.4" customHeight="1" x14ac:dyDescent="0.3">
      <c r="A88" s="497" t="s">
        <v>1945</v>
      </c>
      <c r="B88" s="498" t="s">
        <v>1607</v>
      </c>
      <c r="C88" s="498" t="s">
        <v>1608</v>
      </c>
      <c r="D88" s="498" t="s">
        <v>1614</v>
      </c>
      <c r="E88" s="498" t="s">
        <v>1615</v>
      </c>
      <c r="F88" s="513">
        <v>3.41</v>
      </c>
      <c r="G88" s="513">
        <v>9022.51</v>
      </c>
      <c r="H88" s="513">
        <v>1</v>
      </c>
      <c r="I88" s="513">
        <v>2645.8973607038124</v>
      </c>
      <c r="J88" s="513">
        <v>7.3100000000000005</v>
      </c>
      <c r="K88" s="513">
        <v>19535.899999999998</v>
      </c>
      <c r="L88" s="513">
        <v>2.1652400496092548</v>
      </c>
      <c r="M88" s="513">
        <v>2672.4897400820787</v>
      </c>
      <c r="N88" s="513"/>
      <c r="O88" s="513"/>
      <c r="P88" s="503"/>
      <c r="Q88" s="514"/>
    </row>
    <row r="89" spans="1:17" ht="14.4" customHeight="1" x14ac:dyDescent="0.3">
      <c r="A89" s="497" t="s">
        <v>1945</v>
      </c>
      <c r="B89" s="498" t="s">
        <v>1607</v>
      </c>
      <c r="C89" s="498" t="s">
        <v>1608</v>
      </c>
      <c r="D89" s="498" t="s">
        <v>1616</v>
      </c>
      <c r="E89" s="498" t="s">
        <v>1615</v>
      </c>
      <c r="F89" s="513">
        <v>0.2</v>
      </c>
      <c r="G89" s="513">
        <v>1324.11</v>
      </c>
      <c r="H89" s="513">
        <v>1</v>
      </c>
      <c r="I89" s="513">
        <v>6620.5499999999993</v>
      </c>
      <c r="J89" s="513">
        <v>0.2</v>
      </c>
      <c r="K89" s="513">
        <v>1335.72</v>
      </c>
      <c r="L89" s="513">
        <v>1.0087681537032422</v>
      </c>
      <c r="M89" s="513">
        <v>6678.5999999999995</v>
      </c>
      <c r="N89" s="513"/>
      <c r="O89" s="513"/>
      <c r="P89" s="503"/>
      <c r="Q89" s="514"/>
    </row>
    <row r="90" spans="1:17" ht="14.4" customHeight="1" x14ac:dyDescent="0.3">
      <c r="A90" s="497" t="s">
        <v>1945</v>
      </c>
      <c r="B90" s="498" t="s">
        <v>1607</v>
      </c>
      <c r="C90" s="498" t="s">
        <v>1608</v>
      </c>
      <c r="D90" s="498" t="s">
        <v>1620</v>
      </c>
      <c r="E90" s="498" t="s">
        <v>624</v>
      </c>
      <c r="F90" s="513">
        <v>13.01</v>
      </c>
      <c r="G90" s="513">
        <v>20155</v>
      </c>
      <c r="H90" s="513">
        <v>1</v>
      </c>
      <c r="I90" s="513">
        <v>1549.1929285165259</v>
      </c>
      <c r="J90" s="513">
        <v>7</v>
      </c>
      <c r="K90" s="513">
        <v>6887.91</v>
      </c>
      <c r="L90" s="513">
        <v>0.34174696105184815</v>
      </c>
      <c r="M90" s="513">
        <v>983.98714285714289</v>
      </c>
      <c r="N90" s="513">
        <v>12.549999999999999</v>
      </c>
      <c r="O90" s="513">
        <v>12412.27</v>
      </c>
      <c r="P90" s="503">
        <v>0.61584073430910447</v>
      </c>
      <c r="Q90" s="514">
        <v>989.02549800796828</v>
      </c>
    </row>
    <row r="91" spans="1:17" ht="14.4" customHeight="1" x14ac:dyDescent="0.3">
      <c r="A91" s="497" t="s">
        <v>1945</v>
      </c>
      <c r="B91" s="498" t="s">
        <v>1607</v>
      </c>
      <c r="C91" s="498" t="s">
        <v>1608</v>
      </c>
      <c r="D91" s="498" t="s">
        <v>1622</v>
      </c>
      <c r="E91" s="498" t="s">
        <v>693</v>
      </c>
      <c r="F91" s="513">
        <v>1.7299999999999998</v>
      </c>
      <c r="G91" s="513">
        <v>22225.629999999997</v>
      </c>
      <c r="H91" s="513">
        <v>1</v>
      </c>
      <c r="I91" s="513">
        <v>12847.184971098266</v>
      </c>
      <c r="J91" s="513">
        <v>1.54</v>
      </c>
      <c r="K91" s="513">
        <v>15764.49</v>
      </c>
      <c r="L91" s="513">
        <v>0.70929327987553115</v>
      </c>
      <c r="M91" s="513">
        <v>10236.681818181818</v>
      </c>
      <c r="N91" s="513">
        <v>1.28</v>
      </c>
      <c r="O91" s="513">
        <v>13231.83</v>
      </c>
      <c r="P91" s="503">
        <v>0.5953410544493003</v>
      </c>
      <c r="Q91" s="514">
        <v>10337.3671875</v>
      </c>
    </row>
    <row r="92" spans="1:17" ht="14.4" customHeight="1" x14ac:dyDescent="0.3">
      <c r="A92" s="497" t="s">
        <v>1945</v>
      </c>
      <c r="B92" s="498" t="s">
        <v>1607</v>
      </c>
      <c r="C92" s="498" t="s">
        <v>1608</v>
      </c>
      <c r="D92" s="498" t="s">
        <v>1624</v>
      </c>
      <c r="E92" s="498" t="s">
        <v>689</v>
      </c>
      <c r="F92" s="513"/>
      <c r="G92" s="513"/>
      <c r="H92" s="513"/>
      <c r="I92" s="513"/>
      <c r="J92" s="513"/>
      <c r="K92" s="513"/>
      <c r="L92" s="513"/>
      <c r="M92" s="513"/>
      <c r="N92" s="513">
        <v>0.06</v>
      </c>
      <c r="O92" s="513">
        <v>318.64</v>
      </c>
      <c r="P92" s="503"/>
      <c r="Q92" s="514">
        <v>5310.666666666667</v>
      </c>
    </row>
    <row r="93" spans="1:17" ht="14.4" customHeight="1" x14ac:dyDescent="0.3">
      <c r="A93" s="497" t="s">
        <v>1945</v>
      </c>
      <c r="B93" s="498" t="s">
        <v>1607</v>
      </c>
      <c r="C93" s="498" t="s">
        <v>1608</v>
      </c>
      <c r="D93" s="498" t="s">
        <v>1625</v>
      </c>
      <c r="E93" s="498" t="s">
        <v>693</v>
      </c>
      <c r="F93" s="513">
        <v>0.1</v>
      </c>
      <c r="G93" s="513">
        <v>644.99</v>
      </c>
      <c r="H93" s="513">
        <v>1</v>
      </c>
      <c r="I93" s="513">
        <v>6449.9</v>
      </c>
      <c r="J93" s="513"/>
      <c r="K93" s="513"/>
      <c r="L93" s="513"/>
      <c r="M93" s="513"/>
      <c r="N93" s="513">
        <v>0.2</v>
      </c>
      <c r="O93" s="513">
        <v>1301.3</v>
      </c>
      <c r="P93" s="503">
        <v>2.0175506597001505</v>
      </c>
      <c r="Q93" s="514">
        <v>6506.4999999999991</v>
      </c>
    </row>
    <row r="94" spans="1:17" ht="14.4" customHeight="1" x14ac:dyDescent="0.3">
      <c r="A94" s="497" t="s">
        <v>1945</v>
      </c>
      <c r="B94" s="498" t="s">
        <v>1607</v>
      </c>
      <c r="C94" s="498" t="s">
        <v>1608</v>
      </c>
      <c r="D94" s="498" t="s">
        <v>1946</v>
      </c>
      <c r="E94" s="498" t="s">
        <v>1947</v>
      </c>
      <c r="F94" s="513">
        <v>1</v>
      </c>
      <c r="G94" s="513">
        <v>412.69</v>
      </c>
      <c r="H94" s="513">
        <v>1</v>
      </c>
      <c r="I94" s="513">
        <v>412.69</v>
      </c>
      <c r="J94" s="513">
        <v>1</v>
      </c>
      <c r="K94" s="513">
        <v>416.3</v>
      </c>
      <c r="L94" s="513">
        <v>1.0087474860064456</v>
      </c>
      <c r="M94" s="513">
        <v>416.3</v>
      </c>
      <c r="N94" s="513">
        <v>1</v>
      </c>
      <c r="O94" s="513">
        <v>416.3</v>
      </c>
      <c r="P94" s="503">
        <v>1.0087474860064456</v>
      </c>
      <c r="Q94" s="514">
        <v>416.3</v>
      </c>
    </row>
    <row r="95" spans="1:17" ht="14.4" customHeight="1" x14ac:dyDescent="0.3">
      <c r="A95" s="497" t="s">
        <v>1945</v>
      </c>
      <c r="B95" s="498" t="s">
        <v>1607</v>
      </c>
      <c r="C95" s="498" t="s">
        <v>1608</v>
      </c>
      <c r="D95" s="498" t="s">
        <v>1629</v>
      </c>
      <c r="E95" s="498" t="s">
        <v>628</v>
      </c>
      <c r="F95" s="513"/>
      <c r="G95" s="513"/>
      <c r="H95" s="513"/>
      <c r="I95" s="513"/>
      <c r="J95" s="513"/>
      <c r="K95" s="513"/>
      <c r="L95" s="513"/>
      <c r="M95" s="513"/>
      <c r="N95" s="513">
        <v>1</v>
      </c>
      <c r="O95" s="513">
        <v>975.22</v>
      </c>
      <c r="P95" s="503"/>
      <c r="Q95" s="514">
        <v>975.22</v>
      </c>
    </row>
    <row r="96" spans="1:17" ht="14.4" customHeight="1" x14ac:dyDescent="0.3">
      <c r="A96" s="497" t="s">
        <v>1945</v>
      </c>
      <c r="B96" s="498" t="s">
        <v>1607</v>
      </c>
      <c r="C96" s="498" t="s">
        <v>1608</v>
      </c>
      <c r="D96" s="498" t="s">
        <v>1633</v>
      </c>
      <c r="E96" s="498" t="s">
        <v>716</v>
      </c>
      <c r="F96" s="513">
        <v>0.30000000000000004</v>
      </c>
      <c r="G96" s="513">
        <v>1623.9900000000002</v>
      </c>
      <c r="H96" s="513">
        <v>1</v>
      </c>
      <c r="I96" s="513">
        <v>5413.3</v>
      </c>
      <c r="J96" s="513"/>
      <c r="K96" s="513"/>
      <c r="L96" s="513"/>
      <c r="M96" s="513"/>
      <c r="N96" s="513"/>
      <c r="O96" s="513"/>
      <c r="P96" s="503"/>
      <c r="Q96" s="514"/>
    </row>
    <row r="97" spans="1:17" ht="14.4" customHeight="1" x14ac:dyDescent="0.3">
      <c r="A97" s="497" t="s">
        <v>1945</v>
      </c>
      <c r="B97" s="498" t="s">
        <v>1607</v>
      </c>
      <c r="C97" s="498" t="s">
        <v>1608</v>
      </c>
      <c r="D97" s="498" t="s">
        <v>1634</v>
      </c>
      <c r="E97" s="498" t="s">
        <v>716</v>
      </c>
      <c r="F97" s="513">
        <v>3.3300000000000005</v>
      </c>
      <c r="G97" s="513">
        <v>35903.78</v>
      </c>
      <c r="H97" s="513">
        <v>1</v>
      </c>
      <c r="I97" s="513">
        <v>10781.915915915914</v>
      </c>
      <c r="J97" s="513">
        <v>5.9799999999999995</v>
      </c>
      <c r="K97" s="513">
        <v>65012.259999999995</v>
      </c>
      <c r="L97" s="513">
        <v>1.8107358055335676</v>
      </c>
      <c r="M97" s="513">
        <v>10871.615384615385</v>
      </c>
      <c r="N97" s="513">
        <v>7.39</v>
      </c>
      <c r="O97" s="513">
        <v>80164.319999999992</v>
      </c>
      <c r="P97" s="503">
        <v>2.2327543228038942</v>
      </c>
      <c r="Q97" s="514">
        <v>10847.675236806495</v>
      </c>
    </row>
    <row r="98" spans="1:17" ht="14.4" customHeight="1" x14ac:dyDescent="0.3">
      <c r="A98" s="497" t="s">
        <v>1945</v>
      </c>
      <c r="B98" s="498" t="s">
        <v>1607</v>
      </c>
      <c r="C98" s="498" t="s">
        <v>1608</v>
      </c>
      <c r="D98" s="498" t="s">
        <v>1635</v>
      </c>
      <c r="E98" s="498" t="s">
        <v>719</v>
      </c>
      <c r="F98" s="513">
        <v>1.9000000000000004</v>
      </c>
      <c r="G98" s="513">
        <v>3684.2999999999997</v>
      </c>
      <c r="H98" s="513">
        <v>1</v>
      </c>
      <c r="I98" s="513">
        <v>1939.1052631578943</v>
      </c>
      <c r="J98" s="513">
        <v>1.03</v>
      </c>
      <c r="K98" s="513">
        <v>2005</v>
      </c>
      <c r="L98" s="513">
        <v>0.54420106940260027</v>
      </c>
      <c r="M98" s="513">
        <v>1946.6019417475727</v>
      </c>
      <c r="N98" s="513">
        <v>2.27</v>
      </c>
      <c r="O98" s="513">
        <v>4440.34</v>
      </c>
      <c r="P98" s="503">
        <v>1.205205873571642</v>
      </c>
      <c r="Q98" s="514">
        <v>1956.0969162995596</v>
      </c>
    </row>
    <row r="99" spans="1:17" ht="14.4" customHeight="1" x14ac:dyDescent="0.3">
      <c r="A99" s="497" t="s">
        <v>1945</v>
      </c>
      <c r="B99" s="498" t="s">
        <v>1607</v>
      </c>
      <c r="C99" s="498" t="s">
        <v>1608</v>
      </c>
      <c r="D99" s="498" t="s">
        <v>1637</v>
      </c>
      <c r="E99" s="498" t="s">
        <v>632</v>
      </c>
      <c r="F99" s="513">
        <v>1.75</v>
      </c>
      <c r="G99" s="513">
        <v>658.03</v>
      </c>
      <c r="H99" s="513">
        <v>1</v>
      </c>
      <c r="I99" s="513">
        <v>376.01714285714286</v>
      </c>
      <c r="J99" s="513">
        <v>0.4</v>
      </c>
      <c r="K99" s="513">
        <v>151.4</v>
      </c>
      <c r="L99" s="513">
        <v>0.23008069540902393</v>
      </c>
      <c r="M99" s="513">
        <v>378.5</v>
      </c>
      <c r="N99" s="513">
        <v>0.27999999999999997</v>
      </c>
      <c r="O99" s="513">
        <v>106.19999999999999</v>
      </c>
      <c r="P99" s="503">
        <v>0.16139081804780936</v>
      </c>
      <c r="Q99" s="514">
        <v>379.28571428571428</v>
      </c>
    </row>
    <row r="100" spans="1:17" ht="14.4" customHeight="1" x14ac:dyDescent="0.3">
      <c r="A100" s="497" t="s">
        <v>1945</v>
      </c>
      <c r="B100" s="498" t="s">
        <v>1607</v>
      </c>
      <c r="C100" s="498" t="s">
        <v>1608</v>
      </c>
      <c r="D100" s="498" t="s">
        <v>1639</v>
      </c>
      <c r="E100" s="498" t="s">
        <v>609</v>
      </c>
      <c r="F100" s="513">
        <v>0.6100000000000001</v>
      </c>
      <c r="G100" s="513">
        <v>569.54000000000008</v>
      </c>
      <c r="H100" s="513">
        <v>1</v>
      </c>
      <c r="I100" s="513">
        <v>933.67213114754099</v>
      </c>
      <c r="J100" s="513">
        <v>0.47</v>
      </c>
      <c r="K100" s="513">
        <v>438.47999999999996</v>
      </c>
      <c r="L100" s="513">
        <v>0.76988446816729272</v>
      </c>
      <c r="M100" s="513">
        <v>932.93617021276589</v>
      </c>
      <c r="N100" s="513">
        <v>1.5900000000000003</v>
      </c>
      <c r="O100" s="513">
        <v>1492.6499999999999</v>
      </c>
      <c r="P100" s="503">
        <v>2.6207992414931343</v>
      </c>
      <c r="Q100" s="514">
        <v>938.77358490566007</v>
      </c>
    </row>
    <row r="101" spans="1:17" ht="14.4" customHeight="1" x14ac:dyDescent="0.3">
      <c r="A101" s="497" t="s">
        <v>1945</v>
      </c>
      <c r="B101" s="498" t="s">
        <v>1607</v>
      </c>
      <c r="C101" s="498" t="s">
        <v>1581</v>
      </c>
      <c r="D101" s="498" t="s">
        <v>1948</v>
      </c>
      <c r="E101" s="498" t="s">
        <v>1949</v>
      </c>
      <c r="F101" s="513"/>
      <c r="G101" s="513"/>
      <c r="H101" s="513"/>
      <c r="I101" s="513"/>
      <c r="J101" s="513"/>
      <c r="K101" s="513"/>
      <c r="L101" s="513"/>
      <c r="M101" s="513"/>
      <c r="N101" s="513">
        <v>1</v>
      </c>
      <c r="O101" s="513">
        <v>281.27</v>
      </c>
      <c r="P101" s="503"/>
      <c r="Q101" s="514">
        <v>281.27</v>
      </c>
    </row>
    <row r="102" spans="1:17" ht="14.4" customHeight="1" x14ac:dyDescent="0.3">
      <c r="A102" s="497" t="s">
        <v>1945</v>
      </c>
      <c r="B102" s="498" t="s">
        <v>1607</v>
      </c>
      <c r="C102" s="498" t="s">
        <v>1581</v>
      </c>
      <c r="D102" s="498" t="s">
        <v>1644</v>
      </c>
      <c r="E102" s="498" t="s">
        <v>1645</v>
      </c>
      <c r="F102" s="513">
        <v>4</v>
      </c>
      <c r="G102" s="513">
        <v>2275.6</v>
      </c>
      <c r="H102" s="513">
        <v>1</v>
      </c>
      <c r="I102" s="513">
        <v>568.9</v>
      </c>
      <c r="J102" s="513"/>
      <c r="K102" s="513"/>
      <c r="L102" s="513"/>
      <c r="M102" s="513"/>
      <c r="N102" s="513">
        <v>2</v>
      </c>
      <c r="O102" s="513">
        <v>1179.18</v>
      </c>
      <c r="P102" s="503">
        <v>0.51818421515204782</v>
      </c>
      <c r="Q102" s="514">
        <v>589.59</v>
      </c>
    </row>
    <row r="103" spans="1:17" ht="14.4" customHeight="1" x14ac:dyDescent="0.3">
      <c r="A103" s="497" t="s">
        <v>1945</v>
      </c>
      <c r="B103" s="498" t="s">
        <v>1607</v>
      </c>
      <c r="C103" s="498" t="s">
        <v>1581</v>
      </c>
      <c r="D103" s="498" t="s">
        <v>1650</v>
      </c>
      <c r="E103" s="498" t="s">
        <v>1651</v>
      </c>
      <c r="F103" s="513">
        <v>1</v>
      </c>
      <c r="G103" s="513">
        <v>938.2</v>
      </c>
      <c r="H103" s="513">
        <v>1</v>
      </c>
      <c r="I103" s="513">
        <v>938.2</v>
      </c>
      <c r="J103" s="513">
        <v>1</v>
      </c>
      <c r="K103" s="513">
        <v>972.32</v>
      </c>
      <c r="L103" s="513">
        <v>1.0363675122575144</v>
      </c>
      <c r="M103" s="513">
        <v>972.32</v>
      </c>
      <c r="N103" s="513">
        <v>3</v>
      </c>
      <c r="O103" s="513">
        <v>2916.96</v>
      </c>
      <c r="P103" s="503">
        <v>3.1091025367725429</v>
      </c>
      <c r="Q103" s="514">
        <v>972.32</v>
      </c>
    </row>
    <row r="104" spans="1:17" ht="14.4" customHeight="1" x14ac:dyDescent="0.3">
      <c r="A104" s="497" t="s">
        <v>1945</v>
      </c>
      <c r="B104" s="498" t="s">
        <v>1607</v>
      </c>
      <c r="C104" s="498" t="s">
        <v>1581</v>
      </c>
      <c r="D104" s="498" t="s">
        <v>1652</v>
      </c>
      <c r="E104" s="498" t="s">
        <v>1651</v>
      </c>
      <c r="F104" s="513">
        <v>12</v>
      </c>
      <c r="G104" s="513">
        <v>19768.800000000003</v>
      </c>
      <c r="H104" s="513">
        <v>1</v>
      </c>
      <c r="I104" s="513">
        <v>1647.4000000000003</v>
      </c>
      <c r="J104" s="513">
        <v>6</v>
      </c>
      <c r="K104" s="513">
        <v>10243.86</v>
      </c>
      <c r="L104" s="513">
        <v>0.51818319776617694</v>
      </c>
      <c r="M104" s="513">
        <v>1707.3100000000002</v>
      </c>
      <c r="N104" s="513">
        <v>9</v>
      </c>
      <c r="O104" s="513">
        <v>15365.789999999997</v>
      </c>
      <c r="P104" s="503">
        <v>0.77727479664926524</v>
      </c>
      <c r="Q104" s="514">
        <v>1707.3099999999997</v>
      </c>
    </row>
    <row r="105" spans="1:17" ht="14.4" customHeight="1" x14ac:dyDescent="0.3">
      <c r="A105" s="497" t="s">
        <v>1945</v>
      </c>
      <c r="B105" s="498" t="s">
        <v>1607</v>
      </c>
      <c r="C105" s="498" t="s">
        <v>1581</v>
      </c>
      <c r="D105" s="498" t="s">
        <v>1653</v>
      </c>
      <c r="E105" s="498" t="s">
        <v>1651</v>
      </c>
      <c r="F105" s="513">
        <v>2</v>
      </c>
      <c r="G105" s="513">
        <v>3987.6</v>
      </c>
      <c r="H105" s="513">
        <v>1</v>
      </c>
      <c r="I105" s="513">
        <v>1993.8</v>
      </c>
      <c r="J105" s="513">
        <v>3</v>
      </c>
      <c r="K105" s="513">
        <v>6198.9000000000005</v>
      </c>
      <c r="L105" s="513">
        <v>1.5545440866686731</v>
      </c>
      <c r="M105" s="513">
        <v>2066.3000000000002</v>
      </c>
      <c r="N105" s="513"/>
      <c r="O105" s="513"/>
      <c r="P105" s="503"/>
      <c r="Q105" s="514"/>
    </row>
    <row r="106" spans="1:17" ht="14.4" customHeight="1" x14ac:dyDescent="0.3">
      <c r="A106" s="497" t="s">
        <v>1945</v>
      </c>
      <c r="B106" s="498" t="s">
        <v>1607</v>
      </c>
      <c r="C106" s="498" t="s">
        <v>1581</v>
      </c>
      <c r="D106" s="498" t="s">
        <v>1950</v>
      </c>
      <c r="E106" s="498" t="s">
        <v>1951</v>
      </c>
      <c r="F106" s="513"/>
      <c r="G106" s="513"/>
      <c r="H106" s="513"/>
      <c r="I106" s="513"/>
      <c r="J106" s="513"/>
      <c r="K106" s="513"/>
      <c r="L106" s="513"/>
      <c r="M106" s="513"/>
      <c r="N106" s="513">
        <v>1</v>
      </c>
      <c r="O106" s="513">
        <v>1932.09</v>
      </c>
      <c r="P106" s="503"/>
      <c r="Q106" s="514">
        <v>1932.09</v>
      </c>
    </row>
    <row r="107" spans="1:17" ht="14.4" customHeight="1" x14ac:dyDescent="0.3">
      <c r="A107" s="497" t="s">
        <v>1945</v>
      </c>
      <c r="B107" s="498" t="s">
        <v>1607</v>
      </c>
      <c r="C107" s="498" t="s">
        <v>1581</v>
      </c>
      <c r="D107" s="498" t="s">
        <v>1654</v>
      </c>
      <c r="E107" s="498" t="s">
        <v>1655</v>
      </c>
      <c r="F107" s="513">
        <v>1</v>
      </c>
      <c r="G107" s="513">
        <v>991.7</v>
      </c>
      <c r="H107" s="513">
        <v>1</v>
      </c>
      <c r="I107" s="513">
        <v>991.7</v>
      </c>
      <c r="J107" s="513"/>
      <c r="K107" s="513"/>
      <c r="L107" s="513"/>
      <c r="M107" s="513"/>
      <c r="N107" s="513"/>
      <c r="O107" s="513"/>
      <c r="P107" s="503"/>
      <c r="Q107" s="514"/>
    </row>
    <row r="108" spans="1:17" ht="14.4" customHeight="1" x14ac:dyDescent="0.3">
      <c r="A108" s="497" t="s">
        <v>1945</v>
      </c>
      <c r="B108" s="498" t="s">
        <v>1607</v>
      </c>
      <c r="C108" s="498" t="s">
        <v>1581</v>
      </c>
      <c r="D108" s="498" t="s">
        <v>1656</v>
      </c>
      <c r="E108" s="498" t="s">
        <v>1655</v>
      </c>
      <c r="F108" s="513">
        <v>1</v>
      </c>
      <c r="G108" s="513">
        <v>2066.6999999999998</v>
      </c>
      <c r="H108" s="513">
        <v>1</v>
      </c>
      <c r="I108" s="513">
        <v>2066.6999999999998</v>
      </c>
      <c r="J108" s="513">
        <v>2</v>
      </c>
      <c r="K108" s="513">
        <v>4283.7</v>
      </c>
      <c r="L108" s="513">
        <v>2.0727246334736535</v>
      </c>
      <c r="M108" s="513">
        <v>2141.85</v>
      </c>
      <c r="N108" s="513">
        <v>1</v>
      </c>
      <c r="O108" s="513">
        <v>2141.85</v>
      </c>
      <c r="P108" s="503">
        <v>1.0363623167368268</v>
      </c>
      <c r="Q108" s="514">
        <v>2141.85</v>
      </c>
    </row>
    <row r="109" spans="1:17" ht="14.4" customHeight="1" x14ac:dyDescent="0.3">
      <c r="A109" s="497" t="s">
        <v>1945</v>
      </c>
      <c r="B109" s="498" t="s">
        <v>1607</v>
      </c>
      <c r="C109" s="498" t="s">
        <v>1581</v>
      </c>
      <c r="D109" s="498" t="s">
        <v>1657</v>
      </c>
      <c r="E109" s="498" t="s">
        <v>1658</v>
      </c>
      <c r="F109" s="513"/>
      <c r="G109" s="513"/>
      <c r="H109" s="513"/>
      <c r="I109" s="513"/>
      <c r="J109" s="513">
        <v>1</v>
      </c>
      <c r="K109" s="513">
        <v>466.78</v>
      </c>
      <c r="L109" s="513"/>
      <c r="M109" s="513">
        <v>466.78</v>
      </c>
      <c r="N109" s="513">
        <v>1</v>
      </c>
      <c r="O109" s="513">
        <v>466.78</v>
      </c>
      <c r="P109" s="503"/>
      <c r="Q109" s="514">
        <v>466.78</v>
      </c>
    </row>
    <row r="110" spans="1:17" ht="14.4" customHeight="1" x14ac:dyDescent="0.3">
      <c r="A110" s="497" t="s">
        <v>1945</v>
      </c>
      <c r="B110" s="498" t="s">
        <v>1607</v>
      </c>
      <c r="C110" s="498" t="s">
        <v>1581</v>
      </c>
      <c r="D110" s="498" t="s">
        <v>1952</v>
      </c>
      <c r="E110" s="498" t="s">
        <v>1953</v>
      </c>
      <c r="F110" s="513"/>
      <c r="G110" s="513"/>
      <c r="H110" s="513"/>
      <c r="I110" s="513"/>
      <c r="J110" s="513"/>
      <c r="K110" s="513"/>
      <c r="L110" s="513"/>
      <c r="M110" s="513"/>
      <c r="N110" s="513">
        <v>1</v>
      </c>
      <c r="O110" s="513">
        <v>3314.29</v>
      </c>
      <c r="P110" s="503"/>
      <c r="Q110" s="514">
        <v>3314.29</v>
      </c>
    </row>
    <row r="111" spans="1:17" ht="14.4" customHeight="1" x14ac:dyDescent="0.3">
      <c r="A111" s="497" t="s">
        <v>1945</v>
      </c>
      <c r="B111" s="498" t="s">
        <v>1607</v>
      </c>
      <c r="C111" s="498" t="s">
        <v>1581</v>
      </c>
      <c r="D111" s="498" t="s">
        <v>1659</v>
      </c>
      <c r="E111" s="498" t="s">
        <v>1660</v>
      </c>
      <c r="F111" s="513">
        <v>4</v>
      </c>
      <c r="G111" s="513">
        <v>11592</v>
      </c>
      <c r="H111" s="513">
        <v>1</v>
      </c>
      <c r="I111" s="513">
        <v>2898</v>
      </c>
      <c r="J111" s="513"/>
      <c r="K111" s="513"/>
      <c r="L111" s="513"/>
      <c r="M111" s="513"/>
      <c r="N111" s="513">
        <v>3</v>
      </c>
      <c r="O111" s="513">
        <v>9010.14</v>
      </c>
      <c r="P111" s="503">
        <v>0.77727225672877842</v>
      </c>
      <c r="Q111" s="514">
        <v>3003.3799999999997</v>
      </c>
    </row>
    <row r="112" spans="1:17" ht="14.4" customHeight="1" x14ac:dyDescent="0.3">
      <c r="A112" s="497" t="s">
        <v>1945</v>
      </c>
      <c r="B112" s="498" t="s">
        <v>1607</v>
      </c>
      <c r="C112" s="498" t="s">
        <v>1581</v>
      </c>
      <c r="D112" s="498" t="s">
        <v>1664</v>
      </c>
      <c r="E112" s="498" t="s">
        <v>1665</v>
      </c>
      <c r="F112" s="513">
        <v>4</v>
      </c>
      <c r="G112" s="513">
        <v>26596</v>
      </c>
      <c r="H112" s="513">
        <v>1</v>
      </c>
      <c r="I112" s="513">
        <v>6649</v>
      </c>
      <c r="J112" s="513">
        <v>5</v>
      </c>
      <c r="K112" s="513">
        <v>34453.9</v>
      </c>
      <c r="L112" s="513">
        <v>1.295454203639645</v>
      </c>
      <c r="M112" s="513">
        <v>6890.7800000000007</v>
      </c>
      <c r="N112" s="513"/>
      <c r="O112" s="513"/>
      <c r="P112" s="503"/>
      <c r="Q112" s="514"/>
    </row>
    <row r="113" spans="1:17" ht="14.4" customHeight="1" x14ac:dyDescent="0.3">
      <c r="A113" s="497" t="s">
        <v>1945</v>
      </c>
      <c r="B113" s="498" t="s">
        <v>1607</v>
      </c>
      <c r="C113" s="498" t="s">
        <v>1581</v>
      </c>
      <c r="D113" s="498" t="s">
        <v>1666</v>
      </c>
      <c r="E113" s="498" t="s">
        <v>1667</v>
      </c>
      <c r="F113" s="513">
        <v>1</v>
      </c>
      <c r="G113" s="513">
        <v>2218.3000000000002</v>
      </c>
      <c r="H113" s="513">
        <v>1</v>
      </c>
      <c r="I113" s="513">
        <v>2218.3000000000002</v>
      </c>
      <c r="J113" s="513"/>
      <c r="K113" s="513"/>
      <c r="L113" s="513"/>
      <c r="M113" s="513"/>
      <c r="N113" s="513"/>
      <c r="O113" s="513"/>
      <c r="P113" s="503"/>
      <c r="Q113" s="514"/>
    </row>
    <row r="114" spans="1:17" ht="14.4" customHeight="1" x14ac:dyDescent="0.3">
      <c r="A114" s="497" t="s">
        <v>1945</v>
      </c>
      <c r="B114" s="498" t="s">
        <v>1607</v>
      </c>
      <c r="C114" s="498" t="s">
        <v>1581</v>
      </c>
      <c r="D114" s="498" t="s">
        <v>1668</v>
      </c>
      <c r="E114" s="498" t="s">
        <v>1669</v>
      </c>
      <c r="F114" s="513">
        <v>5</v>
      </c>
      <c r="G114" s="513">
        <v>19963.5</v>
      </c>
      <c r="H114" s="513">
        <v>1</v>
      </c>
      <c r="I114" s="513">
        <v>3992.7</v>
      </c>
      <c r="J114" s="513">
        <v>1</v>
      </c>
      <c r="K114" s="513">
        <v>4137.8900000000003</v>
      </c>
      <c r="L114" s="513">
        <v>0.20727277281037895</v>
      </c>
      <c r="M114" s="513">
        <v>4137.8900000000003</v>
      </c>
      <c r="N114" s="513">
        <v>7</v>
      </c>
      <c r="O114" s="513">
        <v>28965.230000000003</v>
      </c>
      <c r="P114" s="503">
        <v>1.4509094096726527</v>
      </c>
      <c r="Q114" s="514">
        <v>4137.8900000000003</v>
      </c>
    </row>
    <row r="115" spans="1:17" ht="14.4" customHeight="1" x14ac:dyDescent="0.3">
      <c r="A115" s="497" t="s">
        <v>1945</v>
      </c>
      <c r="B115" s="498" t="s">
        <v>1607</v>
      </c>
      <c r="C115" s="498" t="s">
        <v>1581</v>
      </c>
      <c r="D115" s="498" t="s">
        <v>1670</v>
      </c>
      <c r="E115" s="498" t="s">
        <v>1671</v>
      </c>
      <c r="F115" s="513">
        <v>3</v>
      </c>
      <c r="G115" s="513">
        <v>49422</v>
      </c>
      <c r="H115" s="513">
        <v>1</v>
      </c>
      <c r="I115" s="513">
        <v>16474</v>
      </c>
      <c r="J115" s="513">
        <v>1</v>
      </c>
      <c r="K115" s="513">
        <v>17073.05</v>
      </c>
      <c r="L115" s="513">
        <v>0.34545445348225484</v>
      </c>
      <c r="M115" s="513">
        <v>17073.05</v>
      </c>
      <c r="N115" s="513"/>
      <c r="O115" s="513"/>
      <c r="P115" s="503"/>
      <c r="Q115" s="514"/>
    </row>
    <row r="116" spans="1:17" ht="14.4" customHeight="1" x14ac:dyDescent="0.3">
      <c r="A116" s="497" t="s">
        <v>1945</v>
      </c>
      <c r="B116" s="498" t="s">
        <v>1607</v>
      </c>
      <c r="C116" s="498" t="s">
        <v>1581</v>
      </c>
      <c r="D116" s="498" t="s">
        <v>1672</v>
      </c>
      <c r="E116" s="498" t="s">
        <v>1673</v>
      </c>
      <c r="F116" s="513">
        <v>7</v>
      </c>
      <c r="G116" s="513">
        <v>7019.6</v>
      </c>
      <c r="H116" s="513">
        <v>1</v>
      </c>
      <c r="I116" s="513">
        <v>1002.8000000000001</v>
      </c>
      <c r="J116" s="513">
        <v>3</v>
      </c>
      <c r="K116" s="513">
        <v>3008.3999999999996</v>
      </c>
      <c r="L116" s="513">
        <v>0.42857142857142849</v>
      </c>
      <c r="M116" s="513">
        <v>1002.7999999999998</v>
      </c>
      <c r="N116" s="513"/>
      <c r="O116" s="513"/>
      <c r="P116" s="503"/>
      <c r="Q116" s="514"/>
    </row>
    <row r="117" spans="1:17" ht="14.4" customHeight="1" x14ac:dyDescent="0.3">
      <c r="A117" s="497" t="s">
        <v>1945</v>
      </c>
      <c r="B117" s="498" t="s">
        <v>1607</v>
      </c>
      <c r="C117" s="498" t="s">
        <v>1581</v>
      </c>
      <c r="D117" s="498" t="s">
        <v>1674</v>
      </c>
      <c r="E117" s="498" t="s">
        <v>1675</v>
      </c>
      <c r="F117" s="513"/>
      <c r="G117" s="513"/>
      <c r="H117" s="513"/>
      <c r="I117" s="513"/>
      <c r="J117" s="513"/>
      <c r="K117" s="513"/>
      <c r="L117" s="513"/>
      <c r="M117" s="513"/>
      <c r="N117" s="513">
        <v>1</v>
      </c>
      <c r="O117" s="513">
        <v>7650</v>
      </c>
      <c r="P117" s="503"/>
      <c r="Q117" s="514">
        <v>7650</v>
      </c>
    </row>
    <row r="118" spans="1:17" ht="14.4" customHeight="1" x14ac:dyDescent="0.3">
      <c r="A118" s="497" t="s">
        <v>1945</v>
      </c>
      <c r="B118" s="498" t="s">
        <v>1607</v>
      </c>
      <c r="C118" s="498" t="s">
        <v>1581</v>
      </c>
      <c r="D118" s="498" t="s">
        <v>1680</v>
      </c>
      <c r="E118" s="498" t="s">
        <v>1681</v>
      </c>
      <c r="F118" s="513"/>
      <c r="G118" s="513"/>
      <c r="H118" s="513"/>
      <c r="I118" s="513"/>
      <c r="J118" s="513">
        <v>4</v>
      </c>
      <c r="K118" s="513">
        <v>53138.080000000002</v>
      </c>
      <c r="L118" s="513"/>
      <c r="M118" s="513">
        <v>13284.52</v>
      </c>
      <c r="N118" s="513">
        <v>1</v>
      </c>
      <c r="O118" s="513">
        <v>13284.52</v>
      </c>
      <c r="P118" s="503"/>
      <c r="Q118" s="514">
        <v>13284.52</v>
      </c>
    </row>
    <row r="119" spans="1:17" ht="14.4" customHeight="1" x14ac:dyDescent="0.3">
      <c r="A119" s="497" t="s">
        <v>1945</v>
      </c>
      <c r="B119" s="498" t="s">
        <v>1607</v>
      </c>
      <c r="C119" s="498" t="s">
        <v>1581</v>
      </c>
      <c r="D119" s="498" t="s">
        <v>1954</v>
      </c>
      <c r="E119" s="498" t="s">
        <v>1955</v>
      </c>
      <c r="F119" s="513">
        <v>3</v>
      </c>
      <c r="G119" s="513">
        <v>21255</v>
      </c>
      <c r="H119" s="513">
        <v>1</v>
      </c>
      <c r="I119" s="513">
        <v>7085</v>
      </c>
      <c r="J119" s="513"/>
      <c r="K119" s="513"/>
      <c r="L119" s="513"/>
      <c r="M119" s="513"/>
      <c r="N119" s="513"/>
      <c r="O119" s="513"/>
      <c r="P119" s="503"/>
      <c r="Q119" s="514"/>
    </row>
    <row r="120" spans="1:17" ht="14.4" customHeight="1" x14ac:dyDescent="0.3">
      <c r="A120" s="497" t="s">
        <v>1945</v>
      </c>
      <c r="B120" s="498" t="s">
        <v>1607</v>
      </c>
      <c r="C120" s="498" t="s">
        <v>1581</v>
      </c>
      <c r="D120" s="498" t="s">
        <v>1682</v>
      </c>
      <c r="E120" s="498" t="s">
        <v>1683</v>
      </c>
      <c r="F120" s="513">
        <v>3</v>
      </c>
      <c r="G120" s="513">
        <v>6284.4000000000005</v>
      </c>
      <c r="H120" s="513">
        <v>1</v>
      </c>
      <c r="I120" s="513">
        <v>2094.8000000000002</v>
      </c>
      <c r="J120" s="513"/>
      <c r="K120" s="513"/>
      <c r="L120" s="513"/>
      <c r="M120" s="513"/>
      <c r="N120" s="513">
        <v>3</v>
      </c>
      <c r="O120" s="513">
        <v>6512.91</v>
      </c>
      <c r="P120" s="503">
        <v>1.0363614664884475</v>
      </c>
      <c r="Q120" s="514">
        <v>2170.9699999999998</v>
      </c>
    </row>
    <row r="121" spans="1:17" ht="14.4" customHeight="1" x14ac:dyDescent="0.3">
      <c r="A121" s="497" t="s">
        <v>1945</v>
      </c>
      <c r="B121" s="498" t="s">
        <v>1607</v>
      </c>
      <c r="C121" s="498" t="s">
        <v>1581</v>
      </c>
      <c r="D121" s="498" t="s">
        <v>1684</v>
      </c>
      <c r="E121" s="498" t="s">
        <v>1685</v>
      </c>
      <c r="F121" s="513">
        <v>1</v>
      </c>
      <c r="G121" s="513">
        <v>797</v>
      </c>
      <c r="H121" s="513">
        <v>1</v>
      </c>
      <c r="I121" s="513">
        <v>797</v>
      </c>
      <c r="J121" s="513"/>
      <c r="K121" s="513"/>
      <c r="L121" s="513"/>
      <c r="M121" s="513"/>
      <c r="N121" s="513">
        <v>1</v>
      </c>
      <c r="O121" s="513">
        <v>797</v>
      </c>
      <c r="P121" s="503">
        <v>1</v>
      </c>
      <c r="Q121" s="514">
        <v>797</v>
      </c>
    </row>
    <row r="122" spans="1:17" ht="14.4" customHeight="1" x14ac:dyDescent="0.3">
      <c r="A122" s="497" t="s">
        <v>1945</v>
      </c>
      <c r="B122" s="498" t="s">
        <v>1607</v>
      </c>
      <c r="C122" s="498" t="s">
        <v>1581</v>
      </c>
      <c r="D122" s="498" t="s">
        <v>1956</v>
      </c>
      <c r="E122" s="498" t="s">
        <v>1957</v>
      </c>
      <c r="F122" s="513">
        <v>3</v>
      </c>
      <c r="G122" s="513">
        <v>8923.08</v>
      </c>
      <c r="H122" s="513">
        <v>1</v>
      </c>
      <c r="I122" s="513">
        <v>2974.36</v>
      </c>
      <c r="J122" s="513">
        <v>3</v>
      </c>
      <c r="K122" s="513">
        <v>8923.08</v>
      </c>
      <c r="L122" s="513">
        <v>1</v>
      </c>
      <c r="M122" s="513">
        <v>2974.36</v>
      </c>
      <c r="N122" s="513">
        <v>1</v>
      </c>
      <c r="O122" s="513">
        <v>2974.36</v>
      </c>
      <c r="P122" s="503">
        <v>0.33333333333333337</v>
      </c>
      <c r="Q122" s="514">
        <v>2974.36</v>
      </c>
    </row>
    <row r="123" spans="1:17" ht="14.4" customHeight="1" x14ac:dyDescent="0.3">
      <c r="A123" s="497" t="s">
        <v>1945</v>
      </c>
      <c r="B123" s="498" t="s">
        <v>1607</v>
      </c>
      <c r="C123" s="498" t="s">
        <v>1581</v>
      </c>
      <c r="D123" s="498" t="s">
        <v>1696</v>
      </c>
      <c r="E123" s="498" t="s">
        <v>1695</v>
      </c>
      <c r="F123" s="513">
        <v>1</v>
      </c>
      <c r="G123" s="513">
        <v>5074.7</v>
      </c>
      <c r="H123" s="513">
        <v>1</v>
      </c>
      <c r="I123" s="513">
        <v>5074.7</v>
      </c>
      <c r="J123" s="513"/>
      <c r="K123" s="513"/>
      <c r="L123" s="513"/>
      <c r="M123" s="513"/>
      <c r="N123" s="513">
        <v>4</v>
      </c>
      <c r="O123" s="513">
        <v>21036.92</v>
      </c>
      <c r="P123" s="503">
        <v>4.1454509626184795</v>
      </c>
      <c r="Q123" s="514">
        <v>5259.23</v>
      </c>
    </row>
    <row r="124" spans="1:17" ht="14.4" customHeight="1" x14ac:dyDescent="0.3">
      <c r="A124" s="497" t="s">
        <v>1945</v>
      </c>
      <c r="B124" s="498" t="s">
        <v>1607</v>
      </c>
      <c r="C124" s="498" t="s">
        <v>1581</v>
      </c>
      <c r="D124" s="498" t="s">
        <v>1699</v>
      </c>
      <c r="E124" s="498" t="s">
        <v>1700</v>
      </c>
      <c r="F124" s="513">
        <v>6</v>
      </c>
      <c r="G124" s="513">
        <v>3506.3999999999996</v>
      </c>
      <c r="H124" s="513">
        <v>1</v>
      </c>
      <c r="I124" s="513">
        <v>584.4</v>
      </c>
      <c r="J124" s="513">
        <v>3</v>
      </c>
      <c r="K124" s="513">
        <v>1816.9499999999998</v>
      </c>
      <c r="L124" s="513">
        <v>0.51818104038329915</v>
      </c>
      <c r="M124" s="513">
        <v>605.65</v>
      </c>
      <c r="N124" s="513">
        <v>2</v>
      </c>
      <c r="O124" s="513">
        <v>1211.3</v>
      </c>
      <c r="P124" s="503">
        <v>0.34545402692219945</v>
      </c>
      <c r="Q124" s="514">
        <v>605.65</v>
      </c>
    </row>
    <row r="125" spans="1:17" ht="14.4" customHeight="1" x14ac:dyDescent="0.3">
      <c r="A125" s="497" t="s">
        <v>1945</v>
      </c>
      <c r="B125" s="498" t="s">
        <v>1607</v>
      </c>
      <c r="C125" s="498" t="s">
        <v>1581</v>
      </c>
      <c r="D125" s="498" t="s">
        <v>1958</v>
      </c>
      <c r="E125" s="498" t="s">
        <v>1959</v>
      </c>
      <c r="F125" s="513">
        <v>3</v>
      </c>
      <c r="G125" s="513">
        <v>50316.299999999996</v>
      </c>
      <c r="H125" s="513">
        <v>1</v>
      </c>
      <c r="I125" s="513">
        <v>16772.099999999999</v>
      </c>
      <c r="J125" s="513">
        <v>5</v>
      </c>
      <c r="K125" s="513">
        <v>86909.950000000012</v>
      </c>
      <c r="L125" s="513">
        <v>1.7272722755846519</v>
      </c>
      <c r="M125" s="513">
        <v>17381.990000000002</v>
      </c>
      <c r="N125" s="513">
        <v>1</v>
      </c>
      <c r="O125" s="513">
        <v>17381.990000000002</v>
      </c>
      <c r="P125" s="503">
        <v>0.34545445511693035</v>
      </c>
      <c r="Q125" s="514">
        <v>17381.990000000002</v>
      </c>
    </row>
    <row r="126" spans="1:17" ht="14.4" customHeight="1" x14ac:dyDescent="0.3">
      <c r="A126" s="497" t="s">
        <v>1945</v>
      </c>
      <c r="B126" s="498" t="s">
        <v>1607</v>
      </c>
      <c r="C126" s="498" t="s">
        <v>1581</v>
      </c>
      <c r="D126" s="498" t="s">
        <v>1701</v>
      </c>
      <c r="E126" s="498" t="s">
        <v>1702</v>
      </c>
      <c r="F126" s="513">
        <v>4</v>
      </c>
      <c r="G126" s="513">
        <v>3208</v>
      </c>
      <c r="H126" s="513">
        <v>1</v>
      </c>
      <c r="I126" s="513">
        <v>802</v>
      </c>
      <c r="J126" s="513">
        <v>6</v>
      </c>
      <c r="K126" s="513">
        <v>4986.96</v>
      </c>
      <c r="L126" s="513">
        <v>1.5545386533665835</v>
      </c>
      <c r="M126" s="513">
        <v>831.16</v>
      </c>
      <c r="N126" s="513">
        <v>2</v>
      </c>
      <c r="O126" s="513">
        <v>1662.32</v>
      </c>
      <c r="P126" s="503">
        <v>0.51817955112219449</v>
      </c>
      <c r="Q126" s="514">
        <v>831.16</v>
      </c>
    </row>
    <row r="127" spans="1:17" ht="14.4" customHeight="1" x14ac:dyDescent="0.3">
      <c r="A127" s="497" t="s">
        <v>1945</v>
      </c>
      <c r="B127" s="498" t="s">
        <v>1607</v>
      </c>
      <c r="C127" s="498" t="s">
        <v>1581</v>
      </c>
      <c r="D127" s="498" t="s">
        <v>1703</v>
      </c>
      <c r="E127" s="498" t="s">
        <v>1702</v>
      </c>
      <c r="F127" s="513">
        <v>3</v>
      </c>
      <c r="G127" s="513">
        <v>2570.6999999999998</v>
      </c>
      <c r="H127" s="513">
        <v>1</v>
      </c>
      <c r="I127" s="513">
        <v>856.9</v>
      </c>
      <c r="J127" s="513"/>
      <c r="K127" s="513"/>
      <c r="L127" s="513"/>
      <c r="M127" s="513"/>
      <c r="N127" s="513">
        <v>5</v>
      </c>
      <c r="O127" s="513">
        <v>4440.2999999999993</v>
      </c>
      <c r="P127" s="503">
        <v>1.7272727272727271</v>
      </c>
      <c r="Q127" s="514">
        <v>888.05999999999983</v>
      </c>
    </row>
    <row r="128" spans="1:17" ht="14.4" customHeight="1" x14ac:dyDescent="0.3">
      <c r="A128" s="497" t="s">
        <v>1945</v>
      </c>
      <c r="B128" s="498" t="s">
        <v>1607</v>
      </c>
      <c r="C128" s="498" t="s">
        <v>1581</v>
      </c>
      <c r="D128" s="498" t="s">
        <v>1704</v>
      </c>
      <c r="E128" s="498" t="s">
        <v>1705</v>
      </c>
      <c r="F128" s="513"/>
      <c r="G128" s="513"/>
      <c r="H128" s="513"/>
      <c r="I128" s="513"/>
      <c r="J128" s="513">
        <v>1</v>
      </c>
      <c r="K128" s="513">
        <v>888.06</v>
      </c>
      <c r="L128" s="513"/>
      <c r="M128" s="513">
        <v>888.06</v>
      </c>
      <c r="N128" s="513"/>
      <c r="O128" s="513"/>
      <c r="P128" s="503"/>
      <c r="Q128" s="514"/>
    </row>
    <row r="129" spans="1:17" ht="14.4" customHeight="1" x14ac:dyDescent="0.3">
      <c r="A129" s="497" t="s">
        <v>1945</v>
      </c>
      <c r="B129" s="498" t="s">
        <v>1607</v>
      </c>
      <c r="C129" s="498" t="s">
        <v>1581</v>
      </c>
      <c r="D129" s="498" t="s">
        <v>1706</v>
      </c>
      <c r="E129" s="498" t="s">
        <v>1707</v>
      </c>
      <c r="F129" s="513">
        <v>4</v>
      </c>
      <c r="G129" s="513">
        <v>3208</v>
      </c>
      <c r="H129" s="513">
        <v>1</v>
      </c>
      <c r="I129" s="513">
        <v>802</v>
      </c>
      <c r="J129" s="513">
        <v>3</v>
      </c>
      <c r="K129" s="513">
        <v>2493.48</v>
      </c>
      <c r="L129" s="513">
        <v>0.77726932668329174</v>
      </c>
      <c r="M129" s="513">
        <v>831.16</v>
      </c>
      <c r="N129" s="513">
        <v>1</v>
      </c>
      <c r="O129" s="513">
        <v>831.16</v>
      </c>
      <c r="P129" s="503">
        <v>0.25908977556109725</v>
      </c>
      <c r="Q129" s="514">
        <v>831.16</v>
      </c>
    </row>
    <row r="130" spans="1:17" ht="14.4" customHeight="1" x14ac:dyDescent="0.3">
      <c r="A130" s="497" t="s">
        <v>1945</v>
      </c>
      <c r="B130" s="498" t="s">
        <v>1607</v>
      </c>
      <c r="C130" s="498" t="s">
        <v>1581</v>
      </c>
      <c r="D130" s="498" t="s">
        <v>1708</v>
      </c>
      <c r="E130" s="498" t="s">
        <v>1709</v>
      </c>
      <c r="F130" s="513"/>
      <c r="G130" s="513"/>
      <c r="H130" s="513"/>
      <c r="I130" s="513"/>
      <c r="J130" s="513"/>
      <c r="K130" s="513"/>
      <c r="L130" s="513"/>
      <c r="M130" s="513"/>
      <c r="N130" s="513">
        <v>1</v>
      </c>
      <c r="O130" s="513">
        <v>3898.8</v>
      </c>
      <c r="P130" s="503"/>
      <c r="Q130" s="514">
        <v>3898.8</v>
      </c>
    </row>
    <row r="131" spans="1:17" ht="14.4" customHeight="1" x14ac:dyDescent="0.3">
      <c r="A131" s="497" t="s">
        <v>1945</v>
      </c>
      <c r="B131" s="498" t="s">
        <v>1607</v>
      </c>
      <c r="C131" s="498" t="s">
        <v>1581</v>
      </c>
      <c r="D131" s="498" t="s">
        <v>1960</v>
      </c>
      <c r="E131" s="498" t="s">
        <v>1961</v>
      </c>
      <c r="F131" s="513"/>
      <c r="G131" s="513"/>
      <c r="H131" s="513"/>
      <c r="I131" s="513"/>
      <c r="J131" s="513"/>
      <c r="K131" s="513"/>
      <c r="L131" s="513"/>
      <c r="M131" s="513"/>
      <c r="N131" s="513">
        <v>2</v>
      </c>
      <c r="O131" s="513">
        <v>44000</v>
      </c>
      <c r="P131" s="503"/>
      <c r="Q131" s="514">
        <v>22000</v>
      </c>
    </row>
    <row r="132" spans="1:17" ht="14.4" customHeight="1" x14ac:dyDescent="0.3">
      <c r="A132" s="497" t="s">
        <v>1945</v>
      </c>
      <c r="B132" s="498" t="s">
        <v>1607</v>
      </c>
      <c r="C132" s="498" t="s">
        <v>1581</v>
      </c>
      <c r="D132" s="498" t="s">
        <v>1712</v>
      </c>
      <c r="E132" s="498" t="s">
        <v>1713</v>
      </c>
      <c r="F132" s="513">
        <v>8</v>
      </c>
      <c r="G132" s="513">
        <v>11369.600000000002</v>
      </c>
      <c r="H132" s="513">
        <v>1</v>
      </c>
      <c r="I132" s="513">
        <v>1421.2000000000003</v>
      </c>
      <c r="J132" s="513">
        <v>5</v>
      </c>
      <c r="K132" s="513">
        <v>7364.4000000000005</v>
      </c>
      <c r="L132" s="513">
        <v>0.6477272727272726</v>
      </c>
      <c r="M132" s="513">
        <v>1472.88</v>
      </c>
      <c r="N132" s="513">
        <v>1</v>
      </c>
      <c r="O132" s="513">
        <v>1472.88</v>
      </c>
      <c r="P132" s="503">
        <v>0.12954545454545452</v>
      </c>
      <c r="Q132" s="514">
        <v>1472.88</v>
      </c>
    </row>
    <row r="133" spans="1:17" ht="14.4" customHeight="1" x14ac:dyDescent="0.3">
      <c r="A133" s="497" t="s">
        <v>1945</v>
      </c>
      <c r="B133" s="498" t="s">
        <v>1607</v>
      </c>
      <c r="C133" s="498" t="s">
        <v>1581</v>
      </c>
      <c r="D133" s="498" t="s">
        <v>1962</v>
      </c>
      <c r="E133" s="498" t="s">
        <v>1963</v>
      </c>
      <c r="F133" s="513"/>
      <c r="G133" s="513"/>
      <c r="H133" s="513"/>
      <c r="I133" s="513"/>
      <c r="J133" s="513"/>
      <c r="K133" s="513"/>
      <c r="L133" s="513"/>
      <c r="M133" s="513"/>
      <c r="N133" s="513">
        <v>9</v>
      </c>
      <c r="O133" s="513">
        <v>32801.22</v>
      </c>
      <c r="P133" s="503"/>
      <c r="Q133" s="514">
        <v>3644.58</v>
      </c>
    </row>
    <row r="134" spans="1:17" ht="14.4" customHeight="1" x14ac:dyDescent="0.3">
      <c r="A134" s="497" t="s">
        <v>1945</v>
      </c>
      <c r="B134" s="498" t="s">
        <v>1607</v>
      </c>
      <c r="C134" s="498" t="s">
        <v>1581</v>
      </c>
      <c r="D134" s="498" t="s">
        <v>1718</v>
      </c>
      <c r="E134" s="498" t="s">
        <v>1719</v>
      </c>
      <c r="F134" s="513">
        <v>7</v>
      </c>
      <c r="G134" s="513">
        <v>9140.74</v>
      </c>
      <c r="H134" s="513">
        <v>1</v>
      </c>
      <c r="I134" s="513">
        <v>1305.82</v>
      </c>
      <c r="J134" s="513">
        <v>7</v>
      </c>
      <c r="K134" s="513">
        <v>9140.74</v>
      </c>
      <c r="L134" s="513">
        <v>1</v>
      </c>
      <c r="M134" s="513">
        <v>1305.82</v>
      </c>
      <c r="N134" s="513">
        <v>1</v>
      </c>
      <c r="O134" s="513">
        <v>1305.82</v>
      </c>
      <c r="P134" s="503">
        <v>0.14285714285714285</v>
      </c>
      <c r="Q134" s="514">
        <v>1305.82</v>
      </c>
    </row>
    <row r="135" spans="1:17" ht="14.4" customHeight="1" x14ac:dyDescent="0.3">
      <c r="A135" s="497" t="s">
        <v>1945</v>
      </c>
      <c r="B135" s="498" t="s">
        <v>1607</v>
      </c>
      <c r="C135" s="498" t="s">
        <v>1581</v>
      </c>
      <c r="D135" s="498" t="s">
        <v>1964</v>
      </c>
      <c r="E135" s="498" t="s">
        <v>1965</v>
      </c>
      <c r="F135" s="513">
        <v>3</v>
      </c>
      <c r="G135" s="513">
        <v>240000</v>
      </c>
      <c r="H135" s="513">
        <v>1</v>
      </c>
      <c r="I135" s="513">
        <v>80000</v>
      </c>
      <c r="J135" s="513">
        <v>3</v>
      </c>
      <c r="K135" s="513">
        <v>240000</v>
      </c>
      <c r="L135" s="513">
        <v>1</v>
      </c>
      <c r="M135" s="513">
        <v>80000</v>
      </c>
      <c r="N135" s="513">
        <v>1</v>
      </c>
      <c r="O135" s="513">
        <v>80000</v>
      </c>
      <c r="P135" s="503">
        <v>0.33333333333333331</v>
      </c>
      <c r="Q135" s="514">
        <v>80000</v>
      </c>
    </row>
    <row r="136" spans="1:17" ht="14.4" customHeight="1" x14ac:dyDescent="0.3">
      <c r="A136" s="497" t="s">
        <v>1945</v>
      </c>
      <c r="B136" s="498" t="s">
        <v>1607</v>
      </c>
      <c r="C136" s="498" t="s">
        <v>1581</v>
      </c>
      <c r="D136" s="498" t="s">
        <v>1720</v>
      </c>
      <c r="E136" s="498" t="s">
        <v>1721</v>
      </c>
      <c r="F136" s="513">
        <v>4</v>
      </c>
      <c r="G136" s="513">
        <v>1436.4</v>
      </c>
      <c r="H136" s="513">
        <v>1</v>
      </c>
      <c r="I136" s="513">
        <v>359.1</v>
      </c>
      <c r="J136" s="513">
        <v>7</v>
      </c>
      <c r="K136" s="513">
        <v>2513.6999999999998</v>
      </c>
      <c r="L136" s="513">
        <v>1.7499999999999998</v>
      </c>
      <c r="M136" s="513">
        <v>359.09999999999997</v>
      </c>
      <c r="N136" s="513">
        <v>3</v>
      </c>
      <c r="O136" s="513">
        <v>1077.3000000000002</v>
      </c>
      <c r="P136" s="503">
        <v>0.75000000000000011</v>
      </c>
      <c r="Q136" s="514">
        <v>359.10000000000008</v>
      </c>
    </row>
    <row r="137" spans="1:17" ht="14.4" customHeight="1" x14ac:dyDescent="0.3">
      <c r="A137" s="497" t="s">
        <v>1945</v>
      </c>
      <c r="B137" s="498" t="s">
        <v>1607</v>
      </c>
      <c r="C137" s="498" t="s">
        <v>1581</v>
      </c>
      <c r="D137" s="498" t="s">
        <v>1722</v>
      </c>
      <c r="E137" s="498" t="s">
        <v>1723</v>
      </c>
      <c r="F137" s="513">
        <v>4</v>
      </c>
      <c r="G137" s="513">
        <v>3575.6</v>
      </c>
      <c r="H137" s="513">
        <v>1</v>
      </c>
      <c r="I137" s="513">
        <v>893.9</v>
      </c>
      <c r="J137" s="513">
        <v>6</v>
      </c>
      <c r="K137" s="513">
        <v>5363.4</v>
      </c>
      <c r="L137" s="513">
        <v>1.5</v>
      </c>
      <c r="M137" s="513">
        <v>893.9</v>
      </c>
      <c r="N137" s="513">
        <v>5</v>
      </c>
      <c r="O137" s="513">
        <v>4469.5</v>
      </c>
      <c r="P137" s="503">
        <v>1.25</v>
      </c>
      <c r="Q137" s="514">
        <v>893.9</v>
      </c>
    </row>
    <row r="138" spans="1:17" ht="14.4" customHeight="1" x14ac:dyDescent="0.3">
      <c r="A138" s="497" t="s">
        <v>1945</v>
      </c>
      <c r="B138" s="498" t="s">
        <v>1607</v>
      </c>
      <c r="C138" s="498" t="s">
        <v>1581</v>
      </c>
      <c r="D138" s="498" t="s">
        <v>1966</v>
      </c>
      <c r="E138" s="498" t="s">
        <v>1967</v>
      </c>
      <c r="F138" s="513">
        <v>1</v>
      </c>
      <c r="G138" s="513">
        <v>9387.1</v>
      </c>
      <c r="H138" s="513">
        <v>1</v>
      </c>
      <c r="I138" s="513">
        <v>9387.1</v>
      </c>
      <c r="J138" s="513"/>
      <c r="K138" s="513"/>
      <c r="L138" s="513"/>
      <c r="M138" s="513"/>
      <c r="N138" s="513"/>
      <c r="O138" s="513"/>
      <c r="P138" s="503"/>
      <c r="Q138" s="514"/>
    </row>
    <row r="139" spans="1:17" ht="14.4" customHeight="1" x14ac:dyDescent="0.3">
      <c r="A139" s="497" t="s">
        <v>1945</v>
      </c>
      <c r="B139" s="498" t="s">
        <v>1607</v>
      </c>
      <c r="C139" s="498" t="s">
        <v>1581</v>
      </c>
      <c r="D139" s="498" t="s">
        <v>1726</v>
      </c>
      <c r="E139" s="498" t="s">
        <v>1727</v>
      </c>
      <c r="F139" s="513"/>
      <c r="G139" s="513"/>
      <c r="H139" s="513"/>
      <c r="I139" s="513"/>
      <c r="J139" s="513"/>
      <c r="K139" s="513"/>
      <c r="L139" s="513"/>
      <c r="M139" s="513"/>
      <c r="N139" s="513">
        <v>3</v>
      </c>
      <c r="O139" s="513">
        <v>50495.069999999992</v>
      </c>
      <c r="P139" s="503"/>
      <c r="Q139" s="514">
        <v>16831.689999999999</v>
      </c>
    </row>
    <row r="140" spans="1:17" ht="14.4" customHeight="1" x14ac:dyDescent="0.3">
      <c r="A140" s="497" t="s">
        <v>1945</v>
      </c>
      <c r="B140" s="498" t="s">
        <v>1607</v>
      </c>
      <c r="C140" s="498" t="s">
        <v>1581</v>
      </c>
      <c r="D140" s="498" t="s">
        <v>1730</v>
      </c>
      <c r="E140" s="498" t="s">
        <v>1731</v>
      </c>
      <c r="F140" s="513"/>
      <c r="G140" s="513"/>
      <c r="H140" s="513"/>
      <c r="I140" s="513"/>
      <c r="J140" s="513"/>
      <c r="K140" s="513"/>
      <c r="L140" s="513"/>
      <c r="M140" s="513"/>
      <c r="N140" s="513">
        <v>3</v>
      </c>
      <c r="O140" s="513">
        <v>19761.39</v>
      </c>
      <c r="P140" s="503"/>
      <c r="Q140" s="514">
        <v>6587.13</v>
      </c>
    </row>
    <row r="141" spans="1:17" ht="14.4" customHeight="1" x14ac:dyDescent="0.3">
      <c r="A141" s="497" t="s">
        <v>1945</v>
      </c>
      <c r="B141" s="498" t="s">
        <v>1607</v>
      </c>
      <c r="C141" s="498" t="s">
        <v>1581</v>
      </c>
      <c r="D141" s="498" t="s">
        <v>1968</v>
      </c>
      <c r="E141" s="498" t="s">
        <v>1969</v>
      </c>
      <c r="F141" s="513">
        <v>1</v>
      </c>
      <c r="G141" s="513">
        <v>18571</v>
      </c>
      <c r="H141" s="513">
        <v>1</v>
      </c>
      <c r="I141" s="513">
        <v>18571</v>
      </c>
      <c r="J141" s="513"/>
      <c r="K141" s="513"/>
      <c r="L141" s="513"/>
      <c r="M141" s="513"/>
      <c r="N141" s="513"/>
      <c r="O141" s="513"/>
      <c r="P141" s="503"/>
      <c r="Q141" s="514"/>
    </row>
    <row r="142" spans="1:17" ht="14.4" customHeight="1" x14ac:dyDescent="0.3">
      <c r="A142" s="497" t="s">
        <v>1945</v>
      </c>
      <c r="B142" s="498" t="s">
        <v>1607</v>
      </c>
      <c r="C142" s="498" t="s">
        <v>1581</v>
      </c>
      <c r="D142" s="498" t="s">
        <v>1736</v>
      </c>
      <c r="E142" s="498" t="s">
        <v>1737</v>
      </c>
      <c r="F142" s="513"/>
      <c r="G142" s="513"/>
      <c r="H142" s="513"/>
      <c r="I142" s="513"/>
      <c r="J142" s="513">
        <v>1</v>
      </c>
      <c r="K142" s="513">
        <v>15954.82</v>
      </c>
      <c r="L142" s="513"/>
      <c r="M142" s="513">
        <v>15954.82</v>
      </c>
      <c r="N142" s="513"/>
      <c r="O142" s="513"/>
      <c r="P142" s="503"/>
      <c r="Q142" s="514"/>
    </row>
    <row r="143" spans="1:17" ht="14.4" customHeight="1" x14ac:dyDescent="0.3">
      <c r="A143" s="497" t="s">
        <v>1945</v>
      </c>
      <c r="B143" s="498" t="s">
        <v>1607</v>
      </c>
      <c r="C143" s="498" t="s">
        <v>1581</v>
      </c>
      <c r="D143" s="498" t="s">
        <v>1742</v>
      </c>
      <c r="E143" s="498" t="s">
        <v>1743</v>
      </c>
      <c r="F143" s="513"/>
      <c r="G143" s="513"/>
      <c r="H143" s="513"/>
      <c r="I143" s="513"/>
      <c r="J143" s="513"/>
      <c r="K143" s="513"/>
      <c r="L143" s="513"/>
      <c r="M143" s="513"/>
      <c r="N143" s="513">
        <v>1</v>
      </c>
      <c r="O143" s="513">
        <v>380.86</v>
      </c>
      <c r="P143" s="503"/>
      <c r="Q143" s="514">
        <v>380.86</v>
      </c>
    </row>
    <row r="144" spans="1:17" ht="14.4" customHeight="1" x14ac:dyDescent="0.3">
      <c r="A144" s="497" t="s">
        <v>1945</v>
      </c>
      <c r="B144" s="498" t="s">
        <v>1607</v>
      </c>
      <c r="C144" s="498" t="s">
        <v>1581</v>
      </c>
      <c r="D144" s="498" t="s">
        <v>1970</v>
      </c>
      <c r="E144" s="498" t="s">
        <v>1971</v>
      </c>
      <c r="F144" s="513"/>
      <c r="G144" s="513"/>
      <c r="H144" s="513"/>
      <c r="I144" s="513"/>
      <c r="J144" s="513"/>
      <c r="K144" s="513"/>
      <c r="L144" s="513"/>
      <c r="M144" s="513"/>
      <c r="N144" s="513">
        <v>1</v>
      </c>
      <c r="O144" s="513">
        <v>1085.2</v>
      </c>
      <c r="P144" s="503"/>
      <c r="Q144" s="514">
        <v>1085.2</v>
      </c>
    </row>
    <row r="145" spans="1:17" ht="14.4" customHeight="1" x14ac:dyDescent="0.3">
      <c r="A145" s="497" t="s">
        <v>1945</v>
      </c>
      <c r="B145" s="498" t="s">
        <v>1607</v>
      </c>
      <c r="C145" s="498" t="s">
        <v>1588</v>
      </c>
      <c r="D145" s="498" t="s">
        <v>1754</v>
      </c>
      <c r="E145" s="498" t="s">
        <v>1755</v>
      </c>
      <c r="F145" s="513">
        <v>11</v>
      </c>
      <c r="G145" s="513">
        <v>2244</v>
      </c>
      <c r="H145" s="513">
        <v>1</v>
      </c>
      <c r="I145" s="513">
        <v>204</v>
      </c>
      <c r="J145" s="513">
        <v>5</v>
      </c>
      <c r="K145" s="513">
        <v>1025</v>
      </c>
      <c r="L145" s="513">
        <v>0.45677361853832443</v>
      </c>
      <c r="M145" s="513">
        <v>205</v>
      </c>
      <c r="N145" s="513">
        <v>4</v>
      </c>
      <c r="O145" s="513">
        <v>820</v>
      </c>
      <c r="P145" s="503">
        <v>0.36541889483065954</v>
      </c>
      <c r="Q145" s="514">
        <v>205</v>
      </c>
    </row>
    <row r="146" spans="1:17" ht="14.4" customHeight="1" x14ac:dyDescent="0.3">
      <c r="A146" s="497" t="s">
        <v>1945</v>
      </c>
      <c r="B146" s="498" t="s">
        <v>1607</v>
      </c>
      <c r="C146" s="498" t="s">
        <v>1588</v>
      </c>
      <c r="D146" s="498" t="s">
        <v>1756</v>
      </c>
      <c r="E146" s="498" t="s">
        <v>1757</v>
      </c>
      <c r="F146" s="513">
        <v>10</v>
      </c>
      <c r="G146" s="513">
        <v>1490</v>
      </c>
      <c r="H146" s="513">
        <v>1</v>
      </c>
      <c r="I146" s="513">
        <v>149</v>
      </c>
      <c r="J146" s="513">
        <v>4</v>
      </c>
      <c r="K146" s="513">
        <v>600</v>
      </c>
      <c r="L146" s="513">
        <v>0.40268456375838924</v>
      </c>
      <c r="M146" s="513">
        <v>150</v>
      </c>
      <c r="N146" s="513">
        <v>6</v>
      </c>
      <c r="O146" s="513">
        <v>900</v>
      </c>
      <c r="P146" s="503">
        <v>0.60402684563758391</v>
      </c>
      <c r="Q146" s="514">
        <v>150</v>
      </c>
    </row>
    <row r="147" spans="1:17" ht="14.4" customHeight="1" x14ac:dyDescent="0.3">
      <c r="A147" s="497" t="s">
        <v>1945</v>
      </c>
      <c r="B147" s="498" t="s">
        <v>1607</v>
      </c>
      <c r="C147" s="498" t="s">
        <v>1588</v>
      </c>
      <c r="D147" s="498" t="s">
        <v>1758</v>
      </c>
      <c r="E147" s="498" t="s">
        <v>1759</v>
      </c>
      <c r="F147" s="513">
        <v>9</v>
      </c>
      <c r="G147" s="513">
        <v>1629</v>
      </c>
      <c r="H147" s="513">
        <v>1</v>
      </c>
      <c r="I147" s="513">
        <v>181</v>
      </c>
      <c r="J147" s="513">
        <v>15</v>
      </c>
      <c r="K147" s="513">
        <v>2730</v>
      </c>
      <c r="L147" s="513">
        <v>1.6758747697974217</v>
      </c>
      <c r="M147" s="513">
        <v>182</v>
      </c>
      <c r="N147" s="513">
        <v>15</v>
      </c>
      <c r="O147" s="513">
        <v>2730</v>
      </c>
      <c r="P147" s="503">
        <v>1.6758747697974217</v>
      </c>
      <c r="Q147" s="514">
        <v>182</v>
      </c>
    </row>
    <row r="148" spans="1:17" ht="14.4" customHeight="1" x14ac:dyDescent="0.3">
      <c r="A148" s="497" t="s">
        <v>1945</v>
      </c>
      <c r="B148" s="498" t="s">
        <v>1607</v>
      </c>
      <c r="C148" s="498" t="s">
        <v>1588</v>
      </c>
      <c r="D148" s="498" t="s">
        <v>1760</v>
      </c>
      <c r="E148" s="498" t="s">
        <v>1761</v>
      </c>
      <c r="F148" s="513">
        <v>4</v>
      </c>
      <c r="G148" s="513">
        <v>496</v>
      </c>
      <c r="H148" s="513">
        <v>1</v>
      </c>
      <c r="I148" s="513">
        <v>124</v>
      </c>
      <c r="J148" s="513">
        <v>17</v>
      </c>
      <c r="K148" s="513">
        <v>2108</v>
      </c>
      <c r="L148" s="513">
        <v>4.25</v>
      </c>
      <c r="M148" s="513">
        <v>124</v>
      </c>
      <c r="N148" s="513">
        <v>17</v>
      </c>
      <c r="O148" s="513">
        <v>2108</v>
      </c>
      <c r="P148" s="503">
        <v>4.25</v>
      </c>
      <c r="Q148" s="514">
        <v>124</v>
      </c>
    </row>
    <row r="149" spans="1:17" ht="14.4" customHeight="1" x14ac:dyDescent="0.3">
      <c r="A149" s="497" t="s">
        <v>1945</v>
      </c>
      <c r="B149" s="498" t="s">
        <v>1607</v>
      </c>
      <c r="C149" s="498" t="s">
        <v>1588</v>
      </c>
      <c r="D149" s="498" t="s">
        <v>1762</v>
      </c>
      <c r="E149" s="498" t="s">
        <v>1763</v>
      </c>
      <c r="F149" s="513">
        <v>5</v>
      </c>
      <c r="G149" s="513">
        <v>1080</v>
      </c>
      <c r="H149" s="513">
        <v>1</v>
      </c>
      <c r="I149" s="513">
        <v>216</v>
      </c>
      <c r="J149" s="513">
        <v>23</v>
      </c>
      <c r="K149" s="513">
        <v>4991</v>
      </c>
      <c r="L149" s="513">
        <v>4.621296296296296</v>
      </c>
      <c r="M149" s="513">
        <v>217</v>
      </c>
      <c r="N149" s="513">
        <v>10</v>
      </c>
      <c r="O149" s="513">
        <v>2170</v>
      </c>
      <c r="P149" s="503">
        <v>2.0092592592592591</v>
      </c>
      <c r="Q149" s="514">
        <v>217</v>
      </c>
    </row>
    <row r="150" spans="1:17" ht="14.4" customHeight="1" x14ac:dyDescent="0.3">
      <c r="A150" s="497" t="s">
        <v>1945</v>
      </c>
      <c r="B150" s="498" t="s">
        <v>1607</v>
      </c>
      <c r="C150" s="498" t="s">
        <v>1588</v>
      </c>
      <c r="D150" s="498" t="s">
        <v>1764</v>
      </c>
      <c r="E150" s="498" t="s">
        <v>1765</v>
      </c>
      <c r="F150" s="513">
        <v>3</v>
      </c>
      <c r="G150" s="513">
        <v>648</v>
      </c>
      <c r="H150" s="513">
        <v>1</v>
      </c>
      <c r="I150" s="513">
        <v>216</v>
      </c>
      <c r="J150" s="513">
        <v>2</v>
      </c>
      <c r="K150" s="513">
        <v>434</v>
      </c>
      <c r="L150" s="513">
        <v>0.66975308641975306</v>
      </c>
      <c r="M150" s="513">
        <v>217</v>
      </c>
      <c r="N150" s="513">
        <v>8</v>
      </c>
      <c r="O150" s="513">
        <v>1736</v>
      </c>
      <c r="P150" s="503">
        <v>2.6790123456790123</v>
      </c>
      <c r="Q150" s="514">
        <v>217</v>
      </c>
    </row>
    <row r="151" spans="1:17" ht="14.4" customHeight="1" x14ac:dyDescent="0.3">
      <c r="A151" s="497" t="s">
        <v>1945</v>
      </c>
      <c r="B151" s="498" t="s">
        <v>1607</v>
      </c>
      <c r="C151" s="498" t="s">
        <v>1588</v>
      </c>
      <c r="D151" s="498" t="s">
        <v>1768</v>
      </c>
      <c r="E151" s="498" t="s">
        <v>1769</v>
      </c>
      <c r="F151" s="513">
        <v>155</v>
      </c>
      <c r="G151" s="513">
        <v>33790</v>
      </c>
      <c r="H151" s="513">
        <v>1</v>
      </c>
      <c r="I151" s="513">
        <v>218</v>
      </c>
      <c r="J151" s="513">
        <v>139</v>
      </c>
      <c r="K151" s="513">
        <v>30441</v>
      </c>
      <c r="L151" s="513">
        <v>0.9008878366380586</v>
      </c>
      <c r="M151" s="513">
        <v>219</v>
      </c>
      <c r="N151" s="513">
        <v>181</v>
      </c>
      <c r="O151" s="513">
        <v>39639</v>
      </c>
      <c r="P151" s="503">
        <v>1.1730985498668245</v>
      </c>
      <c r="Q151" s="514">
        <v>219</v>
      </c>
    </row>
    <row r="152" spans="1:17" ht="14.4" customHeight="1" x14ac:dyDescent="0.3">
      <c r="A152" s="497" t="s">
        <v>1945</v>
      </c>
      <c r="B152" s="498" t="s">
        <v>1607</v>
      </c>
      <c r="C152" s="498" t="s">
        <v>1588</v>
      </c>
      <c r="D152" s="498" t="s">
        <v>1770</v>
      </c>
      <c r="E152" s="498" t="s">
        <v>1771</v>
      </c>
      <c r="F152" s="513">
        <v>3</v>
      </c>
      <c r="G152" s="513">
        <v>1824</v>
      </c>
      <c r="H152" s="513">
        <v>1</v>
      </c>
      <c r="I152" s="513">
        <v>608</v>
      </c>
      <c r="J152" s="513">
        <v>2</v>
      </c>
      <c r="K152" s="513">
        <v>1218</v>
      </c>
      <c r="L152" s="513">
        <v>0.66776315789473684</v>
      </c>
      <c r="M152" s="513">
        <v>609</v>
      </c>
      <c r="N152" s="513">
        <v>3</v>
      </c>
      <c r="O152" s="513">
        <v>1827</v>
      </c>
      <c r="P152" s="503">
        <v>1.0016447368421053</v>
      </c>
      <c r="Q152" s="514">
        <v>609</v>
      </c>
    </row>
    <row r="153" spans="1:17" ht="14.4" customHeight="1" x14ac:dyDescent="0.3">
      <c r="A153" s="497" t="s">
        <v>1945</v>
      </c>
      <c r="B153" s="498" t="s">
        <v>1607</v>
      </c>
      <c r="C153" s="498" t="s">
        <v>1588</v>
      </c>
      <c r="D153" s="498" t="s">
        <v>1782</v>
      </c>
      <c r="E153" s="498" t="s">
        <v>1783</v>
      </c>
      <c r="F153" s="513"/>
      <c r="G153" s="513"/>
      <c r="H153" s="513"/>
      <c r="I153" s="513"/>
      <c r="J153" s="513"/>
      <c r="K153" s="513"/>
      <c r="L153" s="513"/>
      <c r="M153" s="513"/>
      <c r="N153" s="513">
        <v>2</v>
      </c>
      <c r="O153" s="513">
        <v>514</v>
      </c>
      <c r="P153" s="503"/>
      <c r="Q153" s="514">
        <v>257</v>
      </c>
    </row>
    <row r="154" spans="1:17" ht="14.4" customHeight="1" x14ac:dyDescent="0.3">
      <c r="A154" s="497" t="s">
        <v>1945</v>
      </c>
      <c r="B154" s="498" t="s">
        <v>1607</v>
      </c>
      <c r="C154" s="498" t="s">
        <v>1588</v>
      </c>
      <c r="D154" s="498" t="s">
        <v>1784</v>
      </c>
      <c r="E154" s="498" t="s">
        <v>1785</v>
      </c>
      <c r="F154" s="513">
        <v>9</v>
      </c>
      <c r="G154" s="513">
        <v>2925</v>
      </c>
      <c r="H154" s="513">
        <v>1</v>
      </c>
      <c r="I154" s="513">
        <v>325</v>
      </c>
      <c r="J154" s="513">
        <v>11</v>
      </c>
      <c r="K154" s="513">
        <v>3586</v>
      </c>
      <c r="L154" s="513">
        <v>1.2259829059829059</v>
      </c>
      <c r="M154" s="513">
        <v>326</v>
      </c>
      <c r="N154" s="513">
        <v>12</v>
      </c>
      <c r="O154" s="513">
        <v>3912</v>
      </c>
      <c r="P154" s="503">
        <v>1.3374358974358975</v>
      </c>
      <c r="Q154" s="514">
        <v>326</v>
      </c>
    </row>
    <row r="155" spans="1:17" ht="14.4" customHeight="1" x14ac:dyDescent="0.3">
      <c r="A155" s="497" t="s">
        <v>1945</v>
      </c>
      <c r="B155" s="498" t="s">
        <v>1607</v>
      </c>
      <c r="C155" s="498" t="s">
        <v>1588</v>
      </c>
      <c r="D155" s="498" t="s">
        <v>1788</v>
      </c>
      <c r="E155" s="498" t="s">
        <v>1789</v>
      </c>
      <c r="F155" s="513">
        <v>2</v>
      </c>
      <c r="G155" s="513">
        <v>8244</v>
      </c>
      <c r="H155" s="513">
        <v>1</v>
      </c>
      <c r="I155" s="513">
        <v>4122</v>
      </c>
      <c r="J155" s="513">
        <v>1</v>
      </c>
      <c r="K155" s="513">
        <v>4127</v>
      </c>
      <c r="L155" s="513">
        <v>0.50060650169820475</v>
      </c>
      <c r="M155" s="513">
        <v>4127</v>
      </c>
      <c r="N155" s="513">
        <v>5</v>
      </c>
      <c r="O155" s="513">
        <v>20635</v>
      </c>
      <c r="P155" s="503">
        <v>2.5030325084910237</v>
      </c>
      <c r="Q155" s="514">
        <v>4127</v>
      </c>
    </row>
    <row r="156" spans="1:17" ht="14.4" customHeight="1" x14ac:dyDescent="0.3">
      <c r="A156" s="497" t="s">
        <v>1945</v>
      </c>
      <c r="B156" s="498" t="s">
        <v>1607</v>
      </c>
      <c r="C156" s="498" t="s">
        <v>1588</v>
      </c>
      <c r="D156" s="498" t="s">
        <v>1790</v>
      </c>
      <c r="E156" s="498" t="s">
        <v>1791</v>
      </c>
      <c r="F156" s="513"/>
      <c r="G156" s="513"/>
      <c r="H156" s="513"/>
      <c r="I156" s="513"/>
      <c r="J156" s="513"/>
      <c r="K156" s="513"/>
      <c r="L156" s="513"/>
      <c r="M156" s="513"/>
      <c r="N156" s="513">
        <v>1</v>
      </c>
      <c r="O156" s="513">
        <v>278</v>
      </c>
      <c r="P156" s="503"/>
      <c r="Q156" s="514">
        <v>278</v>
      </c>
    </row>
    <row r="157" spans="1:17" ht="14.4" customHeight="1" x14ac:dyDescent="0.3">
      <c r="A157" s="497" t="s">
        <v>1945</v>
      </c>
      <c r="B157" s="498" t="s">
        <v>1607</v>
      </c>
      <c r="C157" s="498" t="s">
        <v>1588</v>
      </c>
      <c r="D157" s="498" t="s">
        <v>1972</v>
      </c>
      <c r="E157" s="498" t="s">
        <v>1973</v>
      </c>
      <c r="F157" s="513">
        <v>1</v>
      </c>
      <c r="G157" s="513">
        <v>2895</v>
      </c>
      <c r="H157" s="513">
        <v>1</v>
      </c>
      <c r="I157" s="513">
        <v>2895</v>
      </c>
      <c r="J157" s="513"/>
      <c r="K157" s="513"/>
      <c r="L157" s="513"/>
      <c r="M157" s="513"/>
      <c r="N157" s="513"/>
      <c r="O157" s="513"/>
      <c r="P157" s="503"/>
      <c r="Q157" s="514"/>
    </row>
    <row r="158" spans="1:17" ht="14.4" customHeight="1" x14ac:dyDescent="0.3">
      <c r="A158" s="497" t="s">
        <v>1945</v>
      </c>
      <c r="B158" s="498" t="s">
        <v>1607</v>
      </c>
      <c r="C158" s="498" t="s">
        <v>1588</v>
      </c>
      <c r="D158" s="498" t="s">
        <v>1792</v>
      </c>
      <c r="E158" s="498" t="s">
        <v>1793</v>
      </c>
      <c r="F158" s="513">
        <v>7</v>
      </c>
      <c r="G158" s="513">
        <v>43708</v>
      </c>
      <c r="H158" s="513">
        <v>1</v>
      </c>
      <c r="I158" s="513">
        <v>6244</v>
      </c>
      <c r="J158" s="513">
        <v>1</v>
      </c>
      <c r="K158" s="513">
        <v>6250</v>
      </c>
      <c r="L158" s="513">
        <v>0.14299441749794087</v>
      </c>
      <c r="M158" s="513">
        <v>6250</v>
      </c>
      <c r="N158" s="513">
        <v>7</v>
      </c>
      <c r="O158" s="513">
        <v>43750</v>
      </c>
      <c r="P158" s="503">
        <v>1.0009609224855862</v>
      </c>
      <c r="Q158" s="514">
        <v>6250</v>
      </c>
    </row>
    <row r="159" spans="1:17" ht="14.4" customHeight="1" x14ac:dyDescent="0.3">
      <c r="A159" s="497" t="s">
        <v>1945</v>
      </c>
      <c r="B159" s="498" t="s">
        <v>1607</v>
      </c>
      <c r="C159" s="498" t="s">
        <v>1588</v>
      </c>
      <c r="D159" s="498" t="s">
        <v>1794</v>
      </c>
      <c r="E159" s="498" t="s">
        <v>1795</v>
      </c>
      <c r="F159" s="513">
        <v>3</v>
      </c>
      <c r="G159" s="513">
        <v>4530</v>
      </c>
      <c r="H159" s="513">
        <v>1</v>
      </c>
      <c r="I159" s="513">
        <v>1510</v>
      </c>
      <c r="J159" s="513">
        <v>1</v>
      </c>
      <c r="K159" s="513">
        <v>1515</v>
      </c>
      <c r="L159" s="513">
        <v>0.33443708609271522</v>
      </c>
      <c r="M159" s="513">
        <v>1515</v>
      </c>
      <c r="N159" s="513"/>
      <c r="O159" s="513"/>
      <c r="P159" s="503"/>
      <c r="Q159" s="514"/>
    </row>
    <row r="160" spans="1:17" ht="14.4" customHeight="1" x14ac:dyDescent="0.3">
      <c r="A160" s="497" t="s">
        <v>1945</v>
      </c>
      <c r="B160" s="498" t="s">
        <v>1607</v>
      </c>
      <c r="C160" s="498" t="s">
        <v>1588</v>
      </c>
      <c r="D160" s="498" t="s">
        <v>1974</v>
      </c>
      <c r="E160" s="498" t="s">
        <v>1975</v>
      </c>
      <c r="F160" s="513">
        <v>3</v>
      </c>
      <c r="G160" s="513">
        <v>45120</v>
      </c>
      <c r="H160" s="513">
        <v>1</v>
      </c>
      <c r="I160" s="513">
        <v>15040</v>
      </c>
      <c r="J160" s="513">
        <v>3</v>
      </c>
      <c r="K160" s="513">
        <v>45147</v>
      </c>
      <c r="L160" s="513">
        <v>1.0005984042553191</v>
      </c>
      <c r="M160" s="513">
        <v>15049</v>
      </c>
      <c r="N160" s="513">
        <v>1</v>
      </c>
      <c r="O160" s="513">
        <v>15049</v>
      </c>
      <c r="P160" s="503">
        <v>0.33353280141843972</v>
      </c>
      <c r="Q160" s="514">
        <v>15049</v>
      </c>
    </row>
    <row r="161" spans="1:17" ht="14.4" customHeight="1" x14ac:dyDescent="0.3">
      <c r="A161" s="497" t="s">
        <v>1945</v>
      </c>
      <c r="B161" s="498" t="s">
        <v>1607</v>
      </c>
      <c r="C161" s="498" t="s">
        <v>1588</v>
      </c>
      <c r="D161" s="498" t="s">
        <v>1800</v>
      </c>
      <c r="E161" s="498" t="s">
        <v>1801</v>
      </c>
      <c r="F161" s="513">
        <v>6</v>
      </c>
      <c r="G161" s="513">
        <v>22866</v>
      </c>
      <c r="H161" s="513">
        <v>1</v>
      </c>
      <c r="I161" s="513">
        <v>3811</v>
      </c>
      <c r="J161" s="513">
        <v>15</v>
      </c>
      <c r="K161" s="513">
        <v>57225</v>
      </c>
      <c r="L161" s="513">
        <v>2.5026239832065076</v>
      </c>
      <c r="M161" s="513">
        <v>3815</v>
      </c>
      <c r="N161" s="513">
        <v>10</v>
      </c>
      <c r="O161" s="513">
        <v>38150</v>
      </c>
      <c r="P161" s="503">
        <v>1.6684159888043384</v>
      </c>
      <c r="Q161" s="514">
        <v>3815</v>
      </c>
    </row>
    <row r="162" spans="1:17" ht="14.4" customHeight="1" x14ac:dyDescent="0.3">
      <c r="A162" s="497" t="s">
        <v>1945</v>
      </c>
      <c r="B162" s="498" t="s">
        <v>1607</v>
      </c>
      <c r="C162" s="498" t="s">
        <v>1588</v>
      </c>
      <c r="D162" s="498" t="s">
        <v>1802</v>
      </c>
      <c r="E162" s="498" t="s">
        <v>1803</v>
      </c>
      <c r="F162" s="513"/>
      <c r="G162" s="513"/>
      <c r="H162" s="513"/>
      <c r="I162" s="513"/>
      <c r="J162" s="513">
        <v>1</v>
      </c>
      <c r="K162" s="513">
        <v>5150</v>
      </c>
      <c r="L162" s="513"/>
      <c r="M162" s="513">
        <v>5150</v>
      </c>
      <c r="N162" s="513"/>
      <c r="O162" s="513"/>
      <c r="P162" s="503"/>
      <c r="Q162" s="514"/>
    </row>
    <row r="163" spans="1:17" ht="14.4" customHeight="1" x14ac:dyDescent="0.3">
      <c r="A163" s="497" t="s">
        <v>1945</v>
      </c>
      <c r="B163" s="498" t="s">
        <v>1607</v>
      </c>
      <c r="C163" s="498" t="s">
        <v>1588</v>
      </c>
      <c r="D163" s="498" t="s">
        <v>1804</v>
      </c>
      <c r="E163" s="498" t="s">
        <v>1805</v>
      </c>
      <c r="F163" s="513">
        <v>6</v>
      </c>
      <c r="G163" s="513">
        <v>46968</v>
      </c>
      <c r="H163" s="513">
        <v>1</v>
      </c>
      <c r="I163" s="513">
        <v>7828</v>
      </c>
      <c r="J163" s="513">
        <v>10</v>
      </c>
      <c r="K163" s="513">
        <v>78350</v>
      </c>
      <c r="L163" s="513">
        <v>1.6681570430931698</v>
      </c>
      <c r="M163" s="513">
        <v>7835</v>
      </c>
      <c r="N163" s="513">
        <v>2</v>
      </c>
      <c r="O163" s="513">
        <v>15670</v>
      </c>
      <c r="P163" s="503">
        <v>0.33363140861863394</v>
      </c>
      <c r="Q163" s="514">
        <v>7835</v>
      </c>
    </row>
    <row r="164" spans="1:17" ht="14.4" customHeight="1" x14ac:dyDescent="0.3">
      <c r="A164" s="497" t="s">
        <v>1945</v>
      </c>
      <c r="B164" s="498" t="s">
        <v>1607</v>
      </c>
      <c r="C164" s="498" t="s">
        <v>1588</v>
      </c>
      <c r="D164" s="498" t="s">
        <v>1806</v>
      </c>
      <c r="E164" s="498" t="s">
        <v>1807</v>
      </c>
      <c r="F164" s="513">
        <v>8</v>
      </c>
      <c r="G164" s="513">
        <v>13224</v>
      </c>
      <c r="H164" s="513">
        <v>1</v>
      </c>
      <c r="I164" s="513">
        <v>1653</v>
      </c>
      <c r="J164" s="513">
        <v>2</v>
      </c>
      <c r="K164" s="513">
        <v>3314</v>
      </c>
      <c r="L164" s="513">
        <v>0.25060496067755594</v>
      </c>
      <c r="M164" s="513">
        <v>1657</v>
      </c>
      <c r="N164" s="513">
        <v>7</v>
      </c>
      <c r="O164" s="513">
        <v>11599</v>
      </c>
      <c r="P164" s="503">
        <v>0.87711736237144589</v>
      </c>
      <c r="Q164" s="514">
        <v>1657</v>
      </c>
    </row>
    <row r="165" spans="1:17" ht="14.4" customHeight="1" x14ac:dyDescent="0.3">
      <c r="A165" s="497" t="s">
        <v>1945</v>
      </c>
      <c r="B165" s="498" t="s">
        <v>1607</v>
      </c>
      <c r="C165" s="498" t="s">
        <v>1588</v>
      </c>
      <c r="D165" s="498" t="s">
        <v>1816</v>
      </c>
      <c r="E165" s="498" t="s">
        <v>1817</v>
      </c>
      <c r="F165" s="513">
        <v>51</v>
      </c>
      <c r="G165" s="513">
        <v>65076</v>
      </c>
      <c r="H165" s="513">
        <v>1</v>
      </c>
      <c r="I165" s="513">
        <v>1276</v>
      </c>
      <c r="J165" s="513">
        <v>67</v>
      </c>
      <c r="K165" s="513">
        <v>85559</v>
      </c>
      <c r="L165" s="513">
        <v>1.3147550556272667</v>
      </c>
      <c r="M165" s="513">
        <v>1277</v>
      </c>
      <c r="N165" s="513">
        <v>103</v>
      </c>
      <c r="O165" s="513">
        <v>131531</v>
      </c>
      <c r="P165" s="503">
        <v>2.0211906079046038</v>
      </c>
      <c r="Q165" s="514">
        <v>1277</v>
      </c>
    </row>
    <row r="166" spans="1:17" ht="14.4" customHeight="1" x14ac:dyDescent="0.3">
      <c r="A166" s="497" t="s">
        <v>1945</v>
      </c>
      <c r="B166" s="498" t="s">
        <v>1607</v>
      </c>
      <c r="C166" s="498" t="s">
        <v>1588</v>
      </c>
      <c r="D166" s="498" t="s">
        <v>1818</v>
      </c>
      <c r="E166" s="498" t="s">
        <v>1819</v>
      </c>
      <c r="F166" s="513">
        <v>49</v>
      </c>
      <c r="G166" s="513">
        <v>56987</v>
      </c>
      <c r="H166" s="513">
        <v>1</v>
      </c>
      <c r="I166" s="513">
        <v>1163</v>
      </c>
      <c r="J166" s="513">
        <v>66</v>
      </c>
      <c r="K166" s="513">
        <v>76824</v>
      </c>
      <c r="L166" s="513">
        <v>1.3480969343885447</v>
      </c>
      <c r="M166" s="513">
        <v>1164</v>
      </c>
      <c r="N166" s="513">
        <v>99</v>
      </c>
      <c r="O166" s="513">
        <v>115236</v>
      </c>
      <c r="P166" s="503">
        <v>2.0221454015828173</v>
      </c>
      <c r="Q166" s="514">
        <v>1164</v>
      </c>
    </row>
    <row r="167" spans="1:17" ht="14.4" customHeight="1" x14ac:dyDescent="0.3">
      <c r="A167" s="497" t="s">
        <v>1945</v>
      </c>
      <c r="B167" s="498" t="s">
        <v>1607</v>
      </c>
      <c r="C167" s="498" t="s">
        <v>1588</v>
      </c>
      <c r="D167" s="498" t="s">
        <v>1820</v>
      </c>
      <c r="E167" s="498" t="s">
        <v>1821</v>
      </c>
      <c r="F167" s="513">
        <v>14</v>
      </c>
      <c r="G167" s="513">
        <v>70910</v>
      </c>
      <c r="H167" s="513">
        <v>1</v>
      </c>
      <c r="I167" s="513">
        <v>5065</v>
      </c>
      <c r="J167" s="513">
        <v>12</v>
      </c>
      <c r="K167" s="513">
        <v>60816</v>
      </c>
      <c r="L167" s="513">
        <v>0.85765054294175713</v>
      </c>
      <c r="M167" s="513">
        <v>5068</v>
      </c>
      <c r="N167" s="513"/>
      <c r="O167" s="513"/>
      <c r="P167" s="503"/>
      <c r="Q167" s="514"/>
    </row>
    <row r="168" spans="1:17" ht="14.4" customHeight="1" x14ac:dyDescent="0.3">
      <c r="A168" s="497" t="s">
        <v>1945</v>
      </c>
      <c r="B168" s="498" t="s">
        <v>1607</v>
      </c>
      <c r="C168" s="498" t="s">
        <v>1588</v>
      </c>
      <c r="D168" s="498" t="s">
        <v>1824</v>
      </c>
      <c r="E168" s="498" t="s">
        <v>1825</v>
      </c>
      <c r="F168" s="513">
        <v>1</v>
      </c>
      <c r="G168" s="513">
        <v>5505</v>
      </c>
      <c r="H168" s="513">
        <v>1</v>
      </c>
      <c r="I168" s="513">
        <v>5505</v>
      </c>
      <c r="J168" s="513"/>
      <c r="K168" s="513"/>
      <c r="L168" s="513"/>
      <c r="M168" s="513"/>
      <c r="N168" s="513"/>
      <c r="O168" s="513"/>
      <c r="P168" s="503"/>
      <c r="Q168" s="514"/>
    </row>
    <row r="169" spans="1:17" ht="14.4" customHeight="1" x14ac:dyDescent="0.3">
      <c r="A169" s="497" t="s">
        <v>1945</v>
      </c>
      <c r="B169" s="498" t="s">
        <v>1607</v>
      </c>
      <c r="C169" s="498" t="s">
        <v>1588</v>
      </c>
      <c r="D169" s="498" t="s">
        <v>1976</v>
      </c>
      <c r="E169" s="498" t="s">
        <v>1977</v>
      </c>
      <c r="F169" s="513">
        <v>3</v>
      </c>
      <c r="G169" s="513">
        <v>0</v>
      </c>
      <c r="H169" s="513"/>
      <c r="I169" s="513">
        <v>0</v>
      </c>
      <c r="J169" s="513">
        <v>3</v>
      </c>
      <c r="K169" s="513">
        <v>0</v>
      </c>
      <c r="L169" s="513"/>
      <c r="M169" s="513">
        <v>0</v>
      </c>
      <c r="N169" s="513">
        <v>1</v>
      </c>
      <c r="O169" s="513">
        <v>0</v>
      </c>
      <c r="P169" s="503"/>
      <c r="Q169" s="514">
        <v>0</v>
      </c>
    </row>
    <row r="170" spans="1:17" ht="14.4" customHeight="1" x14ac:dyDescent="0.3">
      <c r="A170" s="497" t="s">
        <v>1945</v>
      </c>
      <c r="B170" s="498" t="s">
        <v>1607</v>
      </c>
      <c r="C170" s="498" t="s">
        <v>1588</v>
      </c>
      <c r="D170" s="498" t="s">
        <v>1828</v>
      </c>
      <c r="E170" s="498" t="s">
        <v>1829</v>
      </c>
      <c r="F170" s="513">
        <v>329</v>
      </c>
      <c r="G170" s="513">
        <v>56588</v>
      </c>
      <c r="H170" s="513">
        <v>1</v>
      </c>
      <c r="I170" s="513">
        <v>172</v>
      </c>
      <c r="J170" s="513">
        <v>393</v>
      </c>
      <c r="K170" s="513">
        <v>67989</v>
      </c>
      <c r="L170" s="513">
        <v>1.2014738107019156</v>
      </c>
      <c r="M170" s="513">
        <v>173</v>
      </c>
      <c r="N170" s="513">
        <v>284</v>
      </c>
      <c r="O170" s="513">
        <v>49132</v>
      </c>
      <c r="P170" s="503">
        <v>0.86824061638509931</v>
      </c>
      <c r="Q170" s="514">
        <v>173</v>
      </c>
    </row>
    <row r="171" spans="1:17" ht="14.4" customHeight="1" x14ac:dyDescent="0.3">
      <c r="A171" s="497" t="s">
        <v>1945</v>
      </c>
      <c r="B171" s="498" t="s">
        <v>1607</v>
      </c>
      <c r="C171" s="498" t="s">
        <v>1588</v>
      </c>
      <c r="D171" s="498" t="s">
        <v>1830</v>
      </c>
      <c r="E171" s="498" t="s">
        <v>1831</v>
      </c>
      <c r="F171" s="513">
        <v>49</v>
      </c>
      <c r="G171" s="513">
        <v>97706</v>
      </c>
      <c r="H171" s="513">
        <v>1</v>
      </c>
      <c r="I171" s="513">
        <v>1994</v>
      </c>
      <c r="J171" s="513">
        <v>54</v>
      </c>
      <c r="K171" s="513">
        <v>107784</v>
      </c>
      <c r="L171" s="513">
        <v>1.1031461732135182</v>
      </c>
      <c r="M171" s="513">
        <v>1996</v>
      </c>
      <c r="N171" s="513">
        <v>51</v>
      </c>
      <c r="O171" s="513">
        <v>101796</v>
      </c>
      <c r="P171" s="503">
        <v>1.0418602747016561</v>
      </c>
      <c r="Q171" s="514">
        <v>1996</v>
      </c>
    </row>
    <row r="172" spans="1:17" ht="14.4" customHeight="1" x14ac:dyDescent="0.3">
      <c r="A172" s="497" t="s">
        <v>1945</v>
      </c>
      <c r="B172" s="498" t="s">
        <v>1607</v>
      </c>
      <c r="C172" s="498" t="s">
        <v>1588</v>
      </c>
      <c r="D172" s="498" t="s">
        <v>1836</v>
      </c>
      <c r="E172" s="498" t="s">
        <v>1837</v>
      </c>
      <c r="F172" s="513">
        <v>11</v>
      </c>
      <c r="G172" s="513">
        <v>29601</v>
      </c>
      <c r="H172" s="513">
        <v>1</v>
      </c>
      <c r="I172" s="513">
        <v>2691</v>
      </c>
      <c r="J172" s="513">
        <v>17</v>
      </c>
      <c r="K172" s="513">
        <v>45764</v>
      </c>
      <c r="L172" s="513">
        <v>1.5460288503766764</v>
      </c>
      <c r="M172" s="513">
        <v>2692</v>
      </c>
      <c r="N172" s="513">
        <v>11</v>
      </c>
      <c r="O172" s="513">
        <v>29612</v>
      </c>
      <c r="P172" s="503">
        <v>1.0003716090672612</v>
      </c>
      <c r="Q172" s="514">
        <v>2692</v>
      </c>
    </row>
    <row r="173" spans="1:17" ht="14.4" customHeight="1" x14ac:dyDescent="0.3">
      <c r="A173" s="497" t="s">
        <v>1945</v>
      </c>
      <c r="B173" s="498" t="s">
        <v>1607</v>
      </c>
      <c r="C173" s="498" t="s">
        <v>1588</v>
      </c>
      <c r="D173" s="498" t="s">
        <v>1838</v>
      </c>
      <c r="E173" s="498" t="s">
        <v>1839</v>
      </c>
      <c r="F173" s="513">
        <v>8</v>
      </c>
      <c r="G173" s="513">
        <v>41416</v>
      </c>
      <c r="H173" s="513">
        <v>1</v>
      </c>
      <c r="I173" s="513">
        <v>5177</v>
      </c>
      <c r="J173" s="513">
        <v>16</v>
      </c>
      <c r="K173" s="513">
        <v>82880</v>
      </c>
      <c r="L173" s="513">
        <v>2.0011589723778251</v>
      </c>
      <c r="M173" s="513">
        <v>5180</v>
      </c>
      <c r="N173" s="513">
        <v>12</v>
      </c>
      <c r="O173" s="513">
        <v>62160</v>
      </c>
      <c r="P173" s="503">
        <v>1.5008692292833687</v>
      </c>
      <c r="Q173" s="514">
        <v>5180</v>
      </c>
    </row>
    <row r="174" spans="1:17" ht="14.4" customHeight="1" x14ac:dyDescent="0.3">
      <c r="A174" s="497" t="s">
        <v>1945</v>
      </c>
      <c r="B174" s="498" t="s">
        <v>1607</v>
      </c>
      <c r="C174" s="498" t="s">
        <v>1588</v>
      </c>
      <c r="D174" s="498" t="s">
        <v>1842</v>
      </c>
      <c r="E174" s="498" t="s">
        <v>1843</v>
      </c>
      <c r="F174" s="513">
        <v>2</v>
      </c>
      <c r="G174" s="513">
        <v>1314</v>
      </c>
      <c r="H174" s="513">
        <v>1</v>
      </c>
      <c r="I174" s="513">
        <v>657</v>
      </c>
      <c r="J174" s="513"/>
      <c r="K174" s="513"/>
      <c r="L174" s="513"/>
      <c r="M174" s="513"/>
      <c r="N174" s="513">
        <v>1</v>
      </c>
      <c r="O174" s="513">
        <v>658</v>
      </c>
      <c r="P174" s="503">
        <v>0.50076103500761038</v>
      </c>
      <c r="Q174" s="514">
        <v>658</v>
      </c>
    </row>
    <row r="175" spans="1:17" ht="14.4" customHeight="1" x14ac:dyDescent="0.3">
      <c r="A175" s="497" t="s">
        <v>1945</v>
      </c>
      <c r="B175" s="498" t="s">
        <v>1607</v>
      </c>
      <c r="C175" s="498" t="s">
        <v>1588</v>
      </c>
      <c r="D175" s="498" t="s">
        <v>1848</v>
      </c>
      <c r="E175" s="498" t="s">
        <v>1849</v>
      </c>
      <c r="F175" s="513">
        <v>7</v>
      </c>
      <c r="G175" s="513">
        <v>1043</v>
      </c>
      <c r="H175" s="513">
        <v>1</v>
      </c>
      <c r="I175" s="513">
        <v>149</v>
      </c>
      <c r="J175" s="513">
        <v>13</v>
      </c>
      <c r="K175" s="513">
        <v>1950</v>
      </c>
      <c r="L175" s="513">
        <v>1.8696069031639502</v>
      </c>
      <c r="M175" s="513">
        <v>150</v>
      </c>
      <c r="N175" s="513">
        <v>2</v>
      </c>
      <c r="O175" s="513">
        <v>300</v>
      </c>
      <c r="P175" s="503">
        <v>0.28763183125599234</v>
      </c>
      <c r="Q175" s="514">
        <v>150</v>
      </c>
    </row>
    <row r="176" spans="1:17" ht="14.4" customHeight="1" x14ac:dyDescent="0.3">
      <c r="A176" s="497" t="s">
        <v>1945</v>
      </c>
      <c r="B176" s="498" t="s">
        <v>1607</v>
      </c>
      <c r="C176" s="498" t="s">
        <v>1588</v>
      </c>
      <c r="D176" s="498" t="s">
        <v>1850</v>
      </c>
      <c r="E176" s="498" t="s">
        <v>1851</v>
      </c>
      <c r="F176" s="513">
        <v>2</v>
      </c>
      <c r="G176" s="513">
        <v>384</v>
      </c>
      <c r="H176" s="513">
        <v>1</v>
      </c>
      <c r="I176" s="513">
        <v>192</v>
      </c>
      <c r="J176" s="513">
        <v>1</v>
      </c>
      <c r="K176" s="513">
        <v>193</v>
      </c>
      <c r="L176" s="513">
        <v>0.50260416666666663</v>
      </c>
      <c r="M176" s="513">
        <v>193</v>
      </c>
      <c r="N176" s="513">
        <v>1</v>
      </c>
      <c r="O176" s="513">
        <v>193</v>
      </c>
      <c r="P176" s="503">
        <v>0.50260416666666663</v>
      </c>
      <c r="Q176" s="514">
        <v>193</v>
      </c>
    </row>
    <row r="177" spans="1:17" ht="14.4" customHeight="1" x14ac:dyDescent="0.3">
      <c r="A177" s="497" t="s">
        <v>1945</v>
      </c>
      <c r="B177" s="498" t="s">
        <v>1607</v>
      </c>
      <c r="C177" s="498" t="s">
        <v>1588</v>
      </c>
      <c r="D177" s="498" t="s">
        <v>1852</v>
      </c>
      <c r="E177" s="498" t="s">
        <v>1853</v>
      </c>
      <c r="F177" s="513">
        <v>2</v>
      </c>
      <c r="G177" s="513">
        <v>394</v>
      </c>
      <c r="H177" s="513">
        <v>1</v>
      </c>
      <c r="I177" s="513">
        <v>197</v>
      </c>
      <c r="J177" s="513"/>
      <c r="K177" s="513"/>
      <c r="L177" s="513"/>
      <c r="M177" s="513"/>
      <c r="N177" s="513">
        <v>12</v>
      </c>
      <c r="O177" s="513">
        <v>2376</v>
      </c>
      <c r="P177" s="503">
        <v>6.030456852791878</v>
      </c>
      <c r="Q177" s="514">
        <v>198</v>
      </c>
    </row>
    <row r="178" spans="1:17" ht="14.4" customHeight="1" x14ac:dyDescent="0.3">
      <c r="A178" s="497" t="s">
        <v>1945</v>
      </c>
      <c r="B178" s="498" t="s">
        <v>1607</v>
      </c>
      <c r="C178" s="498" t="s">
        <v>1588</v>
      </c>
      <c r="D178" s="498" t="s">
        <v>1854</v>
      </c>
      <c r="E178" s="498" t="s">
        <v>1855</v>
      </c>
      <c r="F178" s="513">
        <v>9</v>
      </c>
      <c r="G178" s="513">
        <v>3726</v>
      </c>
      <c r="H178" s="513">
        <v>1</v>
      </c>
      <c r="I178" s="513">
        <v>414</v>
      </c>
      <c r="J178" s="513">
        <v>4</v>
      </c>
      <c r="K178" s="513">
        <v>1660</v>
      </c>
      <c r="L178" s="513">
        <v>0.44551798174986579</v>
      </c>
      <c r="M178" s="513">
        <v>415</v>
      </c>
      <c r="N178" s="513">
        <v>3</v>
      </c>
      <c r="O178" s="513">
        <v>1245</v>
      </c>
      <c r="P178" s="503">
        <v>0.33413848631239934</v>
      </c>
      <c r="Q178" s="514">
        <v>415</v>
      </c>
    </row>
    <row r="179" spans="1:17" ht="14.4" customHeight="1" x14ac:dyDescent="0.3">
      <c r="A179" s="497" t="s">
        <v>1945</v>
      </c>
      <c r="B179" s="498" t="s">
        <v>1607</v>
      </c>
      <c r="C179" s="498" t="s">
        <v>1588</v>
      </c>
      <c r="D179" s="498" t="s">
        <v>1858</v>
      </c>
      <c r="E179" s="498" t="s">
        <v>1859</v>
      </c>
      <c r="F179" s="513">
        <v>4</v>
      </c>
      <c r="G179" s="513">
        <v>628</v>
      </c>
      <c r="H179" s="513">
        <v>1</v>
      </c>
      <c r="I179" s="513">
        <v>157</v>
      </c>
      <c r="J179" s="513">
        <v>3</v>
      </c>
      <c r="K179" s="513">
        <v>474</v>
      </c>
      <c r="L179" s="513">
        <v>0.75477707006369432</v>
      </c>
      <c r="M179" s="513">
        <v>158</v>
      </c>
      <c r="N179" s="513">
        <v>4</v>
      </c>
      <c r="O179" s="513">
        <v>632</v>
      </c>
      <c r="P179" s="503">
        <v>1.0063694267515924</v>
      </c>
      <c r="Q179" s="514">
        <v>158</v>
      </c>
    </row>
    <row r="180" spans="1:17" ht="14.4" customHeight="1" x14ac:dyDescent="0.3">
      <c r="A180" s="497" t="s">
        <v>1945</v>
      </c>
      <c r="B180" s="498" t="s">
        <v>1607</v>
      </c>
      <c r="C180" s="498" t="s">
        <v>1588</v>
      </c>
      <c r="D180" s="498" t="s">
        <v>1860</v>
      </c>
      <c r="E180" s="498" t="s">
        <v>1861</v>
      </c>
      <c r="F180" s="513"/>
      <c r="G180" s="513"/>
      <c r="H180" s="513"/>
      <c r="I180" s="513"/>
      <c r="J180" s="513">
        <v>2</v>
      </c>
      <c r="K180" s="513">
        <v>624</v>
      </c>
      <c r="L180" s="513"/>
      <c r="M180" s="513">
        <v>312</v>
      </c>
      <c r="N180" s="513"/>
      <c r="O180" s="513"/>
      <c r="P180" s="503"/>
      <c r="Q180" s="514"/>
    </row>
    <row r="181" spans="1:17" ht="14.4" customHeight="1" x14ac:dyDescent="0.3">
      <c r="A181" s="497" t="s">
        <v>1945</v>
      </c>
      <c r="B181" s="498" t="s">
        <v>1607</v>
      </c>
      <c r="C181" s="498" t="s">
        <v>1588</v>
      </c>
      <c r="D181" s="498" t="s">
        <v>1862</v>
      </c>
      <c r="E181" s="498" t="s">
        <v>1863</v>
      </c>
      <c r="F181" s="513">
        <v>1</v>
      </c>
      <c r="G181" s="513">
        <v>424</v>
      </c>
      <c r="H181" s="513">
        <v>1</v>
      </c>
      <c r="I181" s="513">
        <v>424</v>
      </c>
      <c r="J181" s="513"/>
      <c r="K181" s="513"/>
      <c r="L181" s="513"/>
      <c r="M181" s="513"/>
      <c r="N181" s="513"/>
      <c r="O181" s="513"/>
      <c r="P181" s="503"/>
      <c r="Q181" s="514"/>
    </row>
    <row r="182" spans="1:17" ht="14.4" customHeight="1" x14ac:dyDescent="0.3">
      <c r="A182" s="497" t="s">
        <v>1945</v>
      </c>
      <c r="B182" s="498" t="s">
        <v>1607</v>
      </c>
      <c r="C182" s="498" t="s">
        <v>1588</v>
      </c>
      <c r="D182" s="498" t="s">
        <v>1864</v>
      </c>
      <c r="E182" s="498" t="s">
        <v>1865</v>
      </c>
      <c r="F182" s="513">
        <v>20</v>
      </c>
      <c r="G182" s="513">
        <v>42320</v>
      </c>
      <c r="H182" s="513">
        <v>1</v>
      </c>
      <c r="I182" s="513">
        <v>2116</v>
      </c>
      <c r="J182" s="513">
        <v>64</v>
      </c>
      <c r="K182" s="513">
        <v>135552</v>
      </c>
      <c r="L182" s="513">
        <v>3.203024574669187</v>
      </c>
      <c r="M182" s="513">
        <v>2118</v>
      </c>
      <c r="N182" s="513">
        <v>48</v>
      </c>
      <c r="O182" s="513">
        <v>101664</v>
      </c>
      <c r="P182" s="503">
        <v>2.4022684310018905</v>
      </c>
      <c r="Q182" s="514">
        <v>2118</v>
      </c>
    </row>
    <row r="183" spans="1:17" ht="14.4" customHeight="1" x14ac:dyDescent="0.3">
      <c r="A183" s="497" t="s">
        <v>1945</v>
      </c>
      <c r="B183" s="498" t="s">
        <v>1607</v>
      </c>
      <c r="C183" s="498" t="s">
        <v>1588</v>
      </c>
      <c r="D183" s="498" t="s">
        <v>1866</v>
      </c>
      <c r="E183" s="498" t="s">
        <v>1801</v>
      </c>
      <c r="F183" s="513">
        <v>6</v>
      </c>
      <c r="G183" s="513">
        <v>11172</v>
      </c>
      <c r="H183" s="513">
        <v>1</v>
      </c>
      <c r="I183" s="513">
        <v>1862</v>
      </c>
      <c r="J183" s="513">
        <v>16</v>
      </c>
      <c r="K183" s="513">
        <v>29824</v>
      </c>
      <c r="L183" s="513">
        <v>2.66953097028285</v>
      </c>
      <c r="M183" s="513">
        <v>1864</v>
      </c>
      <c r="N183" s="513">
        <v>12</v>
      </c>
      <c r="O183" s="513">
        <v>22368</v>
      </c>
      <c r="P183" s="503">
        <v>2.0021482277121376</v>
      </c>
      <c r="Q183" s="514">
        <v>1864</v>
      </c>
    </row>
    <row r="184" spans="1:17" ht="14.4" customHeight="1" x14ac:dyDescent="0.3">
      <c r="A184" s="497" t="s">
        <v>1945</v>
      </c>
      <c r="B184" s="498" t="s">
        <v>1607</v>
      </c>
      <c r="C184" s="498" t="s">
        <v>1588</v>
      </c>
      <c r="D184" s="498" t="s">
        <v>1869</v>
      </c>
      <c r="E184" s="498" t="s">
        <v>1870</v>
      </c>
      <c r="F184" s="513">
        <v>5</v>
      </c>
      <c r="G184" s="513">
        <v>4550</v>
      </c>
      <c r="H184" s="513">
        <v>1</v>
      </c>
      <c r="I184" s="513">
        <v>910</v>
      </c>
      <c r="J184" s="513"/>
      <c r="K184" s="513"/>
      <c r="L184" s="513"/>
      <c r="M184" s="513"/>
      <c r="N184" s="513"/>
      <c r="O184" s="513"/>
      <c r="P184" s="503"/>
      <c r="Q184" s="514"/>
    </row>
    <row r="185" spans="1:17" ht="14.4" customHeight="1" x14ac:dyDescent="0.3">
      <c r="A185" s="497" t="s">
        <v>1945</v>
      </c>
      <c r="B185" s="498" t="s">
        <v>1607</v>
      </c>
      <c r="C185" s="498" t="s">
        <v>1588</v>
      </c>
      <c r="D185" s="498" t="s">
        <v>1871</v>
      </c>
      <c r="E185" s="498" t="s">
        <v>1872</v>
      </c>
      <c r="F185" s="513">
        <v>3</v>
      </c>
      <c r="G185" s="513">
        <v>25134</v>
      </c>
      <c r="H185" s="513">
        <v>1</v>
      </c>
      <c r="I185" s="513">
        <v>8378</v>
      </c>
      <c r="J185" s="513">
        <v>9</v>
      </c>
      <c r="K185" s="513">
        <v>75456</v>
      </c>
      <c r="L185" s="513">
        <v>3.0021484841250894</v>
      </c>
      <c r="M185" s="513">
        <v>8384</v>
      </c>
      <c r="N185" s="513">
        <v>8</v>
      </c>
      <c r="O185" s="513">
        <v>67072</v>
      </c>
      <c r="P185" s="503">
        <v>2.6685764303334127</v>
      </c>
      <c r="Q185" s="514">
        <v>8384</v>
      </c>
    </row>
    <row r="186" spans="1:17" ht="14.4" customHeight="1" x14ac:dyDescent="0.3">
      <c r="A186" s="497" t="s">
        <v>1945</v>
      </c>
      <c r="B186" s="498" t="s">
        <v>1607</v>
      </c>
      <c r="C186" s="498" t="s">
        <v>1588</v>
      </c>
      <c r="D186" s="498" t="s">
        <v>1978</v>
      </c>
      <c r="E186" s="498" t="s">
        <v>1979</v>
      </c>
      <c r="F186" s="513">
        <v>3</v>
      </c>
      <c r="G186" s="513">
        <v>17064</v>
      </c>
      <c r="H186" s="513">
        <v>1</v>
      </c>
      <c r="I186" s="513">
        <v>5688</v>
      </c>
      <c r="J186" s="513">
        <v>3</v>
      </c>
      <c r="K186" s="513">
        <v>17079</v>
      </c>
      <c r="L186" s="513">
        <v>1.0008790436005626</v>
      </c>
      <c r="M186" s="513">
        <v>5693</v>
      </c>
      <c r="N186" s="513">
        <v>3</v>
      </c>
      <c r="O186" s="513">
        <v>17079</v>
      </c>
      <c r="P186" s="503">
        <v>1.0008790436005626</v>
      </c>
      <c r="Q186" s="514">
        <v>5693</v>
      </c>
    </row>
    <row r="187" spans="1:17" ht="14.4" customHeight="1" x14ac:dyDescent="0.3">
      <c r="A187" s="497" t="s">
        <v>1945</v>
      </c>
      <c r="B187" s="498" t="s">
        <v>1607</v>
      </c>
      <c r="C187" s="498" t="s">
        <v>1588</v>
      </c>
      <c r="D187" s="498" t="s">
        <v>1885</v>
      </c>
      <c r="E187" s="498" t="s">
        <v>1886</v>
      </c>
      <c r="F187" s="513">
        <v>3</v>
      </c>
      <c r="G187" s="513">
        <v>1674</v>
      </c>
      <c r="H187" s="513">
        <v>1</v>
      </c>
      <c r="I187" s="513">
        <v>558</v>
      </c>
      <c r="J187" s="513">
        <v>3</v>
      </c>
      <c r="K187" s="513">
        <v>1677</v>
      </c>
      <c r="L187" s="513">
        <v>1.0017921146953406</v>
      </c>
      <c r="M187" s="513">
        <v>559</v>
      </c>
      <c r="N187" s="513">
        <v>2</v>
      </c>
      <c r="O187" s="513">
        <v>1118</v>
      </c>
      <c r="P187" s="503">
        <v>0.66786140979689368</v>
      </c>
      <c r="Q187" s="514">
        <v>559</v>
      </c>
    </row>
    <row r="188" spans="1:17" ht="14.4" customHeight="1" x14ac:dyDescent="0.3">
      <c r="A188" s="497" t="s">
        <v>1945</v>
      </c>
      <c r="B188" s="498" t="s">
        <v>1607</v>
      </c>
      <c r="C188" s="498" t="s">
        <v>1588</v>
      </c>
      <c r="D188" s="498" t="s">
        <v>1887</v>
      </c>
      <c r="E188" s="498" t="s">
        <v>1888</v>
      </c>
      <c r="F188" s="513">
        <v>1</v>
      </c>
      <c r="G188" s="513">
        <v>364</v>
      </c>
      <c r="H188" s="513">
        <v>1</v>
      </c>
      <c r="I188" s="513">
        <v>364</v>
      </c>
      <c r="J188" s="513"/>
      <c r="K188" s="513"/>
      <c r="L188" s="513"/>
      <c r="M188" s="513"/>
      <c r="N188" s="513"/>
      <c r="O188" s="513"/>
      <c r="P188" s="503"/>
      <c r="Q188" s="514"/>
    </row>
    <row r="189" spans="1:17" ht="14.4" customHeight="1" x14ac:dyDescent="0.3">
      <c r="A189" s="497" t="s">
        <v>1980</v>
      </c>
      <c r="B189" s="498" t="s">
        <v>1580</v>
      </c>
      <c r="C189" s="498" t="s">
        <v>1588</v>
      </c>
      <c r="D189" s="498" t="s">
        <v>1597</v>
      </c>
      <c r="E189" s="498" t="s">
        <v>1598</v>
      </c>
      <c r="F189" s="513">
        <v>2</v>
      </c>
      <c r="G189" s="513">
        <v>1296</v>
      </c>
      <c r="H189" s="513">
        <v>1</v>
      </c>
      <c r="I189" s="513">
        <v>648</v>
      </c>
      <c r="J189" s="513"/>
      <c r="K189" s="513"/>
      <c r="L189" s="513"/>
      <c r="M189" s="513"/>
      <c r="N189" s="513">
        <v>3</v>
      </c>
      <c r="O189" s="513">
        <v>1950</v>
      </c>
      <c r="P189" s="503">
        <v>1.5046296296296295</v>
      </c>
      <c r="Q189" s="514">
        <v>650</v>
      </c>
    </row>
    <row r="190" spans="1:17" ht="14.4" customHeight="1" x14ac:dyDescent="0.3">
      <c r="A190" s="497" t="s">
        <v>1980</v>
      </c>
      <c r="B190" s="498" t="s">
        <v>1580</v>
      </c>
      <c r="C190" s="498" t="s">
        <v>1588</v>
      </c>
      <c r="D190" s="498" t="s">
        <v>1599</v>
      </c>
      <c r="E190" s="498" t="s">
        <v>1600</v>
      </c>
      <c r="F190" s="513">
        <v>2</v>
      </c>
      <c r="G190" s="513">
        <v>240</v>
      </c>
      <c r="H190" s="513">
        <v>1</v>
      </c>
      <c r="I190" s="513">
        <v>120</v>
      </c>
      <c r="J190" s="513"/>
      <c r="K190" s="513"/>
      <c r="L190" s="513"/>
      <c r="M190" s="513"/>
      <c r="N190" s="513">
        <v>3</v>
      </c>
      <c r="O190" s="513">
        <v>363</v>
      </c>
      <c r="P190" s="503">
        <v>1.5125</v>
      </c>
      <c r="Q190" s="514">
        <v>121</v>
      </c>
    </row>
    <row r="191" spans="1:17" ht="14.4" customHeight="1" x14ac:dyDescent="0.3">
      <c r="A191" s="497" t="s">
        <v>1980</v>
      </c>
      <c r="B191" s="498" t="s">
        <v>1607</v>
      </c>
      <c r="C191" s="498" t="s">
        <v>1608</v>
      </c>
      <c r="D191" s="498" t="s">
        <v>1612</v>
      </c>
      <c r="E191" s="498" t="s">
        <v>613</v>
      </c>
      <c r="F191" s="513"/>
      <c r="G191" s="513"/>
      <c r="H191" s="513"/>
      <c r="I191" s="513"/>
      <c r="J191" s="513"/>
      <c r="K191" s="513"/>
      <c r="L191" s="513"/>
      <c r="M191" s="513"/>
      <c r="N191" s="513">
        <v>0.5</v>
      </c>
      <c r="O191" s="513">
        <v>500.29</v>
      </c>
      <c r="P191" s="503"/>
      <c r="Q191" s="514">
        <v>1000.58</v>
      </c>
    </row>
    <row r="192" spans="1:17" ht="14.4" customHeight="1" x14ac:dyDescent="0.3">
      <c r="A192" s="497" t="s">
        <v>1980</v>
      </c>
      <c r="B192" s="498" t="s">
        <v>1607</v>
      </c>
      <c r="C192" s="498" t="s">
        <v>1608</v>
      </c>
      <c r="D192" s="498" t="s">
        <v>1613</v>
      </c>
      <c r="E192" s="498" t="s">
        <v>613</v>
      </c>
      <c r="F192" s="513">
        <v>1.5</v>
      </c>
      <c r="G192" s="513">
        <v>2974.32</v>
      </c>
      <c r="H192" s="513">
        <v>1</v>
      </c>
      <c r="I192" s="513">
        <v>1982.88</v>
      </c>
      <c r="J192" s="513">
        <v>2</v>
      </c>
      <c r="K192" s="513">
        <v>3983.15</v>
      </c>
      <c r="L192" s="513">
        <v>1.3391800478764895</v>
      </c>
      <c r="M192" s="513">
        <v>1991.575</v>
      </c>
      <c r="N192" s="513">
        <v>1.75</v>
      </c>
      <c r="O192" s="513">
        <v>3500.4700000000003</v>
      </c>
      <c r="P192" s="503">
        <v>1.1768975765889347</v>
      </c>
      <c r="Q192" s="514">
        <v>2000.2685714285715</v>
      </c>
    </row>
    <row r="193" spans="1:17" ht="14.4" customHeight="1" x14ac:dyDescent="0.3">
      <c r="A193" s="497" t="s">
        <v>1980</v>
      </c>
      <c r="B193" s="498" t="s">
        <v>1607</v>
      </c>
      <c r="C193" s="498" t="s">
        <v>1608</v>
      </c>
      <c r="D193" s="498" t="s">
        <v>1614</v>
      </c>
      <c r="E193" s="498" t="s">
        <v>1615</v>
      </c>
      <c r="F193" s="513">
        <v>8.34</v>
      </c>
      <c r="G193" s="513">
        <v>22000.39</v>
      </c>
      <c r="H193" s="513">
        <v>1</v>
      </c>
      <c r="I193" s="513">
        <v>2637.9364508393287</v>
      </c>
      <c r="J193" s="513">
        <v>3.34</v>
      </c>
      <c r="K193" s="513">
        <v>8907.08</v>
      </c>
      <c r="L193" s="513">
        <v>0.40486009566194053</v>
      </c>
      <c r="M193" s="513">
        <v>2666.7904191616767</v>
      </c>
      <c r="N193" s="513">
        <v>7.0299999999999994</v>
      </c>
      <c r="O193" s="513">
        <v>18780.29</v>
      </c>
      <c r="P193" s="503">
        <v>0.85363441284449959</v>
      </c>
      <c r="Q193" s="514">
        <v>2671.4495021337129</v>
      </c>
    </row>
    <row r="194" spans="1:17" ht="14.4" customHeight="1" x14ac:dyDescent="0.3">
      <c r="A194" s="497" t="s">
        <v>1980</v>
      </c>
      <c r="B194" s="498" t="s">
        <v>1607</v>
      </c>
      <c r="C194" s="498" t="s">
        <v>1608</v>
      </c>
      <c r="D194" s="498" t="s">
        <v>1616</v>
      </c>
      <c r="E194" s="498" t="s">
        <v>1615</v>
      </c>
      <c r="F194" s="513">
        <v>0.4</v>
      </c>
      <c r="G194" s="513">
        <v>2648.22</v>
      </c>
      <c r="H194" s="513">
        <v>1</v>
      </c>
      <c r="I194" s="513">
        <v>6620.5499999999993</v>
      </c>
      <c r="J194" s="513">
        <v>0.8</v>
      </c>
      <c r="K194" s="513">
        <v>5342.88</v>
      </c>
      <c r="L194" s="513">
        <v>2.0175363074064845</v>
      </c>
      <c r="M194" s="513">
        <v>6678.5999999999995</v>
      </c>
      <c r="N194" s="513">
        <v>1.2000000000000002</v>
      </c>
      <c r="O194" s="513">
        <v>8014.32</v>
      </c>
      <c r="P194" s="503">
        <v>3.0263044611097265</v>
      </c>
      <c r="Q194" s="514">
        <v>6678.5999999999985</v>
      </c>
    </row>
    <row r="195" spans="1:17" ht="14.4" customHeight="1" x14ac:dyDescent="0.3">
      <c r="A195" s="497" t="s">
        <v>1980</v>
      </c>
      <c r="B195" s="498" t="s">
        <v>1607</v>
      </c>
      <c r="C195" s="498" t="s">
        <v>1608</v>
      </c>
      <c r="D195" s="498" t="s">
        <v>1620</v>
      </c>
      <c r="E195" s="498" t="s">
        <v>624</v>
      </c>
      <c r="F195" s="513">
        <v>5.2</v>
      </c>
      <c r="G195" s="513">
        <v>8059.0899999999992</v>
      </c>
      <c r="H195" s="513">
        <v>1</v>
      </c>
      <c r="I195" s="513">
        <v>1549.8249999999998</v>
      </c>
      <c r="J195" s="513">
        <v>6.75</v>
      </c>
      <c r="K195" s="513">
        <v>6671.18</v>
      </c>
      <c r="L195" s="513">
        <v>0.8277832857059545</v>
      </c>
      <c r="M195" s="513">
        <v>988.32296296296306</v>
      </c>
      <c r="N195" s="513">
        <v>2.5</v>
      </c>
      <c r="O195" s="513">
        <v>2472.5699999999997</v>
      </c>
      <c r="P195" s="503">
        <v>0.30680511075071748</v>
      </c>
      <c r="Q195" s="514">
        <v>989.02799999999991</v>
      </c>
    </row>
    <row r="196" spans="1:17" ht="14.4" customHeight="1" x14ac:dyDescent="0.3">
      <c r="A196" s="497" t="s">
        <v>1980</v>
      </c>
      <c r="B196" s="498" t="s">
        <v>1607</v>
      </c>
      <c r="C196" s="498" t="s">
        <v>1608</v>
      </c>
      <c r="D196" s="498" t="s">
        <v>1622</v>
      </c>
      <c r="E196" s="498" t="s">
        <v>693</v>
      </c>
      <c r="F196" s="513">
        <v>1.24</v>
      </c>
      <c r="G196" s="513">
        <v>15995.859999999999</v>
      </c>
      <c r="H196" s="513">
        <v>1</v>
      </c>
      <c r="I196" s="513">
        <v>12899.887096774193</v>
      </c>
      <c r="J196" s="513">
        <v>0.38</v>
      </c>
      <c r="K196" s="513">
        <v>3928.18</v>
      </c>
      <c r="L196" s="513">
        <v>0.24557479247755357</v>
      </c>
      <c r="M196" s="513">
        <v>10337.315789473683</v>
      </c>
      <c r="N196" s="513">
        <v>0.59000000000000008</v>
      </c>
      <c r="O196" s="513">
        <v>6099.05</v>
      </c>
      <c r="P196" s="503">
        <v>0.3812892836021321</v>
      </c>
      <c r="Q196" s="514">
        <v>10337.372881355932</v>
      </c>
    </row>
    <row r="197" spans="1:17" ht="14.4" customHeight="1" x14ac:dyDescent="0.3">
      <c r="A197" s="497" t="s">
        <v>1980</v>
      </c>
      <c r="B197" s="498" t="s">
        <v>1607</v>
      </c>
      <c r="C197" s="498" t="s">
        <v>1608</v>
      </c>
      <c r="D197" s="498" t="s">
        <v>1981</v>
      </c>
      <c r="E197" s="498" t="s">
        <v>1576</v>
      </c>
      <c r="F197" s="513">
        <v>0.06</v>
      </c>
      <c r="G197" s="513">
        <v>1160.99</v>
      </c>
      <c r="H197" s="513">
        <v>1</v>
      </c>
      <c r="I197" s="513">
        <v>19349.833333333336</v>
      </c>
      <c r="J197" s="513"/>
      <c r="K197" s="513"/>
      <c r="L197" s="513"/>
      <c r="M197" s="513"/>
      <c r="N197" s="513"/>
      <c r="O197" s="513"/>
      <c r="P197" s="503"/>
      <c r="Q197" s="514"/>
    </row>
    <row r="198" spans="1:17" ht="14.4" customHeight="1" x14ac:dyDescent="0.3">
      <c r="A198" s="497" t="s">
        <v>1980</v>
      </c>
      <c r="B198" s="498" t="s">
        <v>1607</v>
      </c>
      <c r="C198" s="498" t="s">
        <v>1608</v>
      </c>
      <c r="D198" s="498" t="s">
        <v>1624</v>
      </c>
      <c r="E198" s="498" t="s">
        <v>689</v>
      </c>
      <c r="F198" s="513"/>
      <c r="G198" s="513"/>
      <c r="H198" s="513"/>
      <c r="I198" s="513"/>
      <c r="J198" s="513"/>
      <c r="K198" s="513"/>
      <c r="L198" s="513"/>
      <c r="M198" s="513"/>
      <c r="N198" s="513">
        <v>0.08</v>
      </c>
      <c r="O198" s="513">
        <v>424.86</v>
      </c>
      <c r="P198" s="503"/>
      <c r="Q198" s="514">
        <v>5310.75</v>
      </c>
    </row>
    <row r="199" spans="1:17" ht="14.4" customHeight="1" x14ac:dyDescent="0.3">
      <c r="A199" s="497" t="s">
        <v>1980</v>
      </c>
      <c r="B199" s="498" t="s">
        <v>1607</v>
      </c>
      <c r="C199" s="498" t="s">
        <v>1608</v>
      </c>
      <c r="D199" s="498" t="s">
        <v>1629</v>
      </c>
      <c r="E199" s="498" t="s">
        <v>628</v>
      </c>
      <c r="F199" s="513">
        <v>7.5</v>
      </c>
      <c r="G199" s="513">
        <v>7181.0499999999993</v>
      </c>
      <c r="H199" s="513">
        <v>1</v>
      </c>
      <c r="I199" s="513">
        <v>957.47333333333324</v>
      </c>
      <c r="J199" s="513"/>
      <c r="K199" s="513"/>
      <c r="L199" s="513"/>
      <c r="M199" s="513"/>
      <c r="N199" s="513">
        <v>3</v>
      </c>
      <c r="O199" s="513">
        <v>2925.66</v>
      </c>
      <c r="P199" s="503">
        <v>0.40741395756887921</v>
      </c>
      <c r="Q199" s="514">
        <v>975.21999999999991</v>
      </c>
    </row>
    <row r="200" spans="1:17" ht="14.4" customHeight="1" x14ac:dyDescent="0.3">
      <c r="A200" s="497" t="s">
        <v>1980</v>
      </c>
      <c r="B200" s="498" t="s">
        <v>1607</v>
      </c>
      <c r="C200" s="498" t="s">
        <v>1608</v>
      </c>
      <c r="D200" s="498" t="s">
        <v>1633</v>
      </c>
      <c r="E200" s="498" t="s">
        <v>716</v>
      </c>
      <c r="F200" s="513">
        <v>0.01</v>
      </c>
      <c r="G200" s="513">
        <v>54.13</v>
      </c>
      <c r="H200" s="513">
        <v>1</v>
      </c>
      <c r="I200" s="513">
        <v>5413</v>
      </c>
      <c r="J200" s="513"/>
      <c r="K200" s="513"/>
      <c r="L200" s="513"/>
      <c r="M200" s="513"/>
      <c r="N200" s="513"/>
      <c r="O200" s="513"/>
      <c r="P200" s="503"/>
      <c r="Q200" s="514"/>
    </row>
    <row r="201" spans="1:17" ht="14.4" customHeight="1" x14ac:dyDescent="0.3">
      <c r="A201" s="497" t="s">
        <v>1980</v>
      </c>
      <c r="B201" s="498" t="s">
        <v>1607</v>
      </c>
      <c r="C201" s="498" t="s">
        <v>1608</v>
      </c>
      <c r="D201" s="498" t="s">
        <v>1634</v>
      </c>
      <c r="E201" s="498" t="s">
        <v>716</v>
      </c>
      <c r="F201" s="513">
        <v>3.47</v>
      </c>
      <c r="G201" s="513">
        <v>37446.229999999996</v>
      </c>
      <c r="H201" s="513">
        <v>1</v>
      </c>
      <c r="I201" s="513">
        <v>10791.420749279538</v>
      </c>
      <c r="J201" s="513">
        <v>2.0900000000000003</v>
      </c>
      <c r="K201" s="513">
        <v>22814.660000000003</v>
      </c>
      <c r="L201" s="513">
        <v>0.60926453744475761</v>
      </c>
      <c r="M201" s="513">
        <v>10916.105263157895</v>
      </c>
      <c r="N201" s="513">
        <v>3.2299999999999995</v>
      </c>
      <c r="O201" s="513">
        <v>35112.870000000003</v>
      </c>
      <c r="P201" s="503">
        <v>0.93768771916425253</v>
      </c>
      <c r="Q201" s="514">
        <v>10870.857585139322</v>
      </c>
    </row>
    <row r="202" spans="1:17" ht="14.4" customHeight="1" x14ac:dyDescent="0.3">
      <c r="A202" s="497" t="s">
        <v>1980</v>
      </c>
      <c r="B202" s="498" t="s">
        <v>1607</v>
      </c>
      <c r="C202" s="498" t="s">
        <v>1608</v>
      </c>
      <c r="D202" s="498" t="s">
        <v>1635</v>
      </c>
      <c r="E202" s="498" t="s">
        <v>719</v>
      </c>
      <c r="F202" s="513">
        <v>1</v>
      </c>
      <c r="G202" s="513">
        <v>1932.2600000000002</v>
      </c>
      <c r="H202" s="513">
        <v>1</v>
      </c>
      <c r="I202" s="513">
        <v>1932.2600000000002</v>
      </c>
      <c r="J202" s="513">
        <v>0.5</v>
      </c>
      <c r="K202" s="513">
        <v>976.35</v>
      </c>
      <c r="L202" s="513">
        <v>0.50528914328299501</v>
      </c>
      <c r="M202" s="513">
        <v>1952.7</v>
      </c>
      <c r="N202" s="513">
        <v>0.60000000000000009</v>
      </c>
      <c r="O202" s="513">
        <v>1173.6600000000001</v>
      </c>
      <c r="P202" s="503">
        <v>0.60740273048140514</v>
      </c>
      <c r="Q202" s="514">
        <v>1956.1</v>
      </c>
    </row>
    <row r="203" spans="1:17" ht="14.4" customHeight="1" x14ac:dyDescent="0.3">
      <c r="A203" s="497" t="s">
        <v>1980</v>
      </c>
      <c r="B203" s="498" t="s">
        <v>1607</v>
      </c>
      <c r="C203" s="498" t="s">
        <v>1608</v>
      </c>
      <c r="D203" s="498" t="s">
        <v>1637</v>
      </c>
      <c r="E203" s="498" t="s">
        <v>632</v>
      </c>
      <c r="F203" s="513">
        <v>1.25</v>
      </c>
      <c r="G203" s="513">
        <v>467.05</v>
      </c>
      <c r="H203" s="513">
        <v>1</v>
      </c>
      <c r="I203" s="513">
        <v>373.64</v>
      </c>
      <c r="J203" s="513">
        <v>0.25</v>
      </c>
      <c r="K203" s="513">
        <v>94.83</v>
      </c>
      <c r="L203" s="513">
        <v>0.20304035970452841</v>
      </c>
      <c r="M203" s="513">
        <v>379.32</v>
      </c>
      <c r="N203" s="513"/>
      <c r="O203" s="513"/>
      <c r="P203" s="503"/>
      <c r="Q203" s="514"/>
    </row>
    <row r="204" spans="1:17" ht="14.4" customHeight="1" x14ac:dyDescent="0.3">
      <c r="A204" s="497" t="s">
        <v>1980</v>
      </c>
      <c r="B204" s="498" t="s">
        <v>1607</v>
      </c>
      <c r="C204" s="498" t="s">
        <v>1608</v>
      </c>
      <c r="D204" s="498" t="s">
        <v>1639</v>
      </c>
      <c r="E204" s="498" t="s">
        <v>609</v>
      </c>
      <c r="F204" s="513">
        <v>0.08</v>
      </c>
      <c r="G204" s="513">
        <v>73.2</v>
      </c>
      <c r="H204" s="513">
        <v>1</v>
      </c>
      <c r="I204" s="513">
        <v>915</v>
      </c>
      <c r="J204" s="513">
        <v>0.05</v>
      </c>
      <c r="K204" s="513">
        <v>47.24</v>
      </c>
      <c r="L204" s="513">
        <v>0.64535519125683061</v>
      </c>
      <c r="M204" s="513">
        <v>944.8</v>
      </c>
      <c r="N204" s="513">
        <v>0.13</v>
      </c>
      <c r="O204" s="513">
        <v>125.64999999999999</v>
      </c>
      <c r="P204" s="503">
        <v>1.7165300546448086</v>
      </c>
      <c r="Q204" s="514">
        <v>966.53846153846143</v>
      </c>
    </row>
    <row r="205" spans="1:17" ht="14.4" customHeight="1" x14ac:dyDescent="0.3">
      <c r="A205" s="497" t="s">
        <v>1980</v>
      </c>
      <c r="B205" s="498" t="s">
        <v>1607</v>
      </c>
      <c r="C205" s="498" t="s">
        <v>1581</v>
      </c>
      <c r="D205" s="498" t="s">
        <v>1650</v>
      </c>
      <c r="E205" s="498" t="s">
        <v>1651</v>
      </c>
      <c r="F205" s="513">
        <v>2</v>
      </c>
      <c r="G205" s="513">
        <v>1876.4</v>
      </c>
      <c r="H205" s="513">
        <v>1</v>
      </c>
      <c r="I205" s="513">
        <v>938.2</v>
      </c>
      <c r="J205" s="513"/>
      <c r="K205" s="513"/>
      <c r="L205" s="513"/>
      <c r="M205" s="513"/>
      <c r="N205" s="513"/>
      <c r="O205" s="513"/>
      <c r="P205" s="503"/>
      <c r="Q205" s="514"/>
    </row>
    <row r="206" spans="1:17" ht="14.4" customHeight="1" x14ac:dyDescent="0.3">
      <c r="A206" s="497" t="s">
        <v>1980</v>
      </c>
      <c r="B206" s="498" t="s">
        <v>1607</v>
      </c>
      <c r="C206" s="498" t="s">
        <v>1581</v>
      </c>
      <c r="D206" s="498" t="s">
        <v>1653</v>
      </c>
      <c r="E206" s="498" t="s">
        <v>1651</v>
      </c>
      <c r="F206" s="513">
        <v>3</v>
      </c>
      <c r="G206" s="513">
        <v>5981.4</v>
      </c>
      <c r="H206" s="513">
        <v>1</v>
      </c>
      <c r="I206" s="513">
        <v>1993.8</v>
      </c>
      <c r="J206" s="513"/>
      <c r="K206" s="513"/>
      <c r="L206" s="513"/>
      <c r="M206" s="513"/>
      <c r="N206" s="513">
        <v>2</v>
      </c>
      <c r="O206" s="513">
        <v>4132.6000000000004</v>
      </c>
      <c r="P206" s="503">
        <v>0.69090848296385476</v>
      </c>
      <c r="Q206" s="514">
        <v>2066.3000000000002</v>
      </c>
    </row>
    <row r="207" spans="1:17" ht="14.4" customHeight="1" x14ac:dyDescent="0.3">
      <c r="A207" s="497" t="s">
        <v>1980</v>
      </c>
      <c r="B207" s="498" t="s">
        <v>1607</v>
      </c>
      <c r="C207" s="498" t="s">
        <v>1581</v>
      </c>
      <c r="D207" s="498" t="s">
        <v>1950</v>
      </c>
      <c r="E207" s="498" t="s">
        <v>1951</v>
      </c>
      <c r="F207" s="513">
        <v>2</v>
      </c>
      <c r="G207" s="513">
        <v>3728.6</v>
      </c>
      <c r="H207" s="513">
        <v>1</v>
      </c>
      <c r="I207" s="513">
        <v>1864.3</v>
      </c>
      <c r="J207" s="513"/>
      <c r="K207" s="513"/>
      <c r="L207" s="513"/>
      <c r="M207" s="513"/>
      <c r="N207" s="513"/>
      <c r="O207" s="513"/>
      <c r="P207" s="503"/>
      <c r="Q207" s="514"/>
    </row>
    <row r="208" spans="1:17" ht="14.4" customHeight="1" x14ac:dyDescent="0.3">
      <c r="A208" s="497" t="s">
        <v>1980</v>
      </c>
      <c r="B208" s="498" t="s">
        <v>1607</v>
      </c>
      <c r="C208" s="498" t="s">
        <v>1581</v>
      </c>
      <c r="D208" s="498" t="s">
        <v>1654</v>
      </c>
      <c r="E208" s="498" t="s">
        <v>1655</v>
      </c>
      <c r="F208" s="513">
        <v>3</v>
      </c>
      <c r="G208" s="513">
        <v>2975.1000000000004</v>
      </c>
      <c r="H208" s="513">
        <v>1</v>
      </c>
      <c r="I208" s="513">
        <v>991.70000000000016</v>
      </c>
      <c r="J208" s="513"/>
      <c r="K208" s="513"/>
      <c r="L208" s="513"/>
      <c r="M208" s="513"/>
      <c r="N208" s="513">
        <v>1</v>
      </c>
      <c r="O208" s="513">
        <v>1027.76</v>
      </c>
      <c r="P208" s="503">
        <v>0.34545393432153537</v>
      </c>
      <c r="Q208" s="514">
        <v>1027.76</v>
      </c>
    </row>
    <row r="209" spans="1:17" ht="14.4" customHeight="1" x14ac:dyDescent="0.3">
      <c r="A209" s="497" t="s">
        <v>1980</v>
      </c>
      <c r="B209" s="498" t="s">
        <v>1607</v>
      </c>
      <c r="C209" s="498" t="s">
        <v>1581</v>
      </c>
      <c r="D209" s="498" t="s">
        <v>1656</v>
      </c>
      <c r="E209" s="498" t="s">
        <v>1655</v>
      </c>
      <c r="F209" s="513"/>
      <c r="G209" s="513"/>
      <c r="H209" s="513"/>
      <c r="I209" s="513"/>
      <c r="J209" s="513"/>
      <c r="K209" s="513"/>
      <c r="L209" s="513"/>
      <c r="M209" s="513"/>
      <c r="N209" s="513">
        <v>1</v>
      </c>
      <c r="O209" s="513">
        <v>2141.85</v>
      </c>
      <c r="P209" s="503"/>
      <c r="Q209" s="514">
        <v>2141.85</v>
      </c>
    </row>
    <row r="210" spans="1:17" ht="14.4" customHeight="1" x14ac:dyDescent="0.3">
      <c r="A210" s="497" t="s">
        <v>1980</v>
      </c>
      <c r="B210" s="498" t="s">
        <v>1607</v>
      </c>
      <c r="C210" s="498" t="s">
        <v>1581</v>
      </c>
      <c r="D210" s="498" t="s">
        <v>1661</v>
      </c>
      <c r="E210" s="498" t="s">
        <v>1662</v>
      </c>
      <c r="F210" s="513">
        <v>2</v>
      </c>
      <c r="G210" s="513">
        <v>4473</v>
      </c>
      <c r="H210" s="513">
        <v>1</v>
      </c>
      <c r="I210" s="513">
        <v>2236.5</v>
      </c>
      <c r="J210" s="513">
        <v>1</v>
      </c>
      <c r="K210" s="513">
        <v>2236.5</v>
      </c>
      <c r="L210" s="513">
        <v>0.5</v>
      </c>
      <c r="M210" s="513">
        <v>2236.5</v>
      </c>
      <c r="N210" s="513"/>
      <c r="O210" s="513"/>
      <c r="P210" s="503"/>
      <c r="Q210" s="514"/>
    </row>
    <row r="211" spans="1:17" ht="14.4" customHeight="1" x14ac:dyDescent="0.3">
      <c r="A211" s="497" t="s">
        <v>1980</v>
      </c>
      <c r="B211" s="498" t="s">
        <v>1607</v>
      </c>
      <c r="C211" s="498" t="s">
        <v>1581</v>
      </c>
      <c r="D211" s="498" t="s">
        <v>1929</v>
      </c>
      <c r="E211" s="498" t="s">
        <v>1930</v>
      </c>
      <c r="F211" s="513">
        <v>1</v>
      </c>
      <c r="G211" s="513">
        <v>28000</v>
      </c>
      <c r="H211" s="513">
        <v>1</v>
      </c>
      <c r="I211" s="513">
        <v>28000</v>
      </c>
      <c r="J211" s="513"/>
      <c r="K211" s="513"/>
      <c r="L211" s="513"/>
      <c r="M211" s="513"/>
      <c r="N211" s="513"/>
      <c r="O211" s="513"/>
      <c r="P211" s="503"/>
      <c r="Q211" s="514"/>
    </row>
    <row r="212" spans="1:17" ht="14.4" customHeight="1" x14ac:dyDescent="0.3">
      <c r="A212" s="497" t="s">
        <v>1980</v>
      </c>
      <c r="B212" s="498" t="s">
        <v>1607</v>
      </c>
      <c r="C212" s="498" t="s">
        <v>1581</v>
      </c>
      <c r="D212" s="498" t="s">
        <v>1664</v>
      </c>
      <c r="E212" s="498" t="s">
        <v>1665</v>
      </c>
      <c r="F212" s="513">
        <v>1</v>
      </c>
      <c r="G212" s="513">
        <v>6649</v>
      </c>
      <c r="H212" s="513">
        <v>1</v>
      </c>
      <c r="I212" s="513">
        <v>6649</v>
      </c>
      <c r="J212" s="513"/>
      <c r="K212" s="513"/>
      <c r="L212" s="513"/>
      <c r="M212" s="513"/>
      <c r="N212" s="513">
        <v>2</v>
      </c>
      <c r="O212" s="513">
        <v>13781.56</v>
      </c>
      <c r="P212" s="503">
        <v>2.0727267258234319</v>
      </c>
      <c r="Q212" s="514">
        <v>6890.78</v>
      </c>
    </row>
    <row r="213" spans="1:17" ht="14.4" customHeight="1" x14ac:dyDescent="0.3">
      <c r="A213" s="497" t="s">
        <v>1980</v>
      </c>
      <c r="B213" s="498" t="s">
        <v>1607</v>
      </c>
      <c r="C213" s="498" t="s">
        <v>1581</v>
      </c>
      <c r="D213" s="498" t="s">
        <v>1982</v>
      </c>
      <c r="E213" s="498" t="s">
        <v>1983</v>
      </c>
      <c r="F213" s="513">
        <v>1</v>
      </c>
      <c r="G213" s="513">
        <v>1084.3</v>
      </c>
      <c r="H213" s="513">
        <v>1</v>
      </c>
      <c r="I213" s="513">
        <v>1084.3</v>
      </c>
      <c r="J213" s="513"/>
      <c r="K213" s="513"/>
      <c r="L213" s="513"/>
      <c r="M213" s="513"/>
      <c r="N213" s="513"/>
      <c r="O213" s="513"/>
      <c r="P213" s="503"/>
      <c r="Q213" s="514"/>
    </row>
    <row r="214" spans="1:17" ht="14.4" customHeight="1" x14ac:dyDescent="0.3">
      <c r="A214" s="497" t="s">
        <v>1980</v>
      </c>
      <c r="B214" s="498" t="s">
        <v>1607</v>
      </c>
      <c r="C214" s="498" t="s">
        <v>1581</v>
      </c>
      <c r="D214" s="498" t="s">
        <v>1672</v>
      </c>
      <c r="E214" s="498" t="s">
        <v>1673</v>
      </c>
      <c r="F214" s="513">
        <v>2</v>
      </c>
      <c r="G214" s="513">
        <v>2005.6</v>
      </c>
      <c r="H214" s="513">
        <v>1</v>
      </c>
      <c r="I214" s="513">
        <v>1002.8</v>
      </c>
      <c r="J214" s="513"/>
      <c r="K214" s="513"/>
      <c r="L214" s="513"/>
      <c r="M214" s="513"/>
      <c r="N214" s="513"/>
      <c r="O214" s="513"/>
      <c r="P214" s="503"/>
      <c r="Q214" s="514"/>
    </row>
    <row r="215" spans="1:17" ht="14.4" customHeight="1" x14ac:dyDescent="0.3">
      <c r="A215" s="497" t="s">
        <v>1980</v>
      </c>
      <c r="B215" s="498" t="s">
        <v>1607</v>
      </c>
      <c r="C215" s="498" t="s">
        <v>1581</v>
      </c>
      <c r="D215" s="498" t="s">
        <v>1674</v>
      </c>
      <c r="E215" s="498" t="s">
        <v>1675</v>
      </c>
      <c r="F215" s="513">
        <v>1</v>
      </c>
      <c r="G215" s="513">
        <v>7650</v>
      </c>
      <c r="H215" s="513">
        <v>1</v>
      </c>
      <c r="I215" s="513">
        <v>7650</v>
      </c>
      <c r="J215" s="513"/>
      <c r="K215" s="513"/>
      <c r="L215" s="513"/>
      <c r="M215" s="513"/>
      <c r="N215" s="513"/>
      <c r="O215" s="513"/>
      <c r="P215" s="503"/>
      <c r="Q215" s="514"/>
    </row>
    <row r="216" spans="1:17" ht="14.4" customHeight="1" x14ac:dyDescent="0.3">
      <c r="A216" s="497" t="s">
        <v>1980</v>
      </c>
      <c r="B216" s="498" t="s">
        <v>1607</v>
      </c>
      <c r="C216" s="498" t="s">
        <v>1581</v>
      </c>
      <c r="D216" s="498" t="s">
        <v>1676</v>
      </c>
      <c r="E216" s="498" t="s">
        <v>1677</v>
      </c>
      <c r="F216" s="513">
        <v>1</v>
      </c>
      <c r="G216" s="513">
        <v>9041.6</v>
      </c>
      <c r="H216" s="513">
        <v>1</v>
      </c>
      <c r="I216" s="513">
        <v>9041.6</v>
      </c>
      <c r="J216" s="513"/>
      <c r="K216" s="513"/>
      <c r="L216" s="513"/>
      <c r="M216" s="513"/>
      <c r="N216" s="513">
        <v>1</v>
      </c>
      <c r="O216" s="513">
        <v>9370.39</v>
      </c>
      <c r="P216" s="503">
        <v>1.0363641390904264</v>
      </c>
      <c r="Q216" s="514">
        <v>9370.39</v>
      </c>
    </row>
    <row r="217" spans="1:17" ht="14.4" customHeight="1" x14ac:dyDescent="0.3">
      <c r="A217" s="497" t="s">
        <v>1980</v>
      </c>
      <c r="B217" s="498" t="s">
        <v>1607</v>
      </c>
      <c r="C217" s="498" t="s">
        <v>1581</v>
      </c>
      <c r="D217" s="498" t="s">
        <v>1680</v>
      </c>
      <c r="E217" s="498" t="s">
        <v>1681</v>
      </c>
      <c r="F217" s="513"/>
      <c r="G217" s="513"/>
      <c r="H217" s="513"/>
      <c r="I217" s="513"/>
      <c r="J217" s="513"/>
      <c r="K217" s="513"/>
      <c r="L217" s="513"/>
      <c r="M217" s="513"/>
      <c r="N217" s="513">
        <v>1</v>
      </c>
      <c r="O217" s="513">
        <v>13284.52</v>
      </c>
      <c r="P217" s="503"/>
      <c r="Q217" s="514">
        <v>13284.52</v>
      </c>
    </row>
    <row r="218" spans="1:17" ht="14.4" customHeight="1" x14ac:dyDescent="0.3">
      <c r="A218" s="497" t="s">
        <v>1980</v>
      </c>
      <c r="B218" s="498" t="s">
        <v>1607</v>
      </c>
      <c r="C218" s="498" t="s">
        <v>1581</v>
      </c>
      <c r="D218" s="498" t="s">
        <v>1697</v>
      </c>
      <c r="E218" s="498" t="s">
        <v>1698</v>
      </c>
      <c r="F218" s="513">
        <v>1</v>
      </c>
      <c r="G218" s="513">
        <v>1444.9</v>
      </c>
      <c r="H218" s="513">
        <v>1</v>
      </c>
      <c r="I218" s="513">
        <v>1444.9</v>
      </c>
      <c r="J218" s="513"/>
      <c r="K218" s="513"/>
      <c r="L218" s="513"/>
      <c r="M218" s="513"/>
      <c r="N218" s="513"/>
      <c r="O218" s="513"/>
      <c r="P218" s="503"/>
      <c r="Q218" s="514"/>
    </row>
    <row r="219" spans="1:17" ht="14.4" customHeight="1" x14ac:dyDescent="0.3">
      <c r="A219" s="497" t="s">
        <v>1980</v>
      </c>
      <c r="B219" s="498" t="s">
        <v>1607</v>
      </c>
      <c r="C219" s="498" t="s">
        <v>1581</v>
      </c>
      <c r="D219" s="498" t="s">
        <v>1984</v>
      </c>
      <c r="E219" s="498" t="s">
        <v>1985</v>
      </c>
      <c r="F219" s="513"/>
      <c r="G219" s="513"/>
      <c r="H219" s="513"/>
      <c r="I219" s="513"/>
      <c r="J219" s="513"/>
      <c r="K219" s="513"/>
      <c r="L219" s="513"/>
      <c r="M219" s="513"/>
      <c r="N219" s="513">
        <v>1</v>
      </c>
      <c r="O219" s="513">
        <v>4041.82</v>
      </c>
      <c r="P219" s="503"/>
      <c r="Q219" s="514">
        <v>4041.82</v>
      </c>
    </row>
    <row r="220" spans="1:17" ht="14.4" customHeight="1" x14ac:dyDescent="0.3">
      <c r="A220" s="497" t="s">
        <v>1980</v>
      </c>
      <c r="B220" s="498" t="s">
        <v>1607</v>
      </c>
      <c r="C220" s="498" t="s">
        <v>1581</v>
      </c>
      <c r="D220" s="498" t="s">
        <v>1699</v>
      </c>
      <c r="E220" s="498" t="s">
        <v>1700</v>
      </c>
      <c r="F220" s="513">
        <v>1</v>
      </c>
      <c r="G220" s="513">
        <v>584.4</v>
      </c>
      <c r="H220" s="513">
        <v>1</v>
      </c>
      <c r="I220" s="513">
        <v>584.4</v>
      </c>
      <c r="J220" s="513"/>
      <c r="K220" s="513"/>
      <c r="L220" s="513"/>
      <c r="M220" s="513"/>
      <c r="N220" s="513"/>
      <c r="O220" s="513"/>
      <c r="P220" s="503"/>
      <c r="Q220" s="514"/>
    </row>
    <row r="221" spans="1:17" ht="14.4" customHeight="1" x14ac:dyDescent="0.3">
      <c r="A221" s="497" t="s">
        <v>1980</v>
      </c>
      <c r="B221" s="498" t="s">
        <v>1607</v>
      </c>
      <c r="C221" s="498" t="s">
        <v>1581</v>
      </c>
      <c r="D221" s="498" t="s">
        <v>1701</v>
      </c>
      <c r="E221" s="498" t="s">
        <v>1702</v>
      </c>
      <c r="F221" s="513">
        <v>3</v>
      </c>
      <c r="G221" s="513">
        <v>2406</v>
      </c>
      <c r="H221" s="513">
        <v>1</v>
      </c>
      <c r="I221" s="513">
        <v>802</v>
      </c>
      <c r="J221" s="513"/>
      <c r="K221" s="513"/>
      <c r="L221" s="513"/>
      <c r="M221" s="513"/>
      <c r="N221" s="513">
        <v>1</v>
      </c>
      <c r="O221" s="513">
        <v>831.16</v>
      </c>
      <c r="P221" s="503">
        <v>0.345453034081463</v>
      </c>
      <c r="Q221" s="514">
        <v>831.16</v>
      </c>
    </row>
    <row r="222" spans="1:17" ht="14.4" customHeight="1" x14ac:dyDescent="0.3">
      <c r="A222" s="497" t="s">
        <v>1980</v>
      </c>
      <c r="B222" s="498" t="s">
        <v>1607</v>
      </c>
      <c r="C222" s="498" t="s">
        <v>1581</v>
      </c>
      <c r="D222" s="498" t="s">
        <v>1703</v>
      </c>
      <c r="E222" s="498" t="s">
        <v>1702</v>
      </c>
      <c r="F222" s="513">
        <v>5</v>
      </c>
      <c r="G222" s="513">
        <v>4284.5</v>
      </c>
      <c r="H222" s="513">
        <v>1</v>
      </c>
      <c r="I222" s="513">
        <v>856.9</v>
      </c>
      <c r="J222" s="513"/>
      <c r="K222" s="513"/>
      <c r="L222" s="513"/>
      <c r="M222" s="513"/>
      <c r="N222" s="513"/>
      <c r="O222" s="513"/>
      <c r="P222" s="503"/>
      <c r="Q222" s="514"/>
    </row>
    <row r="223" spans="1:17" ht="14.4" customHeight="1" x14ac:dyDescent="0.3">
      <c r="A223" s="497" t="s">
        <v>1980</v>
      </c>
      <c r="B223" s="498" t="s">
        <v>1607</v>
      </c>
      <c r="C223" s="498" t="s">
        <v>1581</v>
      </c>
      <c r="D223" s="498" t="s">
        <v>1704</v>
      </c>
      <c r="E223" s="498" t="s">
        <v>1705</v>
      </c>
      <c r="F223" s="513"/>
      <c r="G223" s="513"/>
      <c r="H223" s="513"/>
      <c r="I223" s="513"/>
      <c r="J223" s="513">
        <v>1</v>
      </c>
      <c r="K223" s="513">
        <v>888.06</v>
      </c>
      <c r="L223" s="513"/>
      <c r="M223" s="513">
        <v>888.06</v>
      </c>
      <c r="N223" s="513"/>
      <c r="O223" s="513"/>
      <c r="P223" s="503"/>
      <c r="Q223" s="514"/>
    </row>
    <row r="224" spans="1:17" ht="14.4" customHeight="1" x14ac:dyDescent="0.3">
      <c r="A224" s="497" t="s">
        <v>1980</v>
      </c>
      <c r="B224" s="498" t="s">
        <v>1607</v>
      </c>
      <c r="C224" s="498" t="s">
        <v>1581</v>
      </c>
      <c r="D224" s="498" t="s">
        <v>1718</v>
      </c>
      <c r="E224" s="498" t="s">
        <v>1719</v>
      </c>
      <c r="F224" s="513">
        <v>4</v>
      </c>
      <c r="G224" s="513">
        <v>5177.46</v>
      </c>
      <c r="H224" s="513">
        <v>1</v>
      </c>
      <c r="I224" s="513">
        <v>1294.365</v>
      </c>
      <c r="J224" s="513">
        <v>1</v>
      </c>
      <c r="K224" s="513">
        <v>1305.82</v>
      </c>
      <c r="L224" s="513">
        <v>0.25221247484287662</v>
      </c>
      <c r="M224" s="513">
        <v>1305.82</v>
      </c>
      <c r="N224" s="513">
        <v>2</v>
      </c>
      <c r="O224" s="513">
        <v>2611.64</v>
      </c>
      <c r="P224" s="503">
        <v>0.50442494968575324</v>
      </c>
      <c r="Q224" s="514">
        <v>1305.82</v>
      </c>
    </row>
    <row r="225" spans="1:17" ht="14.4" customHeight="1" x14ac:dyDescent="0.3">
      <c r="A225" s="497" t="s">
        <v>1980</v>
      </c>
      <c r="B225" s="498" t="s">
        <v>1607</v>
      </c>
      <c r="C225" s="498" t="s">
        <v>1581</v>
      </c>
      <c r="D225" s="498" t="s">
        <v>1720</v>
      </c>
      <c r="E225" s="498" t="s">
        <v>1721</v>
      </c>
      <c r="F225" s="513">
        <v>3</v>
      </c>
      <c r="G225" s="513">
        <v>1064.7</v>
      </c>
      <c r="H225" s="513">
        <v>1</v>
      </c>
      <c r="I225" s="513">
        <v>354.90000000000003</v>
      </c>
      <c r="J225" s="513">
        <v>1</v>
      </c>
      <c r="K225" s="513">
        <v>359.1</v>
      </c>
      <c r="L225" s="513">
        <v>0.33727810650887574</v>
      </c>
      <c r="M225" s="513">
        <v>359.1</v>
      </c>
      <c r="N225" s="513"/>
      <c r="O225" s="513"/>
      <c r="P225" s="503"/>
      <c r="Q225" s="514"/>
    </row>
    <row r="226" spans="1:17" ht="14.4" customHeight="1" x14ac:dyDescent="0.3">
      <c r="A226" s="497" t="s">
        <v>1980</v>
      </c>
      <c r="B226" s="498" t="s">
        <v>1607</v>
      </c>
      <c r="C226" s="498" t="s">
        <v>1581</v>
      </c>
      <c r="D226" s="498" t="s">
        <v>1722</v>
      </c>
      <c r="E226" s="498" t="s">
        <v>1723</v>
      </c>
      <c r="F226" s="513"/>
      <c r="G226" s="513"/>
      <c r="H226" s="513"/>
      <c r="I226" s="513"/>
      <c r="J226" s="513">
        <v>1</v>
      </c>
      <c r="K226" s="513">
        <v>893.9</v>
      </c>
      <c r="L226" s="513"/>
      <c r="M226" s="513">
        <v>893.9</v>
      </c>
      <c r="N226" s="513">
        <v>1</v>
      </c>
      <c r="O226" s="513">
        <v>893.9</v>
      </c>
      <c r="P226" s="503"/>
      <c r="Q226" s="514">
        <v>893.9</v>
      </c>
    </row>
    <row r="227" spans="1:17" ht="14.4" customHeight="1" x14ac:dyDescent="0.3">
      <c r="A227" s="497" t="s">
        <v>1980</v>
      </c>
      <c r="B227" s="498" t="s">
        <v>1607</v>
      </c>
      <c r="C227" s="498" t="s">
        <v>1581</v>
      </c>
      <c r="D227" s="498" t="s">
        <v>1933</v>
      </c>
      <c r="E227" s="498" t="s">
        <v>1934</v>
      </c>
      <c r="F227" s="513">
        <v>1</v>
      </c>
      <c r="G227" s="513">
        <v>5018.2</v>
      </c>
      <c r="H227" s="513">
        <v>1</v>
      </c>
      <c r="I227" s="513">
        <v>5018.2</v>
      </c>
      <c r="J227" s="513">
        <v>1</v>
      </c>
      <c r="K227" s="513">
        <v>5200.68</v>
      </c>
      <c r="L227" s="513">
        <v>1.0363636363636364</v>
      </c>
      <c r="M227" s="513">
        <v>5200.68</v>
      </c>
      <c r="N227" s="513"/>
      <c r="O227" s="513"/>
      <c r="P227" s="503"/>
      <c r="Q227" s="514"/>
    </row>
    <row r="228" spans="1:17" ht="14.4" customHeight="1" x14ac:dyDescent="0.3">
      <c r="A228" s="497" t="s">
        <v>1980</v>
      </c>
      <c r="B228" s="498" t="s">
        <v>1607</v>
      </c>
      <c r="C228" s="498" t="s">
        <v>1581</v>
      </c>
      <c r="D228" s="498" t="s">
        <v>1730</v>
      </c>
      <c r="E228" s="498" t="s">
        <v>1731</v>
      </c>
      <c r="F228" s="513">
        <v>3</v>
      </c>
      <c r="G228" s="513">
        <v>19068</v>
      </c>
      <c r="H228" s="513">
        <v>1</v>
      </c>
      <c r="I228" s="513">
        <v>6356</v>
      </c>
      <c r="J228" s="513"/>
      <c r="K228" s="513"/>
      <c r="L228" s="513"/>
      <c r="M228" s="513"/>
      <c r="N228" s="513"/>
      <c r="O228" s="513"/>
      <c r="P228" s="503"/>
      <c r="Q228" s="514"/>
    </row>
    <row r="229" spans="1:17" ht="14.4" customHeight="1" x14ac:dyDescent="0.3">
      <c r="A229" s="497" t="s">
        <v>1980</v>
      </c>
      <c r="B229" s="498" t="s">
        <v>1607</v>
      </c>
      <c r="C229" s="498" t="s">
        <v>1581</v>
      </c>
      <c r="D229" s="498" t="s">
        <v>1937</v>
      </c>
      <c r="E229" s="498" t="s">
        <v>1938</v>
      </c>
      <c r="F229" s="513"/>
      <c r="G229" s="513"/>
      <c r="H229" s="513"/>
      <c r="I229" s="513"/>
      <c r="J229" s="513">
        <v>1</v>
      </c>
      <c r="K229" s="513">
        <v>36475.85</v>
      </c>
      <c r="L229" s="513"/>
      <c r="M229" s="513">
        <v>36475.85</v>
      </c>
      <c r="N229" s="513"/>
      <c r="O229" s="513"/>
      <c r="P229" s="503"/>
      <c r="Q229" s="514"/>
    </row>
    <row r="230" spans="1:17" ht="14.4" customHeight="1" x14ac:dyDescent="0.3">
      <c r="A230" s="497" t="s">
        <v>1980</v>
      </c>
      <c r="B230" s="498" t="s">
        <v>1607</v>
      </c>
      <c r="C230" s="498" t="s">
        <v>1581</v>
      </c>
      <c r="D230" s="498" t="s">
        <v>1939</v>
      </c>
      <c r="E230" s="498" t="s">
        <v>1940</v>
      </c>
      <c r="F230" s="513">
        <v>1</v>
      </c>
      <c r="G230" s="513">
        <v>24485.5</v>
      </c>
      <c r="H230" s="513">
        <v>1</v>
      </c>
      <c r="I230" s="513">
        <v>24485.5</v>
      </c>
      <c r="J230" s="513"/>
      <c r="K230" s="513"/>
      <c r="L230" s="513"/>
      <c r="M230" s="513"/>
      <c r="N230" s="513"/>
      <c r="O230" s="513"/>
      <c r="P230" s="503"/>
      <c r="Q230" s="514"/>
    </row>
    <row r="231" spans="1:17" ht="14.4" customHeight="1" x14ac:dyDescent="0.3">
      <c r="A231" s="497" t="s">
        <v>1980</v>
      </c>
      <c r="B231" s="498" t="s">
        <v>1607</v>
      </c>
      <c r="C231" s="498" t="s">
        <v>1581</v>
      </c>
      <c r="D231" s="498" t="s">
        <v>1586</v>
      </c>
      <c r="E231" s="498" t="s">
        <v>1587</v>
      </c>
      <c r="F231" s="513"/>
      <c r="G231" s="513"/>
      <c r="H231" s="513"/>
      <c r="I231" s="513"/>
      <c r="J231" s="513"/>
      <c r="K231" s="513"/>
      <c r="L231" s="513"/>
      <c r="M231" s="513"/>
      <c r="N231" s="513">
        <v>1</v>
      </c>
      <c r="O231" s="513">
        <v>511</v>
      </c>
      <c r="P231" s="503"/>
      <c r="Q231" s="514">
        <v>511</v>
      </c>
    </row>
    <row r="232" spans="1:17" ht="14.4" customHeight="1" x14ac:dyDescent="0.3">
      <c r="A232" s="497" t="s">
        <v>1980</v>
      </c>
      <c r="B232" s="498" t="s">
        <v>1607</v>
      </c>
      <c r="C232" s="498" t="s">
        <v>1581</v>
      </c>
      <c r="D232" s="498" t="s">
        <v>1742</v>
      </c>
      <c r="E232" s="498" t="s">
        <v>1743</v>
      </c>
      <c r="F232" s="513"/>
      <c r="G232" s="513"/>
      <c r="H232" s="513"/>
      <c r="I232" s="513"/>
      <c r="J232" s="513"/>
      <c r="K232" s="513"/>
      <c r="L232" s="513"/>
      <c r="M232" s="513"/>
      <c r="N232" s="513">
        <v>1</v>
      </c>
      <c r="O232" s="513">
        <v>380.86</v>
      </c>
      <c r="P232" s="503"/>
      <c r="Q232" s="514">
        <v>380.86</v>
      </c>
    </row>
    <row r="233" spans="1:17" ht="14.4" customHeight="1" x14ac:dyDescent="0.3">
      <c r="A233" s="497" t="s">
        <v>1980</v>
      </c>
      <c r="B233" s="498" t="s">
        <v>1607</v>
      </c>
      <c r="C233" s="498" t="s">
        <v>1581</v>
      </c>
      <c r="D233" s="498" t="s">
        <v>1986</v>
      </c>
      <c r="E233" s="498" t="s">
        <v>1987</v>
      </c>
      <c r="F233" s="513"/>
      <c r="G233" s="513"/>
      <c r="H233" s="513"/>
      <c r="I233" s="513"/>
      <c r="J233" s="513"/>
      <c r="K233" s="513"/>
      <c r="L233" s="513"/>
      <c r="M233" s="513"/>
      <c r="N233" s="513">
        <v>1</v>
      </c>
      <c r="O233" s="513">
        <v>17527.810000000001</v>
      </c>
      <c r="P233" s="503"/>
      <c r="Q233" s="514">
        <v>17527.810000000001</v>
      </c>
    </row>
    <row r="234" spans="1:17" ht="14.4" customHeight="1" x14ac:dyDescent="0.3">
      <c r="A234" s="497" t="s">
        <v>1980</v>
      </c>
      <c r="B234" s="498" t="s">
        <v>1607</v>
      </c>
      <c r="C234" s="498" t="s">
        <v>1588</v>
      </c>
      <c r="D234" s="498" t="s">
        <v>1754</v>
      </c>
      <c r="E234" s="498" t="s">
        <v>1755</v>
      </c>
      <c r="F234" s="513">
        <v>38</v>
      </c>
      <c r="G234" s="513">
        <v>7752</v>
      </c>
      <c r="H234" s="513">
        <v>1</v>
      </c>
      <c r="I234" s="513">
        <v>204</v>
      </c>
      <c r="J234" s="513">
        <v>40</v>
      </c>
      <c r="K234" s="513">
        <v>8200</v>
      </c>
      <c r="L234" s="513">
        <v>1.0577915376676987</v>
      </c>
      <c r="M234" s="513">
        <v>205</v>
      </c>
      <c r="N234" s="513">
        <v>24</v>
      </c>
      <c r="O234" s="513">
        <v>4920</v>
      </c>
      <c r="P234" s="503">
        <v>0.6346749226006192</v>
      </c>
      <c r="Q234" s="514">
        <v>205</v>
      </c>
    </row>
    <row r="235" spans="1:17" ht="14.4" customHeight="1" x14ac:dyDescent="0.3">
      <c r="A235" s="497" t="s">
        <v>1980</v>
      </c>
      <c r="B235" s="498" t="s">
        <v>1607</v>
      </c>
      <c r="C235" s="498" t="s">
        <v>1588</v>
      </c>
      <c r="D235" s="498" t="s">
        <v>1756</v>
      </c>
      <c r="E235" s="498" t="s">
        <v>1757</v>
      </c>
      <c r="F235" s="513">
        <v>35</v>
      </c>
      <c r="G235" s="513">
        <v>5215</v>
      </c>
      <c r="H235" s="513">
        <v>1</v>
      </c>
      <c r="I235" s="513">
        <v>149</v>
      </c>
      <c r="J235" s="513">
        <v>49</v>
      </c>
      <c r="K235" s="513">
        <v>7350</v>
      </c>
      <c r="L235" s="513">
        <v>1.4093959731543624</v>
      </c>
      <c r="M235" s="513">
        <v>150</v>
      </c>
      <c r="N235" s="513">
        <v>37</v>
      </c>
      <c r="O235" s="513">
        <v>5550</v>
      </c>
      <c r="P235" s="503">
        <v>1.0642377756471717</v>
      </c>
      <c r="Q235" s="514">
        <v>150</v>
      </c>
    </row>
    <row r="236" spans="1:17" ht="14.4" customHeight="1" x14ac:dyDescent="0.3">
      <c r="A236" s="497" t="s">
        <v>1980</v>
      </c>
      <c r="B236" s="498" t="s">
        <v>1607</v>
      </c>
      <c r="C236" s="498" t="s">
        <v>1588</v>
      </c>
      <c r="D236" s="498" t="s">
        <v>1758</v>
      </c>
      <c r="E236" s="498" t="s">
        <v>1759</v>
      </c>
      <c r="F236" s="513">
        <v>88</v>
      </c>
      <c r="G236" s="513">
        <v>15928</v>
      </c>
      <c r="H236" s="513">
        <v>1</v>
      </c>
      <c r="I236" s="513">
        <v>181</v>
      </c>
      <c r="J236" s="513">
        <v>108</v>
      </c>
      <c r="K236" s="513">
        <v>19656</v>
      </c>
      <c r="L236" s="513">
        <v>1.2340532395781014</v>
      </c>
      <c r="M236" s="513">
        <v>182</v>
      </c>
      <c r="N236" s="513">
        <v>100</v>
      </c>
      <c r="O236" s="513">
        <v>18200</v>
      </c>
      <c r="P236" s="503">
        <v>1.1426418884982421</v>
      </c>
      <c r="Q236" s="514">
        <v>182</v>
      </c>
    </row>
    <row r="237" spans="1:17" ht="14.4" customHeight="1" x14ac:dyDescent="0.3">
      <c r="A237" s="497" t="s">
        <v>1980</v>
      </c>
      <c r="B237" s="498" t="s">
        <v>1607</v>
      </c>
      <c r="C237" s="498" t="s">
        <v>1588</v>
      </c>
      <c r="D237" s="498" t="s">
        <v>1760</v>
      </c>
      <c r="E237" s="498" t="s">
        <v>1761</v>
      </c>
      <c r="F237" s="513">
        <v>47</v>
      </c>
      <c r="G237" s="513">
        <v>5828</v>
      </c>
      <c r="H237" s="513">
        <v>1</v>
      </c>
      <c r="I237" s="513">
        <v>124</v>
      </c>
      <c r="J237" s="513">
        <v>67</v>
      </c>
      <c r="K237" s="513">
        <v>8308</v>
      </c>
      <c r="L237" s="513">
        <v>1.425531914893617</v>
      </c>
      <c r="M237" s="513">
        <v>124</v>
      </c>
      <c r="N237" s="513">
        <v>51</v>
      </c>
      <c r="O237" s="513">
        <v>6324</v>
      </c>
      <c r="P237" s="503">
        <v>1.0851063829787233</v>
      </c>
      <c r="Q237" s="514">
        <v>124</v>
      </c>
    </row>
    <row r="238" spans="1:17" ht="14.4" customHeight="1" x14ac:dyDescent="0.3">
      <c r="A238" s="497" t="s">
        <v>1980</v>
      </c>
      <c r="B238" s="498" t="s">
        <v>1607</v>
      </c>
      <c r="C238" s="498" t="s">
        <v>1588</v>
      </c>
      <c r="D238" s="498" t="s">
        <v>1762</v>
      </c>
      <c r="E238" s="498" t="s">
        <v>1763</v>
      </c>
      <c r="F238" s="513">
        <v>101</v>
      </c>
      <c r="G238" s="513">
        <v>21816</v>
      </c>
      <c r="H238" s="513">
        <v>1</v>
      </c>
      <c r="I238" s="513">
        <v>216</v>
      </c>
      <c r="J238" s="513">
        <v>161</v>
      </c>
      <c r="K238" s="513">
        <v>34937</v>
      </c>
      <c r="L238" s="513">
        <v>1.6014393105977265</v>
      </c>
      <c r="M238" s="513">
        <v>217</v>
      </c>
      <c r="N238" s="513">
        <v>118</v>
      </c>
      <c r="O238" s="513">
        <v>25606</v>
      </c>
      <c r="P238" s="503">
        <v>1.1737257059039237</v>
      </c>
      <c r="Q238" s="514">
        <v>217</v>
      </c>
    </row>
    <row r="239" spans="1:17" ht="14.4" customHeight="1" x14ac:dyDescent="0.3">
      <c r="A239" s="497" t="s">
        <v>1980</v>
      </c>
      <c r="B239" s="498" t="s">
        <v>1607</v>
      </c>
      <c r="C239" s="498" t="s">
        <v>1588</v>
      </c>
      <c r="D239" s="498" t="s">
        <v>1764</v>
      </c>
      <c r="E239" s="498" t="s">
        <v>1765</v>
      </c>
      <c r="F239" s="513">
        <v>7</v>
      </c>
      <c r="G239" s="513">
        <v>1512</v>
      </c>
      <c r="H239" s="513">
        <v>1</v>
      </c>
      <c r="I239" s="513">
        <v>216</v>
      </c>
      <c r="J239" s="513">
        <v>3</v>
      </c>
      <c r="K239" s="513">
        <v>651</v>
      </c>
      <c r="L239" s="513">
        <v>0.43055555555555558</v>
      </c>
      <c r="M239" s="513">
        <v>217</v>
      </c>
      <c r="N239" s="513">
        <v>5</v>
      </c>
      <c r="O239" s="513">
        <v>1085</v>
      </c>
      <c r="P239" s="503">
        <v>0.71759259259259256</v>
      </c>
      <c r="Q239" s="514">
        <v>217</v>
      </c>
    </row>
    <row r="240" spans="1:17" ht="14.4" customHeight="1" x14ac:dyDescent="0.3">
      <c r="A240" s="497" t="s">
        <v>1980</v>
      </c>
      <c r="B240" s="498" t="s">
        <v>1607</v>
      </c>
      <c r="C240" s="498" t="s">
        <v>1588</v>
      </c>
      <c r="D240" s="498" t="s">
        <v>1768</v>
      </c>
      <c r="E240" s="498" t="s">
        <v>1769</v>
      </c>
      <c r="F240" s="513">
        <v>59</v>
      </c>
      <c r="G240" s="513">
        <v>12862</v>
      </c>
      <c r="H240" s="513">
        <v>1</v>
      </c>
      <c r="I240" s="513">
        <v>218</v>
      </c>
      <c r="J240" s="513">
        <v>49</v>
      </c>
      <c r="K240" s="513">
        <v>10731</v>
      </c>
      <c r="L240" s="513">
        <v>0.83431814647799718</v>
      </c>
      <c r="M240" s="513">
        <v>219</v>
      </c>
      <c r="N240" s="513">
        <v>48</v>
      </c>
      <c r="O240" s="513">
        <v>10512</v>
      </c>
      <c r="P240" s="503">
        <v>0.81729124552946664</v>
      </c>
      <c r="Q240" s="514">
        <v>219</v>
      </c>
    </row>
    <row r="241" spans="1:17" ht="14.4" customHeight="1" x14ac:dyDescent="0.3">
      <c r="A241" s="497" t="s">
        <v>1980</v>
      </c>
      <c r="B241" s="498" t="s">
        <v>1607</v>
      </c>
      <c r="C241" s="498" t="s">
        <v>1588</v>
      </c>
      <c r="D241" s="498" t="s">
        <v>1770</v>
      </c>
      <c r="E241" s="498" t="s">
        <v>1771</v>
      </c>
      <c r="F241" s="513">
        <v>2</v>
      </c>
      <c r="G241" s="513">
        <v>1216</v>
      </c>
      <c r="H241" s="513">
        <v>1</v>
      </c>
      <c r="I241" s="513">
        <v>608</v>
      </c>
      <c r="J241" s="513">
        <v>1</v>
      </c>
      <c r="K241" s="513">
        <v>609</v>
      </c>
      <c r="L241" s="513">
        <v>0.50082236842105265</v>
      </c>
      <c r="M241" s="513">
        <v>609</v>
      </c>
      <c r="N241" s="513"/>
      <c r="O241" s="513"/>
      <c r="P241" s="503"/>
      <c r="Q241" s="514"/>
    </row>
    <row r="242" spans="1:17" ht="14.4" customHeight="1" x14ac:dyDescent="0.3">
      <c r="A242" s="497" t="s">
        <v>1980</v>
      </c>
      <c r="B242" s="498" t="s">
        <v>1607</v>
      </c>
      <c r="C242" s="498" t="s">
        <v>1588</v>
      </c>
      <c r="D242" s="498" t="s">
        <v>1782</v>
      </c>
      <c r="E242" s="498" t="s">
        <v>1783</v>
      </c>
      <c r="F242" s="513"/>
      <c r="G242" s="513"/>
      <c r="H242" s="513"/>
      <c r="I242" s="513"/>
      <c r="J242" s="513">
        <v>1</v>
      </c>
      <c r="K242" s="513">
        <v>257</v>
      </c>
      <c r="L242" s="513"/>
      <c r="M242" s="513">
        <v>257</v>
      </c>
      <c r="N242" s="513"/>
      <c r="O242" s="513"/>
      <c r="P242" s="503"/>
      <c r="Q242" s="514"/>
    </row>
    <row r="243" spans="1:17" ht="14.4" customHeight="1" x14ac:dyDescent="0.3">
      <c r="A243" s="497" t="s">
        <v>1980</v>
      </c>
      <c r="B243" s="498" t="s">
        <v>1607</v>
      </c>
      <c r="C243" s="498" t="s">
        <v>1588</v>
      </c>
      <c r="D243" s="498" t="s">
        <v>1784</v>
      </c>
      <c r="E243" s="498" t="s">
        <v>1785</v>
      </c>
      <c r="F243" s="513">
        <v>1</v>
      </c>
      <c r="G243" s="513">
        <v>325</v>
      </c>
      <c r="H243" s="513">
        <v>1</v>
      </c>
      <c r="I243" s="513">
        <v>325</v>
      </c>
      <c r="J243" s="513">
        <v>3</v>
      </c>
      <c r="K243" s="513">
        <v>978</v>
      </c>
      <c r="L243" s="513">
        <v>3.0092307692307694</v>
      </c>
      <c r="M243" s="513">
        <v>326</v>
      </c>
      <c r="N243" s="513">
        <v>4</v>
      </c>
      <c r="O243" s="513">
        <v>1304</v>
      </c>
      <c r="P243" s="503">
        <v>4.0123076923076919</v>
      </c>
      <c r="Q243" s="514">
        <v>326</v>
      </c>
    </row>
    <row r="244" spans="1:17" ht="14.4" customHeight="1" x14ac:dyDescent="0.3">
      <c r="A244" s="497" t="s">
        <v>1980</v>
      </c>
      <c r="B244" s="498" t="s">
        <v>1607</v>
      </c>
      <c r="C244" s="498" t="s">
        <v>1588</v>
      </c>
      <c r="D244" s="498" t="s">
        <v>1788</v>
      </c>
      <c r="E244" s="498" t="s">
        <v>1789</v>
      </c>
      <c r="F244" s="513">
        <v>3</v>
      </c>
      <c r="G244" s="513">
        <v>12366</v>
      </c>
      <c r="H244" s="513">
        <v>1</v>
      </c>
      <c r="I244" s="513">
        <v>4122</v>
      </c>
      <c r="J244" s="513"/>
      <c r="K244" s="513"/>
      <c r="L244" s="513"/>
      <c r="M244" s="513"/>
      <c r="N244" s="513"/>
      <c r="O244" s="513"/>
      <c r="P244" s="503"/>
      <c r="Q244" s="514"/>
    </row>
    <row r="245" spans="1:17" ht="14.4" customHeight="1" x14ac:dyDescent="0.3">
      <c r="A245" s="497" t="s">
        <v>1980</v>
      </c>
      <c r="B245" s="498" t="s">
        <v>1607</v>
      </c>
      <c r="C245" s="498" t="s">
        <v>1588</v>
      </c>
      <c r="D245" s="498" t="s">
        <v>1800</v>
      </c>
      <c r="E245" s="498" t="s">
        <v>1801</v>
      </c>
      <c r="F245" s="513">
        <v>12</v>
      </c>
      <c r="G245" s="513">
        <v>45732</v>
      </c>
      <c r="H245" s="513">
        <v>1</v>
      </c>
      <c r="I245" s="513">
        <v>3811</v>
      </c>
      <c r="J245" s="513">
        <v>6</v>
      </c>
      <c r="K245" s="513">
        <v>22890</v>
      </c>
      <c r="L245" s="513">
        <v>0.50052479664130145</v>
      </c>
      <c r="M245" s="513">
        <v>3815</v>
      </c>
      <c r="N245" s="513">
        <v>4</v>
      </c>
      <c r="O245" s="513">
        <v>15260</v>
      </c>
      <c r="P245" s="503">
        <v>0.33368319776086769</v>
      </c>
      <c r="Q245" s="514">
        <v>3815</v>
      </c>
    </row>
    <row r="246" spans="1:17" ht="14.4" customHeight="1" x14ac:dyDescent="0.3">
      <c r="A246" s="497" t="s">
        <v>1980</v>
      </c>
      <c r="B246" s="498" t="s">
        <v>1607</v>
      </c>
      <c r="C246" s="498" t="s">
        <v>1588</v>
      </c>
      <c r="D246" s="498" t="s">
        <v>1802</v>
      </c>
      <c r="E246" s="498" t="s">
        <v>1803</v>
      </c>
      <c r="F246" s="513">
        <v>1</v>
      </c>
      <c r="G246" s="513">
        <v>5145</v>
      </c>
      <c r="H246" s="513">
        <v>1</v>
      </c>
      <c r="I246" s="513">
        <v>5145</v>
      </c>
      <c r="J246" s="513"/>
      <c r="K246" s="513"/>
      <c r="L246" s="513"/>
      <c r="M246" s="513"/>
      <c r="N246" s="513">
        <v>5</v>
      </c>
      <c r="O246" s="513">
        <v>25750</v>
      </c>
      <c r="P246" s="503">
        <v>5.0048590864917397</v>
      </c>
      <c r="Q246" s="514">
        <v>5150</v>
      </c>
    </row>
    <row r="247" spans="1:17" ht="14.4" customHeight="1" x14ac:dyDescent="0.3">
      <c r="A247" s="497" t="s">
        <v>1980</v>
      </c>
      <c r="B247" s="498" t="s">
        <v>1607</v>
      </c>
      <c r="C247" s="498" t="s">
        <v>1588</v>
      </c>
      <c r="D247" s="498" t="s">
        <v>1804</v>
      </c>
      <c r="E247" s="498" t="s">
        <v>1805</v>
      </c>
      <c r="F247" s="513">
        <v>7</v>
      </c>
      <c r="G247" s="513">
        <v>54796</v>
      </c>
      <c r="H247" s="513">
        <v>1</v>
      </c>
      <c r="I247" s="513">
        <v>7828</v>
      </c>
      <c r="J247" s="513">
        <v>1</v>
      </c>
      <c r="K247" s="513">
        <v>7835</v>
      </c>
      <c r="L247" s="513">
        <v>0.14298488940798598</v>
      </c>
      <c r="M247" s="513">
        <v>7835</v>
      </c>
      <c r="N247" s="513">
        <v>4</v>
      </c>
      <c r="O247" s="513">
        <v>31340</v>
      </c>
      <c r="P247" s="503">
        <v>0.57193955763194393</v>
      </c>
      <c r="Q247" s="514">
        <v>7835</v>
      </c>
    </row>
    <row r="248" spans="1:17" ht="14.4" customHeight="1" x14ac:dyDescent="0.3">
      <c r="A248" s="497" t="s">
        <v>1980</v>
      </c>
      <c r="B248" s="498" t="s">
        <v>1607</v>
      </c>
      <c r="C248" s="498" t="s">
        <v>1588</v>
      </c>
      <c r="D248" s="498" t="s">
        <v>1816</v>
      </c>
      <c r="E248" s="498" t="s">
        <v>1817</v>
      </c>
      <c r="F248" s="513">
        <v>26</v>
      </c>
      <c r="G248" s="513">
        <v>33176</v>
      </c>
      <c r="H248" s="513">
        <v>1</v>
      </c>
      <c r="I248" s="513">
        <v>1276</v>
      </c>
      <c r="J248" s="513">
        <v>18</v>
      </c>
      <c r="K248" s="513">
        <v>22986</v>
      </c>
      <c r="L248" s="513">
        <v>0.69285025319508076</v>
      </c>
      <c r="M248" s="513">
        <v>1277</v>
      </c>
      <c r="N248" s="513">
        <v>19</v>
      </c>
      <c r="O248" s="513">
        <v>24263</v>
      </c>
      <c r="P248" s="503">
        <v>0.73134193392814084</v>
      </c>
      <c r="Q248" s="514">
        <v>1277</v>
      </c>
    </row>
    <row r="249" spans="1:17" ht="14.4" customHeight="1" x14ac:dyDescent="0.3">
      <c r="A249" s="497" t="s">
        <v>1980</v>
      </c>
      <c r="B249" s="498" t="s">
        <v>1607</v>
      </c>
      <c r="C249" s="498" t="s">
        <v>1588</v>
      </c>
      <c r="D249" s="498" t="s">
        <v>1818</v>
      </c>
      <c r="E249" s="498" t="s">
        <v>1819</v>
      </c>
      <c r="F249" s="513">
        <v>23</v>
      </c>
      <c r="G249" s="513">
        <v>26749</v>
      </c>
      <c r="H249" s="513">
        <v>1</v>
      </c>
      <c r="I249" s="513">
        <v>1163</v>
      </c>
      <c r="J249" s="513">
        <v>16</v>
      </c>
      <c r="K249" s="513">
        <v>18624</v>
      </c>
      <c r="L249" s="513">
        <v>0.69625032711503232</v>
      </c>
      <c r="M249" s="513">
        <v>1164</v>
      </c>
      <c r="N249" s="513">
        <v>15</v>
      </c>
      <c r="O249" s="513">
        <v>17460</v>
      </c>
      <c r="P249" s="503">
        <v>0.65273468167034276</v>
      </c>
      <c r="Q249" s="514">
        <v>1164</v>
      </c>
    </row>
    <row r="250" spans="1:17" ht="14.4" customHeight="1" x14ac:dyDescent="0.3">
      <c r="A250" s="497" t="s">
        <v>1980</v>
      </c>
      <c r="B250" s="498" t="s">
        <v>1607</v>
      </c>
      <c r="C250" s="498" t="s">
        <v>1588</v>
      </c>
      <c r="D250" s="498" t="s">
        <v>1820</v>
      </c>
      <c r="E250" s="498" t="s">
        <v>1821</v>
      </c>
      <c r="F250" s="513">
        <v>78</v>
      </c>
      <c r="G250" s="513">
        <v>395070</v>
      </c>
      <c r="H250" s="513">
        <v>1</v>
      </c>
      <c r="I250" s="513">
        <v>5065</v>
      </c>
      <c r="J250" s="513">
        <v>49</v>
      </c>
      <c r="K250" s="513">
        <v>248332</v>
      </c>
      <c r="L250" s="513">
        <v>0.62857721416457846</v>
      </c>
      <c r="M250" s="513">
        <v>5068</v>
      </c>
      <c r="N250" s="513">
        <v>42</v>
      </c>
      <c r="O250" s="513">
        <v>212856</v>
      </c>
      <c r="P250" s="503">
        <v>0.53878046928392431</v>
      </c>
      <c r="Q250" s="514">
        <v>5068</v>
      </c>
    </row>
    <row r="251" spans="1:17" ht="14.4" customHeight="1" x14ac:dyDescent="0.3">
      <c r="A251" s="497" t="s">
        <v>1980</v>
      </c>
      <c r="B251" s="498" t="s">
        <v>1607</v>
      </c>
      <c r="C251" s="498" t="s">
        <v>1588</v>
      </c>
      <c r="D251" s="498" t="s">
        <v>1822</v>
      </c>
      <c r="E251" s="498" t="s">
        <v>1823</v>
      </c>
      <c r="F251" s="513">
        <v>2</v>
      </c>
      <c r="G251" s="513">
        <v>15338</v>
      </c>
      <c r="H251" s="513">
        <v>1</v>
      </c>
      <c r="I251" s="513">
        <v>7669</v>
      </c>
      <c r="J251" s="513"/>
      <c r="K251" s="513"/>
      <c r="L251" s="513"/>
      <c r="M251" s="513"/>
      <c r="N251" s="513">
        <v>3</v>
      </c>
      <c r="O251" s="513">
        <v>23019</v>
      </c>
      <c r="P251" s="503">
        <v>1.500782370582866</v>
      </c>
      <c r="Q251" s="514">
        <v>7673</v>
      </c>
    </row>
    <row r="252" spans="1:17" ht="14.4" customHeight="1" x14ac:dyDescent="0.3">
      <c r="A252" s="497" t="s">
        <v>1980</v>
      </c>
      <c r="B252" s="498" t="s">
        <v>1607</v>
      </c>
      <c r="C252" s="498" t="s">
        <v>1588</v>
      </c>
      <c r="D252" s="498" t="s">
        <v>1824</v>
      </c>
      <c r="E252" s="498" t="s">
        <v>1825</v>
      </c>
      <c r="F252" s="513">
        <v>3</v>
      </c>
      <c r="G252" s="513">
        <v>16515</v>
      </c>
      <c r="H252" s="513">
        <v>1</v>
      </c>
      <c r="I252" s="513">
        <v>5505</v>
      </c>
      <c r="J252" s="513">
        <v>1</v>
      </c>
      <c r="K252" s="513">
        <v>5508</v>
      </c>
      <c r="L252" s="513">
        <v>0.33351498637602178</v>
      </c>
      <c r="M252" s="513">
        <v>5508</v>
      </c>
      <c r="N252" s="513"/>
      <c r="O252" s="513"/>
      <c r="P252" s="503"/>
      <c r="Q252" s="514"/>
    </row>
    <row r="253" spans="1:17" ht="14.4" customHeight="1" x14ac:dyDescent="0.3">
      <c r="A253" s="497" t="s">
        <v>1980</v>
      </c>
      <c r="B253" s="498" t="s">
        <v>1607</v>
      </c>
      <c r="C253" s="498" t="s">
        <v>1588</v>
      </c>
      <c r="D253" s="498" t="s">
        <v>1828</v>
      </c>
      <c r="E253" s="498" t="s">
        <v>1829</v>
      </c>
      <c r="F253" s="513">
        <v>427</v>
      </c>
      <c r="G253" s="513">
        <v>73444</v>
      </c>
      <c r="H253" s="513">
        <v>1</v>
      </c>
      <c r="I253" s="513">
        <v>172</v>
      </c>
      <c r="J253" s="513">
        <v>495</v>
      </c>
      <c r="K253" s="513">
        <v>85635</v>
      </c>
      <c r="L253" s="513">
        <v>1.1659904144654432</v>
      </c>
      <c r="M253" s="513">
        <v>173</v>
      </c>
      <c r="N253" s="513">
        <v>439</v>
      </c>
      <c r="O253" s="513">
        <v>75947</v>
      </c>
      <c r="P253" s="503">
        <v>1.0340803877784435</v>
      </c>
      <c r="Q253" s="514">
        <v>173</v>
      </c>
    </row>
    <row r="254" spans="1:17" ht="14.4" customHeight="1" x14ac:dyDescent="0.3">
      <c r="A254" s="497" t="s">
        <v>1980</v>
      </c>
      <c r="B254" s="498" t="s">
        <v>1607</v>
      </c>
      <c r="C254" s="498" t="s">
        <v>1588</v>
      </c>
      <c r="D254" s="498" t="s">
        <v>1830</v>
      </c>
      <c r="E254" s="498" t="s">
        <v>1831</v>
      </c>
      <c r="F254" s="513">
        <v>73</v>
      </c>
      <c r="G254" s="513">
        <v>145562</v>
      </c>
      <c r="H254" s="513">
        <v>1</v>
      </c>
      <c r="I254" s="513">
        <v>1994</v>
      </c>
      <c r="J254" s="513">
        <v>59</v>
      </c>
      <c r="K254" s="513">
        <v>117764</v>
      </c>
      <c r="L254" s="513">
        <v>0.80902982921366839</v>
      </c>
      <c r="M254" s="513">
        <v>1996</v>
      </c>
      <c r="N254" s="513">
        <v>81</v>
      </c>
      <c r="O254" s="513">
        <v>161676</v>
      </c>
      <c r="P254" s="503">
        <v>1.11070196892046</v>
      </c>
      <c r="Q254" s="514">
        <v>1996</v>
      </c>
    </row>
    <row r="255" spans="1:17" ht="14.4" customHeight="1" x14ac:dyDescent="0.3">
      <c r="A255" s="497" t="s">
        <v>1980</v>
      </c>
      <c r="B255" s="498" t="s">
        <v>1607</v>
      </c>
      <c r="C255" s="498" t="s">
        <v>1588</v>
      </c>
      <c r="D255" s="498" t="s">
        <v>1836</v>
      </c>
      <c r="E255" s="498" t="s">
        <v>1837</v>
      </c>
      <c r="F255" s="513">
        <v>33</v>
      </c>
      <c r="G255" s="513">
        <v>88803</v>
      </c>
      <c r="H255" s="513">
        <v>1</v>
      </c>
      <c r="I255" s="513">
        <v>2691</v>
      </c>
      <c r="J255" s="513">
        <v>19</v>
      </c>
      <c r="K255" s="513">
        <v>51148</v>
      </c>
      <c r="L255" s="513">
        <v>0.5759715324932716</v>
      </c>
      <c r="M255" s="513">
        <v>2692</v>
      </c>
      <c r="N255" s="513">
        <v>25</v>
      </c>
      <c r="O255" s="513">
        <v>67300</v>
      </c>
      <c r="P255" s="503">
        <v>0.75785727959641003</v>
      </c>
      <c r="Q255" s="514">
        <v>2692</v>
      </c>
    </row>
    <row r="256" spans="1:17" ht="14.4" customHeight="1" x14ac:dyDescent="0.3">
      <c r="A256" s="497" t="s">
        <v>1980</v>
      </c>
      <c r="B256" s="498" t="s">
        <v>1607</v>
      </c>
      <c r="C256" s="498" t="s">
        <v>1588</v>
      </c>
      <c r="D256" s="498" t="s">
        <v>1838</v>
      </c>
      <c r="E256" s="498" t="s">
        <v>1839</v>
      </c>
      <c r="F256" s="513">
        <v>24</v>
      </c>
      <c r="G256" s="513">
        <v>124248</v>
      </c>
      <c r="H256" s="513">
        <v>1</v>
      </c>
      <c r="I256" s="513">
        <v>5177</v>
      </c>
      <c r="J256" s="513">
        <v>13</v>
      </c>
      <c r="K256" s="513">
        <v>67340</v>
      </c>
      <c r="L256" s="513">
        <v>0.54198055501899423</v>
      </c>
      <c r="M256" s="513">
        <v>5180</v>
      </c>
      <c r="N256" s="513">
        <v>15</v>
      </c>
      <c r="O256" s="513">
        <v>77700</v>
      </c>
      <c r="P256" s="503">
        <v>0.62536217886807033</v>
      </c>
      <c r="Q256" s="514">
        <v>5180</v>
      </c>
    </row>
    <row r="257" spans="1:17" ht="14.4" customHeight="1" x14ac:dyDescent="0.3">
      <c r="A257" s="497" t="s">
        <v>1980</v>
      </c>
      <c r="B257" s="498" t="s">
        <v>1607</v>
      </c>
      <c r="C257" s="498" t="s">
        <v>1588</v>
      </c>
      <c r="D257" s="498" t="s">
        <v>1842</v>
      </c>
      <c r="E257" s="498" t="s">
        <v>1843</v>
      </c>
      <c r="F257" s="513">
        <v>1</v>
      </c>
      <c r="G257" s="513">
        <v>657</v>
      </c>
      <c r="H257" s="513">
        <v>1</v>
      </c>
      <c r="I257" s="513">
        <v>657</v>
      </c>
      <c r="J257" s="513">
        <v>1</v>
      </c>
      <c r="K257" s="513">
        <v>658</v>
      </c>
      <c r="L257" s="513">
        <v>1.0015220700152208</v>
      </c>
      <c r="M257" s="513">
        <v>658</v>
      </c>
      <c r="N257" s="513"/>
      <c r="O257" s="513"/>
      <c r="P257" s="503"/>
      <c r="Q257" s="514"/>
    </row>
    <row r="258" spans="1:17" ht="14.4" customHeight="1" x14ac:dyDescent="0.3">
      <c r="A258" s="497" t="s">
        <v>1980</v>
      </c>
      <c r="B258" s="498" t="s">
        <v>1607</v>
      </c>
      <c r="C258" s="498" t="s">
        <v>1588</v>
      </c>
      <c r="D258" s="498" t="s">
        <v>1846</v>
      </c>
      <c r="E258" s="498" t="s">
        <v>1847</v>
      </c>
      <c r="F258" s="513">
        <v>2</v>
      </c>
      <c r="G258" s="513">
        <v>4148</v>
      </c>
      <c r="H258" s="513">
        <v>1</v>
      </c>
      <c r="I258" s="513">
        <v>2074</v>
      </c>
      <c r="J258" s="513">
        <v>1</v>
      </c>
      <c r="K258" s="513">
        <v>2076</v>
      </c>
      <c r="L258" s="513">
        <v>0.50048216007714563</v>
      </c>
      <c r="M258" s="513">
        <v>2076</v>
      </c>
      <c r="N258" s="513"/>
      <c r="O258" s="513"/>
      <c r="P258" s="503"/>
      <c r="Q258" s="514"/>
    </row>
    <row r="259" spans="1:17" ht="14.4" customHeight="1" x14ac:dyDescent="0.3">
      <c r="A259" s="497" t="s">
        <v>1980</v>
      </c>
      <c r="B259" s="498" t="s">
        <v>1607</v>
      </c>
      <c r="C259" s="498" t="s">
        <v>1588</v>
      </c>
      <c r="D259" s="498" t="s">
        <v>1848</v>
      </c>
      <c r="E259" s="498" t="s">
        <v>1849</v>
      </c>
      <c r="F259" s="513">
        <v>73</v>
      </c>
      <c r="G259" s="513">
        <v>10877</v>
      </c>
      <c r="H259" s="513">
        <v>1</v>
      </c>
      <c r="I259" s="513">
        <v>149</v>
      </c>
      <c r="J259" s="513">
        <v>74</v>
      </c>
      <c r="K259" s="513">
        <v>11100</v>
      </c>
      <c r="L259" s="513">
        <v>1.0205019766479728</v>
      </c>
      <c r="M259" s="513">
        <v>150</v>
      </c>
      <c r="N259" s="513">
        <v>53</v>
      </c>
      <c r="O259" s="513">
        <v>7950</v>
      </c>
      <c r="P259" s="503">
        <v>0.73090006435598054</v>
      </c>
      <c r="Q259" s="514">
        <v>150</v>
      </c>
    </row>
    <row r="260" spans="1:17" ht="14.4" customHeight="1" x14ac:dyDescent="0.3">
      <c r="A260" s="497" t="s">
        <v>1980</v>
      </c>
      <c r="B260" s="498" t="s">
        <v>1607</v>
      </c>
      <c r="C260" s="498" t="s">
        <v>1588</v>
      </c>
      <c r="D260" s="498" t="s">
        <v>1850</v>
      </c>
      <c r="E260" s="498" t="s">
        <v>1851</v>
      </c>
      <c r="F260" s="513">
        <v>26</v>
      </c>
      <c r="G260" s="513">
        <v>4992</v>
      </c>
      <c r="H260" s="513">
        <v>1</v>
      </c>
      <c r="I260" s="513">
        <v>192</v>
      </c>
      <c r="J260" s="513">
        <v>24</v>
      </c>
      <c r="K260" s="513">
        <v>4632</v>
      </c>
      <c r="L260" s="513">
        <v>0.92788461538461542</v>
      </c>
      <c r="M260" s="513">
        <v>193</v>
      </c>
      <c r="N260" s="513">
        <v>22</v>
      </c>
      <c r="O260" s="513">
        <v>4246</v>
      </c>
      <c r="P260" s="503">
        <v>0.85056089743589747</v>
      </c>
      <c r="Q260" s="514">
        <v>193</v>
      </c>
    </row>
    <row r="261" spans="1:17" ht="14.4" customHeight="1" x14ac:dyDescent="0.3">
      <c r="A261" s="497" t="s">
        <v>1980</v>
      </c>
      <c r="B261" s="498" t="s">
        <v>1607</v>
      </c>
      <c r="C261" s="498" t="s">
        <v>1588</v>
      </c>
      <c r="D261" s="498" t="s">
        <v>1852</v>
      </c>
      <c r="E261" s="498" t="s">
        <v>1853</v>
      </c>
      <c r="F261" s="513">
        <v>1</v>
      </c>
      <c r="G261" s="513">
        <v>197</v>
      </c>
      <c r="H261" s="513">
        <v>1</v>
      </c>
      <c r="I261" s="513">
        <v>197</v>
      </c>
      <c r="J261" s="513">
        <v>17</v>
      </c>
      <c r="K261" s="513">
        <v>3366</v>
      </c>
      <c r="L261" s="513">
        <v>17.086294416243653</v>
      </c>
      <c r="M261" s="513">
        <v>198</v>
      </c>
      <c r="N261" s="513">
        <v>24</v>
      </c>
      <c r="O261" s="513">
        <v>4752</v>
      </c>
      <c r="P261" s="503">
        <v>24.121827411167512</v>
      </c>
      <c r="Q261" s="514">
        <v>198</v>
      </c>
    </row>
    <row r="262" spans="1:17" ht="14.4" customHeight="1" x14ac:dyDescent="0.3">
      <c r="A262" s="497" t="s">
        <v>1980</v>
      </c>
      <c r="B262" s="498" t="s">
        <v>1607</v>
      </c>
      <c r="C262" s="498" t="s">
        <v>1588</v>
      </c>
      <c r="D262" s="498" t="s">
        <v>1854</v>
      </c>
      <c r="E262" s="498" t="s">
        <v>1855</v>
      </c>
      <c r="F262" s="513">
        <v>7</v>
      </c>
      <c r="G262" s="513">
        <v>2898</v>
      </c>
      <c r="H262" s="513">
        <v>1</v>
      </c>
      <c r="I262" s="513">
        <v>414</v>
      </c>
      <c r="J262" s="513">
        <v>1</v>
      </c>
      <c r="K262" s="513">
        <v>415</v>
      </c>
      <c r="L262" s="513">
        <v>0.14320220841959971</v>
      </c>
      <c r="M262" s="513">
        <v>415</v>
      </c>
      <c r="N262" s="513"/>
      <c r="O262" s="513"/>
      <c r="P262" s="503"/>
      <c r="Q262" s="514"/>
    </row>
    <row r="263" spans="1:17" ht="14.4" customHeight="1" x14ac:dyDescent="0.3">
      <c r="A263" s="497" t="s">
        <v>1980</v>
      </c>
      <c r="B263" s="498" t="s">
        <v>1607</v>
      </c>
      <c r="C263" s="498" t="s">
        <v>1588</v>
      </c>
      <c r="D263" s="498" t="s">
        <v>1858</v>
      </c>
      <c r="E263" s="498" t="s">
        <v>1859</v>
      </c>
      <c r="F263" s="513">
        <v>7</v>
      </c>
      <c r="G263" s="513">
        <v>1099</v>
      </c>
      <c r="H263" s="513">
        <v>1</v>
      </c>
      <c r="I263" s="513">
        <v>157</v>
      </c>
      <c r="J263" s="513">
        <v>29</v>
      </c>
      <c r="K263" s="513">
        <v>4582</v>
      </c>
      <c r="L263" s="513">
        <v>4.1692447679708824</v>
      </c>
      <c r="M263" s="513">
        <v>158</v>
      </c>
      <c r="N263" s="513">
        <v>12</v>
      </c>
      <c r="O263" s="513">
        <v>1896</v>
      </c>
      <c r="P263" s="503">
        <v>1.7252047315741583</v>
      </c>
      <c r="Q263" s="514">
        <v>158</v>
      </c>
    </row>
    <row r="264" spans="1:17" ht="14.4" customHeight="1" x14ac:dyDescent="0.3">
      <c r="A264" s="497" t="s">
        <v>1980</v>
      </c>
      <c r="B264" s="498" t="s">
        <v>1607</v>
      </c>
      <c r="C264" s="498" t="s">
        <v>1588</v>
      </c>
      <c r="D264" s="498" t="s">
        <v>1860</v>
      </c>
      <c r="E264" s="498" t="s">
        <v>1861</v>
      </c>
      <c r="F264" s="513">
        <v>2</v>
      </c>
      <c r="G264" s="513">
        <v>622</v>
      </c>
      <c r="H264" s="513">
        <v>1</v>
      </c>
      <c r="I264" s="513">
        <v>311</v>
      </c>
      <c r="J264" s="513">
        <v>4</v>
      </c>
      <c r="K264" s="513">
        <v>1248</v>
      </c>
      <c r="L264" s="513">
        <v>2.0064308681672025</v>
      </c>
      <c r="M264" s="513">
        <v>312</v>
      </c>
      <c r="N264" s="513">
        <v>2</v>
      </c>
      <c r="O264" s="513">
        <v>624</v>
      </c>
      <c r="P264" s="503">
        <v>1.0032154340836013</v>
      </c>
      <c r="Q264" s="514">
        <v>312</v>
      </c>
    </row>
    <row r="265" spans="1:17" ht="14.4" customHeight="1" x14ac:dyDescent="0.3">
      <c r="A265" s="497" t="s">
        <v>1980</v>
      </c>
      <c r="B265" s="498" t="s">
        <v>1607</v>
      </c>
      <c r="C265" s="498" t="s">
        <v>1588</v>
      </c>
      <c r="D265" s="498" t="s">
        <v>1864</v>
      </c>
      <c r="E265" s="498" t="s">
        <v>1865</v>
      </c>
      <c r="F265" s="513">
        <v>41</v>
      </c>
      <c r="G265" s="513">
        <v>86756</v>
      </c>
      <c r="H265" s="513">
        <v>1</v>
      </c>
      <c r="I265" s="513">
        <v>2116</v>
      </c>
      <c r="J265" s="513">
        <v>55</v>
      </c>
      <c r="K265" s="513">
        <v>116490</v>
      </c>
      <c r="L265" s="513">
        <v>1.3427313384665038</v>
      </c>
      <c r="M265" s="513">
        <v>2118</v>
      </c>
      <c r="N265" s="513">
        <v>72</v>
      </c>
      <c r="O265" s="513">
        <v>152496</v>
      </c>
      <c r="P265" s="503">
        <v>1.7577573885379685</v>
      </c>
      <c r="Q265" s="514">
        <v>2118</v>
      </c>
    </row>
    <row r="266" spans="1:17" ht="14.4" customHeight="1" x14ac:dyDescent="0.3">
      <c r="A266" s="497" t="s">
        <v>1980</v>
      </c>
      <c r="B266" s="498" t="s">
        <v>1607</v>
      </c>
      <c r="C266" s="498" t="s">
        <v>1588</v>
      </c>
      <c r="D266" s="498" t="s">
        <v>1866</v>
      </c>
      <c r="E266" s="498" t="s">
        <v>1801</v>
      </c>
      <c r="F266" s="513">
        <v>12</v>
      </c>
      <c r="G266" s="513">
        <v>22344</v>
      </c>
      <c r="H266" s="513">
        <v>1</v>
      </c>
      <c r="I266" s="513">
        <v>1862</v>
      </c>
      <c r="J266" s="513">
        <v>6</v>
      </c>
      <c r="K266" s="513">
        <v>11184</v>
      </c>
      <c r="L266" s="513">
        <v>0.50053705692803441</v>
      </c>
      <c r="M266" s="513">
        <v>1864</v>
      </c>
      <c r="N266" s="513">
        <v>5</v>
      </c>
      <c r="O266" s="513">
        <v>9320</v>
      </c>
      <c r="P266" s="503">
        <v>0.4171142141066953</v>
      </c>
      <c r="Q266" s="514">
        <v>1864</v>
      </c>
    </row>
    <row r="267" spans="1:17" ht="14.4" customHeight="1" x14ac:dyDescent="0.3">
      <c r="A267" s="497" t="s">
        <v>1980</v>
      </c>
      <c r="B267" s="498" t="s">
        <v>1607</v>
      </c>
      <c r="C267" s="498" t="s">
        <v>1588</v>
      </c>
      <c r="D267" s="498" t="s">
        <v>1867</v>
      </c>
      <c r="E267" s="498" t="s">
        <v>1868</v>
      </c>
      <c r="F267" s="513">
        <v>20</v>
      </c>
      <c r="G267" s="513">
        <v>3140</v>
      </c>
      <c r="H267" s="513">
        <v>1</v>
      </c>
      <c r="I267" s="513">
        <v>157</v>
      </c>
      <c r="J267" s="513">
        <v>17</v>
      </c>
      <c r="K267" s="513">
        <v>2686</v>
      </c>
      <c r="L267" s="513">
        <v>0.85541401273885354</v>
      </c>
      <c r="M267" s="513">
        <v>158</v>
      </c>
      <c r="N267" s="513">
        <v>17</v>
      </c>
      <c r="O267" s="513">
        <v>2686</v>
      </c>
      <c r="P267" s="503">
        <v>0.85541401273885354</v>
      </c>
      <c r="Q267" s="514">
        <v>158</v>
      </c>
    </row>
    <row r="268" spans="1:17" ht="14.4" customHeight="1" x14ac:dyDescent="0.3">
      <c r="A268" s="497" t="s">
        <v>1980</v>
      </c>
      <c r="B268" s="498" t="s">
        <v>1607</v>
      </c>
      <c r="C268" s="498" t="s">
        <v>1588</v>
      </c>
      <c r="D268" s="498" t="s">
        <v>1869</v>
      </c>
      <c r="E268" s="498" t="s">
        <v>1870</v>
      </c>
      <c r="F268" s="513">
        <v>1</v>
      </c>
      <c r="G268" s="513">
        <v>910</v>
      </c>
      <c r="H268" s="513">
        <v>1</v>
      </c>
      <c r="I268" s="513">
        <v>910</v>
      </c>
      <c r="J268" s="513">
        <v>1</v>
      </c>
      <c r="K268" s="513">
        <v>912</v>
      </c>
      <c r="L268" s="513">
        <v>1.0021978021978022</v>
      </c>
      <c r="M268" s="513">
        <v>912</v>
      </c>
      <c r="N268" s="513"/>
      <c r="O268" s="513"/>
      <c r="P268" s="503"/>
      <c r="Q268" s="514"/>
    </row>
    <row r="269" spans="1:17" ht="14.4" customHeight="1" x14ac:dyDescent="0.3">
      <c r="A269" s="497" t="s">
        <v>1980</v>
      </c>
      <c r="B269" s="498" t="s">
        <v>1607</v>
      </c>
      <c r="C269" s="498" t="s">
        <v>1588</v>
      </c>
      <c r="D269" s="498" t="s">
        <v>1871</v>
      </c>
      <c r="E269" s="498" t="s">
        <v>1872</v>
      </c>
      <c r="F269" s="513">
        <v>6</v>
      </c>
      <c r="G269" s="513">
        <v>50268</v>
      </c>
      <c r="H269" s="513">
        <v>1</v>
      </c>
      <c r="I269" s="513">
        <v>8378</v>
      </c>
      <c r="J269" s="513">
        <v>4</v>
      </c>
      <c r="K269" s="513">
        <v>33536</v>
      </c>
      <c r="L269" s="513">
        <v>0.66714410758335319</v>
      </c>
      <c r="M269" s="513">
        <v>8384</v>
      </c>
      <c r="N269" s="513">
        <v>4</v>
      </c>
      <c r="O269" s="513">
        <v>33536</v>
      </c>
      <c r="P269" s="503">
        <v>0.66714410758335319</v>
      </c>
      <c r="Q269" s="514">
        <v>8384</v>
      </c>
    </row>
    <row r="270" spans="1:17" ht="14.4" customHeight="1" x14ac:dyDescent="0.3">
      <c r="A270" s="497" t="s">
        <v>1980</v>
      </c>
      <c r="B270" s="498" t="s">
        <v>1607</v>
      </c>
      <c r="C270" s="498" t="s">
        <v>1588</v>
      </c>
      <c r="D270" s="498" t="s">
        <v>1877</v>
      </c>
      <c r="E270" s="498" t="s">
        <v>1878</v>
      </c>
      <c r="F270" s="513">
        <v>2</v>
      </c>
      <c r="G270" s="513">
        <v>0</v>
      </c>
      <c r="H270" s="513"/>
      <c r="I270" s="513">
        <v>0</v>
      </c>
      <c r="J270" s="513">
        <v>1</v>
      </c>
      <c r="K270" s="513">
        <v>0</v>
      </c>
      <c r="L270" s="513"/>
      <c r="M270" s="513">
        <v>0</v>
      </c>
      <c r="N270" s="513"/>
      <c r="O270" s="513"/>
      <c r="P270" s="503"/>
      <c r="Q270" s="514"/>
    </row>
    <row r="271" spans="1:17" ht="14.4" customHeight="1" x14ac:dyDescent="0.3">
      <c r="A271" s="497" t="s">
        <v>1980</v>
      </c>
      <c r="B271" s="498" t="s">
        <v>1607</v>
      </c>
      <c r="C271" s="498" t="s">
        <v>1588</v>
      </c>
      <c r="D271" s="498" t="s">
        <v>1879</v>
      </c>
      <c r="E271" s="498" t="s">
        <v>1880</v>
      </c>
      <c r="F271" s="513">
        <v>1</v>
      </c>
      <c r="G271" s="513">
        <v>1988</v>
      </c>
      <c r="H271" s="513">
        <v>1</v>
      </c>
      <c r="I271" s="513">
        <v>1988</v>
      </c>
      <c r="J271" s="513"/>
      <c r="K271" s="513"/>
      <c r="L271" s="513"/>
      <c r="M271" s="513"/>
      <c r="N271" s="513"/>
      <c r="O271" s="513"/>
      <c r="P271" s="503"/>
      <c r="Q271" s="514"/>
    </row>
    <row r="272" spans="1:17" ht="14.4" customHeight="1" x14ac:dyDescent="0.3">
      <c r="A272" s="497" t="s">
        <v>1980</v>
      </c>
      <c r="B272" s="498" t="s">
        <v>1607</v>
      </c>
      <c r="C272" s="498" t="s">
        <v>1588</v>
      </c>
      <c r="D272" s="498" t="s">
        <v>1881</v>
      </c>
      <c r="E272" s="498" t="s">
        <v>1882</v>
      </c>
      <c r="F272" s="513">
        <v>2</v>
      </c>
      <c r="G272" s="513">
        <v>1826</v>
      </c>
      <c r="H272" s="513">
        <v>1</v>
      </c>
      <c r="I272" s="513">
        <v>913</v>
      </c>
      <c r="J272" s="513"/>
      <c r="K272" s="513"/>
      <c r="L272" s="513"/>
      <c r="M272" s="513"/>
      <c r="N272" s="513">
        <v>5</v>
      </c>
      <c r="O272" s="513">
        <v>4570</v>
      </c>
      <c r="P272" s="503">
        <v>2.5027382256297921</v>
      </c>
      <c r="Q272" s="514">
        <v>914</v>
      </c>
    </row>
    <row r="273" spans="1:17" ht="14.4" customHeight="1" x14ac:dyDescent="0.3">
      <c r="A273" s="497" t="s">
        <v>1980</v>
      </c>
      <c r="B273" s="498" t="s">
        <v>1607</v>
      </c>
      <c r="C273" s="498" t="s">
        <v>1588</v>
      </c>
      <c r="D273" s="498" t="s">
        <v>1887</v>
      </c>
      <c r="E273" s="498" t="s">
        <v>1888</v>
      </c>
      <c r="F273" s="513">
        <v>1</v>
      </c>
      <c r="G273" s="513">
        <v>364</v>
      </c>
      <c r="H273" s="513">
        <v>1</v>
      </c>
      <c r="I273" s="513">
        <v>364</v>
      </c>
      <c r="J273" s="513"/>
      <c r="K273" s="513"/>
      <c r="L273" s="513"/>
      <c r="M273" s="513"/>
      <c r="N273" s="513"/>
      <c r="O273" s="513"/>
      <c r="P273" s="503"/>
      <c r="Q273" s="514"/>
    </row>
    <row r="274" spans="1:17" ht="14.4" customHeight="1" x14ac:dyDescent="0.3">
      <c r="A274" s="497" t="s">
        <v>1988</v>
      </c>
      <c r="B274" s="498" t="s">
        <v>1580</v>
      </c>
      <c r="C274" s="498" t="s">
        <v>1588</v>
      </c>
      <c r="D274" s="498" t="s">
        <v>1593</v>
      </c>
      <c r="E274" s="498" t="s">
        <v>1594</v>
      </c>
      <c r="F274" s="513">
        <v>1</v>
      </c>
      <c r="G274" s="513">
        <v>324</v>
      </c>
      <c r="H274" s="513">
        <v>1</v>
      </c>
      <c r="I274" s="513">
        <v>324</v>
      </c>
      <c r="J274" s="513"/>
      <c r="K274" s="513"/>
      <c r="L274" s="513"/>
      <c r="M274" s="513"/>
      <c r="N274" s="513"/>
      <c r="O274" s="513"/>
      <c r="P274" s="503"/>
      <c r="Q274" s="514"/>
    </row>
    <row r="275" spans="1:17" ht="14.4" customHeight="1" x14ac:dyDescent="0.3">
      <c r="A275" s="497" t="s">
        <v>1988</v>
      </c>
      <c r="B275" s="498" t="s">
        <v>1580</v>
      </c>
      <c r="C275" s="498" t="s">
        <v>1588</v>
      </c>
      <c r="D275" s="498" t="s">
        <v>1597</v>
      </c>
      <c r="E275" s="498" t="s">
        <v>1598</v>
      </c>
      <c r="F275" s="513"/>
      <c r="G275" s="513"/>
      <c r="H275" s="513"/>
      <c r="I275" s="513"/>
      <c r="J275" s="513">
        <v>2</v>
      </c>
      <c r="K275" s="513">
        <v>1300</v>
      </c>
      <c r="L275" s="513"/>
      <c r="M275" s="513">
        <v>650</v>
      </c>
      <c r="N275" s="513"/>
      <c r="O275" s="513"/>
      <c r="P275" s="503"/>
      <c r="Q275" s="514"/>
    </row>
    <row r="276" spans="1:17" ht="14.4" customHeight="1" x14ac:dyDescent="0.3">
      <c r="A276" s="497" t="s">
        <v>1988</v>
      </c>
      <c r="B276" s="498" t="s">
        <v>1580</v>
      </c>
      <c r="C276" s="498" t="s">
        <v>1588</v>
      </c>
      <c r="D276" s="498" t="s">
        <v>1599</v>
      </c>
      <c r="E276" s="498" t="s">
        <v>1600</v>
      </c>
      <c r="F276" s="513"/>
      <c r="G276" s="513"/>
      <c r="H276" s="513"/>
      <c r="I276" s="513"/>
      <c r="J276" s="513">
        <v>2</v>
      </c>
      <c r="K276" s="513">
        <v>242</v>
      </c>
      <c r="L276" s="513"/>
      <c r="M276" s="513">
        <v>121</v>
      </c>
      <c r="N276" s="513"/>
      <c r="O276" s="513"/>
      <c r="P276" s="503"/>
      <c r="Q276" s="514"/>
    </row>
    <row r="277" spans="1:17" ht="14.4" customHeight="1" x14ac:dyDescent="0.3">
      <c r="A277" s="497" t="s">
        <v>1988</v>
      </c>
      <c r="B277" s="498" t="s">
        <v>1580</v>
      </c>
      <c r="C277" s="498" t="s">
        <v>1588</v>
      </c>
      <c r="D277" s="498" t="s">
        <v>1601</v>
      </c>
      <c r="E277" s="498" t="s">
        <v>1602</v>
      </c>
      <c r="F277" s="513">
        <v>1</v>
      </c>
      <c r="G277" s="513">
        <v>264</v>
      </c>
      <c r="H277" s="513">
        <v>1</v>
      </c>
      <c r="I277" s="513">
        <v>264</v>
      </c>
      <c r="J277" s="513">
        <v>1</v>
      </c>
      <c r="K277" s="513">
        <v>266</v>
      </c>
      <c r="L277" s="513">
        <v>1.0075757575757576</v>
      </c>
      <c r="M277" s="513">
        <v>266</v>
      </c>
      <c r="N277" s="513">
        <v>1</v>
      </c>
      <c r="O277" s="513">
        <v>266</v>
      </c>
      <c r="P277" s="503">
        <v>1.0075757575757576</v>
      </c>
      <c r="Q277" s="514">
        <v>266</v>
      </c>
    </row>
    <row r="278" spans="1:17" ht="14.4" customHeight="1" x14ac:dyDescent="0.3">
      <c r="A278" s="497" t="s">
        <v>1988</v>
      </c>
      <c r="B278" s="498" t="s">
        <v>1607</v>
      </c>
      <c r="C278" s="498" t="s">
        <v>1608</v>
      </c>
      <c r="D278" s="498" t="s">
        <v>1613</v>
      </c>
      <c r="E278" s="498" t="s">
        <v>613</v>
      </c>
      <c r="F278" s="513">
        <v>1</v>
      </c>
      <c r="G278" s="513">
        <v>1982.88</v>
      </c>
      <c r="H278" s="513">
        <v>1</v>
      </c>
      <c r="I278" s="513">
        <v>1982.88</v>
      </c>
      <c r="J278" s="513"/>
      <c r="K278" s="513"/>
      <c r="L278" s="513"/>
      <c r="M278" s="513"/>
      <c r="N278" s="513"/>
      <c r="O278" s="513"/>
      <c r="P278" s="503"/>
      <c r="Q278" s="514"/>
    </row>
    <row r="279" spans="1:17" ht="14.4" customHeight="1" x14ac:dyDescent="0.3">
      <c r="A279" s="497" t="s">
        <v>1988</v>
      </c>
      <c r="B279" s="498" t="s">
        <v>1607</v>
      </c>
      <c r="C279" s="498" t="s">
        <v>1608</v>
      </c>
      <c r="D279" s="498" t="s">
        <v>1618</v>
      </c>
      <c r="E279" s="498" t="s">
        <v>1619</v>
      </c>
      <c r="F279" s="513"/>
      <c r="G279" s="513"/>
      <c r="H279" s="513"/>
      <c r="I279" s="513"/>
      <c r="J279" s="513">
        <v>0.8</v>
      </c>
      <c r="K279" s="513">
        <v>392.13</v>
      </c>
      <c r="L279" s="513"/>
      <c r="M279" s="513">
        <v>490.16249999999997</v>
      </c>
      <c r="N279" s="513"/>
      <c r="O279" s="513"/>
      <c r="P279" s="503"/>
      <c r="Q279" s="514"/>
    </row>
    <row r="280" spans="1:17" ht="14.4" customHeight="1" x14ac:dyDescent="0.3">
      <c r="A280" s="497" t="s">
        <v>1988</v>
      </c>
      <c r="B280" s="498" t="s">
        <v>1607</v>
      </c>
      <c r="C280" s="498" t="s">
        <v>1608</v>
      </c>
      <c r="D280" s="498" t="s">
        <v>1620</v>
      </c>
      <c r="E280" s="498" t="s">
        <v>624</v>
      </c>
      <c r="F280" s="513">
        <v>8.85</v>
      </c>
      <c r="G280" s="513">
        <v>13551.910000000002</v>
      </c>
      <c r="H280" s="513">
        <v>1</v>
      </c>
      <c r="I280" s="513">
        <v>1531.2892655367234</v>
      </c>
      <c r="J280" s="513">
        <v>4.05</v>
      </c>
      <c r="K280" s="513">
        <v>3987.06</v>
      </c>
      <c r="L280" s="513">
        <v>0.29420649930526394</v>
      </c>
      <c r="M280" s="513">
        <v>984.45925925925928</v>
      </c>
      <c r="N280" s="513">
        <v>6.1</v>
      </c>
      <c r="O280" s="513">
        <v>6033.0400000000009</v>
      </c>
      <c r="P280" s="503">
        <v>0.44518005211073569</v>
      </c>
      <c r="Q280" s="514">
        <v>989.02295081967236</v>
      </c>
    </row>
    <row r="281" spans="1:17" ht="14.4" customHeight="1" x14ac:dyDescent="0.3">
      <c r="A281" s="497" t="s">
        <v>1988</v>
      </c>
      <c r="B281" s="498" t="s">
        <v>1607</v>
      </c>
      <c r="C281" s="498" t="s">
        <v>1608</v>
      </c>
      <c r="D281" s="498" t="s">
        <v>1622</v>
      </c>
      <c r="E281" s="498" t="s">
        <v>693</v>
      </c>
      <c r="F281" s="513">
        <v>3.6500000000000004</v>
      </c>
      <c r="G281" s="513">
        <v>46975.07</v>
      </c>
      <c r="H281" s="513">
        <v>1</v>
      </c>
      <c r="I281" s="513">
        <v>12869.88219178082</v>
      </c>
      <c r="J281" s="513">
        <v>1.92</v>
      </c>
      <c r="K281" s="513">
        <v>19847.71</v>
      </c>
      <c r="L281" s="513">
        <v>0.4225158153037345</v>
      </c>
      <c r="M281" s="513">
        <v>10337.348958333334</v>
      </c>
      <c r="N281" s="513">
        <v>2.14</v>
      </c>
      <c r="O281" s="513">
        <v>22018.55</v>
      </c>
      <c r="P281" s="503">
        <v>0.46872841275169996</v>
      </c>
      <c r="Q281" s="514">
        <v>10289.042056074766</v>
      </c>
    </row>
    <row r="282" spans="1:17" ht="14.4" customHeight="1" x14ac:dyDescent="0.3">
      <c r="A282" s="497" t="s">
        <v>1988</v>
      </c>
      <c r="B282" s="498" t="s">
        <v>1607</v>
      </c>
      <c r="C282" s="498" t="s">
        <v>1608</v>
      </c>
      <c r="D282" s="498" t="s">
        <v>1624</v>
      </c>
      <c r="E282" s="498" t="s">
        <v>689</v>
      </c>
      <c r="F282" s="513"/>
      <c r="G282" s="513"/>
      <c r="H282" s="513"/>
      <c r="I282" s="513"/>
      <c r="J282" s="513"/>
      <c r="K282" s="513"/>
      <c r="L282" s="513"/>
      <c r="M282" s="513"/>
      <c r="N282" s="513">
        <v>0.18</v>
      </c>
      <c r="O282" s="513">
        <v>955.93000000000006</v>
      </c>
      <c r="P282" s="503"/>
      <c r="Q282" s="514">
        <v>5310.7222222222226</v>
      </c>
    </row>
    <row r="283" spans="1:17" ht="14.4" customHeight="1" x14ac:dyDescent="0.3">
      <c r="A283" s="497" t="s">
        <v>1988</v>
      </c>
      <c r="B283" s="498" t="s">
        <v>1607</v>
      </c>
      <c r="C283" s="498" t="s">
        <v>1608</v>
      </c>
      <c r="D283" s="498" t="s">
        <v>1625</v>
      </c>
      <c r="E283" s="498" t="s">
        <v>693</v>
      </c>
      <c r="F283" s="513">
        <v>0.30000000000000004</v>
      </c>
      <c r="G283" s="513">
        <v>1934.98</v>
      </c>
      <c r="H283" s="513">
        <v>1</v>
      </c>
      <c r="I283" s="513">
        <v>6449.9333333333325</v>
      </c>
      <c r="J283" s="513">
        <v>0.06</v>
      </c>
      <c r="K283" s="513">
        <v>386.99</v>
      </c>
      <c r="L283" s="513">
        <v>0.19999689919275651</v>
      </c>
      <c r="M283" s="513">
        <v>6449.8333333333339</v>
      </c>
      <c r="N283" s="513">
        <v>0.13</v>
      </c>
      <c r="O283" s="513">
        <v>845.84</v>
      </c>
      <c r="P283" s="503">
        <v>0.43713113313832702</v>
      </c>
      <c r="Q283" s="514">
        <v>6506.4615384615381</v>
      </c>
    </row>
    <row r="284" spans="1:17" ht="14.4" customHeight="1" x14ac:dyDescent="0.3">
      <c r="A284" s="497" t="s">
        <v>1988</v>
      </c>
      <c r="B284" s="498" t="s">
        <v>1607</v>
      </c>
      <c r="C284" s="498" t="s">
        <v>1608</v>
      </c>
      <c r="D284" s="498" t="s">
        <v>1626</v>
      </c>
      <c r="E284" s="498" t="s">
        <v>693</v>
      </c>
      <c r="F284" s="513"/>
      <c r="G284" s="513"/>
      <c r="H284" s="513"/>
      <c r="I284" s="513"/>
      <c r="J284" s="513">
        <v>0.1</v>
      </c>
      <c r="K284" s="513">
        <v>1152.3399999999999</v>
      </c>
      <c r="L284" s="513"/>
      <c r="M284" s="513">
        <v>11523.399999999998</v>
      </c>
      <c r="N284" s="513"/>
      <c r="O284" s="513"/>
      <c r="P284" s="503"/>
      <c r="Q284" s="514"/>
    </row>
    <row r="285" spans="1:17" ht="14.4" customHeight="1" x14ac:dyDescent="0.3">
      <c r="A285" s="497" t="s">
        <v>1988</v>
      </c>
      <c r="B285" s="498" t="s">
        <v>1607</v>
      </c>
      <c r="C285" s="498" t="s">
        <v>1608</v>
      </c>
      <c r="D285" s="498" t="s">
        <v>1946</v>
      </c>
      <c r="E285" s="498" t="s">
        <v>1947</v>
      </c>
      <c r="F285" s="513">
        <v>1</v>
      </c>
      <c r="G285" s="513">
        <v>412.69</v>
      </c>
      <c r="H285" s="513">
        <v>1</v>
      </c>
      <c r="I285" s="513">
        <v>412.69</v>
      </c>
      <c r="J285" s="513"/>
      <c r="K285" s="513"/>
      <c r="L285" s="513"/>
      <c r="M285" s="513"/>
      <c r="N285" s="513"/>
      <c r="O285" s="513"/>
      <c r="P285" s="503"/>
      <c r="Q285" s="514"/>
    </row>
    <row r="286" spans="1:17" ht="14.4" customHeight="1" x14ac:dyDescent="0.3">
      <c r="A286" s="497" t="s">
        <v>1988</v>
      </c>
      <c r="B286" s="498" t="s">
        <v>1607</v>
      </c>
      <c r="C286" s="498" t="s">
        <v>1608</v>
      </c>
      <c r="D286" s="498" t="s">
        <v>1629</v>
      </c>
      <c r="E286" s="498" t="s">
        <v>628</v>
      </c>
      <c r="F286" s="513">
        <v>1</v>
      </c>
      <c r="G286" s="513">
        <v>966.74</v>
      </c>
      <c r="H286" s="513">
        <v>1</v>
      </c>
      <c r="I286" s="513">
        <v>966.74</v>
      </c>
      <c r="J286" s="513">
        <v>1</v>
      </c>
      <c r="K286" s="513">
        <v>975.22</v>
      </c>
      <c r="L286" s="513">
        <v>1.0087717483501253</v>
      </c>
      <c r="M286" s="513">
        <v>975.22</v>
      </c>
      <c r="N286" s="513"/>
      <c r="O286" s="513"/>
      <c r="P286" s="503"/>
      <c r="Q286" s="514"/>
    </row>
    <row r="287" spans="1:17" ht="14.4" customHeight="1" x14ac:dyDescent="0.3">
      <c r="A287" s="497" t="s">
        <v>1988</v>
      </c>
      <c r="B287" s="498" t="s">
        <v>1607</v>
      </c>
      <c r="C287" s="498" t="s">
        <v>1608</v>
      </c>
      <c r="D287" s="498" t="s">
        <v>1633</v>
      </c>
      <c r="E287" s="498" t="s">
        <v>716</v>
      </c>
      <c r="F287" s="513">
        <v>2.89</v>
      </c>
      <c r="G287" s="513">
        <v>15644.439999999999</v>
      </c>
      <c r="H287" s="513">
        <v>1</v>
      </c>
      <c r="I287" s="513">
        <v>5413.3010380622827</v>
      </c>
      <c r="J287" s="513">
        <v>1.7</v>
      </c>
      <c r="K287" s="513">
        <v>9264.36</v>
      </c>
      <c r="L287" s="513">
        <v>0.59218227050632688</v>
      </c>
      <c r="M287" s="513">
        <v>5449.623529411765</v>
      </c>
      <c r="N287" s="513">
        <v>1.92</v>
      </c>
      <c r="O287" s="513">
        <v>10484.710000000001</v>
      </c>
      <c r="P287" s="503">
        <v>0.67018761937148286</v>
      </c>
      <c r="Q287" s="514">
        <v>5460.7864583333339</v>
      </c>
    </row>
    <row r="288" spans="1:17" ht="14.4" customHeight="1" x14ac:dyDescent="0.3">
      <c r="A288" s="497" t="s">
        <v>1988</v>
      </c>
      <c r="B288" s="498" t="s">
        <v>1607</v>
      </c>
      <c r="C288" s="498" t="s">
        <v>1608</v>
      </c>
      <c r="D288" s="498" t="s">
        <v>1634</v>
      </c>
      <c r="E288" s="498" t="s">
        <v>716</v>
      </c>
      <c r="F288" s="513">
        <v>5.7</v>
      </c>
      <c r="G288" s="513">
        <v>61559.079999999987</v>
      </c>
      <c r="H288" s="513">
        <v>1</v>
      </c>
      <c r="I288" s="513">
        <v>10799.838596491225</v>
      </c>
      <c r="J288" s="513">
        <v>4.75</v>
      </c>
      <c r="K288" s="513">
        <v>51863.210000000006</v>
      </c>
      <c r="L288" s="513">
        <v>0.84249488458891875</v>
      </c>
      <c r="M288" s="513">
        <v>10918.570526315791</v>
      </c>
      <c r="N288" s="513">
        <v>6.1899999999999995</v>
      </c>
      <c r="O288" s="513">
        <v>67615.47</v>
      </c>
      <c r="P288" s="503">
        <v>1.0983833741504911</v>
      </c>
      <c r="Q288" s="514">
        <v>10923.339256865915</v>
      </c>
    </row>
    <row r="289" spans="1:17" ht="14.4" customHeight="1" x14ac:dyDescent="0.3">
      <c r="A289" s="497" t="s">
        <v>1988</v>
      </c>
      <c r="B289" s="498" t="s">
        <v>1607</v>
      </c>
      <c r="C289" s="498" t="s">
        <v>1608</v>
      </c>
      <c r="D289" s="498" t="s">
        <v>1635</v>
      </c>
      <c r="E289" s="498" t="s">
        <v>719</v>
      </c>
      <c r="F289" s="513">
        <v>6.57</v>
      </c>
      <c r="G289" s="513">
        <v>12723.369999999999</v>
      </c>
      <c r="H289" s="513">
        <v>1</v>
      </c>
      <c r="I289" s="513">
        <v>1936.5859969558596</v>
      </c>
      <c r="J289" s="513">
        <v>2.6799999999999997</v>
      </c>
      <c r="K289" s="513">
        <v>5235.54</v>
      </c>
      <c r="L289" s="513">
        <v>0.41149003762367992</v>
      </c>
      <c r="M289" s="513">
        <v>1953.5597014925374</v>
      </c>
      <c r="N289" s="513">
        <v>3.5</v>
      </c>
      <c r="O289" s="513">
        <v>6846.35</v>
      </c>
      <c r="P289" s="503">
        <v>0.53809250222228866</v>
      </c>
      <c r="Q289" s="514">
        <v>1956.1000000000001</v>
      </c>
    </row>
    <row r="290" spans="1:17" ht="14.4" customHeight="1" x14ac:dyDescent="0.3">
      <c r="A290" s="497" t="s">
        <v>1988</v>
      </c>
      <c r="B290" s="498" t="s">
        <v>1607</v>
      </c>
      <c r="C290" s="498" t="s">
        <v>1608</v>
      </c>
      <c r="D290" s="498" t="s">
        <v>1636</v>
      </c>
      <c r="E290" s="498" t="s">
        <v>716</v>
      </c>
      <c r="F290" s="513">
        <v>1</v>
      </c>
      <c r="G290" s="513">
        <v>1082.6600000000001</v>
      </c>
      <c r="H290" s="513">
        <v>1</v>
      </c>
      <c r="I290" s="513">
        <v>1082.6600000000001</v>
      </c>
      <c r="J290" s="513"/>
      <c r="K290" s="513"/>
      <c r="L290" s="513"/>
      <c r="M290" s="513"/>
      <c r="N290" s="513"/>
      <c r="O290" s="513"/>
      <c r="P290" s="503"/>
      <c r="Q290" s="514"/>
    </row>
    <row r="291" spans="1:17" ht="14.4" customHeight="1" x14ac:dyDescent="0.3">
      <c r="A291" s="497" t="s">
        <v>1988</v>
      </c>
      <c r="B291" s="498" t="s">
        <v>1607</v>
      </c>
      <c r="C291" s="498" t="s">
        <v>1608</v>
      </c>
      <c r="D291" s="498" t="s">
        <v>1637</v>
      </c>
      <c r="E291" s="498" t="s">
        <v>632</v>
      </c>
      <c r="F291" s="513">
        <v>5.6999999999999993</v>
      </c>
      <c r="G291" s="513">
        <v>2135.9</v>
      </c>
      <c r="H291" s="513">
        <v>1</v>
      </c>
      <c r="I291" s="513">
        <v>374.71929824561408</v>
      </c>
      <c r="J291" s="513">
        <v>4.95</v>
      </c>
      <c r="K291" s="513">
        <v>1872.7600000000002</v>
      </c>
      <c r="L291" s="513">
        <v>0.87680134837773316</v>
      </c>
      <c r="M291" s="513">
        <v>378.33535353535359</v>
      </c>
      <c r="N291" s="513">
        <v>3.69</v>
      </c>
      <c r="O291" s="513">
        <v>1397.7599999999998</v>
      </c>
      <c r="P291" s="503">
        <v>0.65441265976871565</v>
      </c>
      <c r="Q291" s="514">
        <v>378.79674796747963</v>
      </c>
    </row>
    <row r="292" spans="1:17" ht="14.4" customHeight="1" x14ac:dyDescent="0.3">
      <c r="A292" s="497" t="s">
        <v>1988</v>
      </c>
      <c r="B292" s="498" t="s">
        <v>1607</v>
      </c>
      <c r="C292" s="498" t="s">
        <v>1608</v>
      </c>
      <c r="D292" s="498" t="s">
        <v>1639</v>
      </c>
      <c r="E292" s="498" t="s">
        <v>609</v>
      </c>
      <c r="F292" s="513">
        <v>0.36</v>
      </c>
      <c r="G292" s="513">
        <v>337.17</v>
      </c>
      <c r="H292" s="513">
        <v>1</v>
      </c>
      <c r="I292" s="513">
        <v>936.58333333333337</v>
      </c>
      <c r="J292" s="513">
        <v>0.13</v>
      </c>
      <c r="K292" s="513">
        <v>122.82000000000001</v>
      </c>
      <c r="L292" s="513">
        <v>0.36426728356615357</v>
      </c>
      <c r="M292" s="513">
        <v>944.76923076923083</v>
      </c>
      <c r="N292" s="513">
        <v>0.28000000000000003</v>
      </c>
      <c r="O292" s="513">
        <v>264.54000000000002</v>
      </c>
      <c r="P292" s="503">
        <v>0.78458937627902836</v>
      </c>
      <c r="Q292" s="514">
        <v>944.78571428571422</v>
      </c>
    </row>
    <row r="293" spans="1:17" ht="14.4" customHeight="1" x14ac:dyDescent="0.3">
      <c r="A293" s="497" t="s">
        <v>1988</v>
      </c>
      <c r="B293" s="498" t="s">
        <v>1607</v>
      </c>
      <c r="C293" s="498" t="s">
        <v>1581</v>
      </c>
      <c r="D293" s="498" t="s">
        <v>1640</v>
      </c>
      <c r="E293" s="498" t="s">
        <v>1641</v>
      </c>
      <c r="F293" s="513"/>
      <c r="G293" s="513"/>
      <c r="H293" s="513"/>
      <c r="I293" s="513"/>
      <c r="J293" s="513"/>
      <c r="K293" s="513"/>
      <c r="L293" s="513"/>
      <c r="M293" s="513"/>
      <c r="N293" s="513">
        <v>1</v>
      </c>
      <c r="O293" s="513">
        <v>9783.27</v>
      </c>
      <c r="P293" s="503"/>
      <c r="Q293" s="514">
        <v>9783.27</v>
      </c>
    </row>
    <row r="294" spans="1:17" ht="14.4" customHeight="1" x14ac:dyDescent="0.3">
      <c r="A294" s="497" t="s">
        <v>1988</v>
      </c>
      <c r="B294" s="498" t="s">
        <v>1607</v>
      </c>
      <c r="C294" s="498" t="s">
        <v>1581</v>
      </c>
      <c r="D294" s="498" t="s">
        <v>1948</v>
      </c>
      <c r="E294" s="498" t="s">
        <v>1949</v>
      </c>
      <c r="F294" s="513">
        <v>1</v>
      </c>
      <c r="G294" s="513">
        <v>281.27</v>
      </c>
      <c r="H294" s="513">
        <v>1</v>
      </c>
      <c r="I294" s="513">
        <v>281.27</v>
      </c>
      <c r="J294" s="513"/>
      <c r="K294" s="513"/>
      <c r="L294" s="513"/>
      <c r="M294" s="513"/>
      <c r="N294" s="513"/>
      <c r="O294" s="513"/>
      <c r="P294" s="503"/>
      <c r="Q294" s="514"/>
    </row>
    <row r="295" spans="1:17" ht="14.4" customHeight="1" x14ac:dyDescent="0.3">
      <c r="A295" s="497" t="s">
        <v>1988</v>
      </c>
      <c r="B295" s="498" t="s">
        <v>1607</v>
      </c>
      <c r="C295" s="498" t="s">
        <v>1581</v>
      </c>
      <c r="D295" s="498" t="s">
        <v>1644</v>
      </c>
      <c r="E295" s="498" t="s">
        <v>1645</v>
      </c>
      <c r="F295" s="513">
        <v>4</v>
      </c>
      <c r="G295" s="513">
        <v>2275.6</v>
      </c>
      <c r="H295" s="513">
        <v>1</v>
      </c>
      <c r="I295" s="513">
        <v>568.9</v>
      </c>
      <c r="J295" s="513"/>
      <c r="K295" s="513"/>
      <c r="L295" s="513"/>
      <c r="M295" s="513"/>
      <c r="N295" s="513">
        <v>3</v>
      </c>
      <c r="O295" s="513">
        <v>1768.77</v>
      </c>
      <c r="P295" s="503">
        <v>0.77727632272807179</v>
      </c>
      <c r="Q295" s="514">
        <v>589.59</v>
      </c>
    </row>
    <row r="296" spans="1:17" ht="14.4" customHeight="1" x14ac:dyDescent="0.3">
      <c r="A296" s="497" t="s">
        <v>1988</v>
      </c>
      <c r="B296" s="498" t="s">
        <v>1607</v>
      </c>
      <c r="C296" s="498" t="s">
        <v>1581</v>
      </c>
      <c r="D296" s="498" t="s">
        <v>1989</v>
      </c>
      <c r="E296" s="498" t="s">
        <v>1990</v>
      </c>
      <c r="F296" s="513"/>
      <c r="G296" s="513"/>
      <c r="H296" s="513"/>
      <c r="I296" s="513"/>
      <c r="J296" s="513">
        <v>1</v>
      </c>
      <c r="K296" s="513">
        <v>2831.35</v>
      </c>
      <c r="L296" s="513"/>
      <c r="M296" s="513">
        <v>2831.35</v>
      </c>
      <c r="N296" s="513"/>
      <c r="O296" s="513"/>
      <c r="P296" s="503"/>
      <c r="Q296" s="514"/>
    </row>
    <row r="297" spans="1:17" ht="14.4" customHeight="1" x14ac:dyDescent="0.3">
      <c r="A297" s="497" t="s">
        <v>1988</v>
      </c>
      <c r="B297" s="498" t="s">
        <v>1607</v>
      </c>
      <c r="C297" s="498" t="s">
        <v>1581</v>
      </c>
      <c r="D297" s="498" t="s">
        <v>1991</v>
      </c>
      <c r="E297" s="498" t="s">
        <v>1576</v>
      </c>
      <c r="F297" s="513">
        <v>28</v>
      </c>
      <c r="G297" s="513">
        <v>32600.399999999998</v>
      </c>
      <c r="H297" s="513">
        <v>1</v>
      </c>
      <c r="I297" s="513">
        <v>1164.3</v>
      </c>
      <c r="J297" s="513"/>
      <c r="K297" s="513"/>
      <c r="L297" s="513"/>
      <c r="M297" s="513"/>
      <c r="N297" s="513"/>
      <c r="O297" s="513"/>
      <c r="P297" s="503"/>
      <c r="Q297" s="514"/>
    </row>
    <row r="298" spans="1:17" ht="14.4" customHeight="1" x14ac:dyDescent="0.3">
      <c r="A298" s="497" t="s">
        <v>1988</v>
      </c>
      <c r="B298" s="498" t="s">
        <v>1607</v>
      </c>
      <c r="C298" s="498" t="s">
        <v>1581</v>
      </c>
      <c r="D298" s="498" t="s">
        <v>1646</v>
      </c>
      <c r="E298" s="498" t="s">
        <v>1647</v>
      </c>
      <c r="F298" s="513"/>
      <c r="G298" s="513"/>
      <c r="H298" s="513"/>
      <c r="I298" s="513"/>
      <c r="J298" s="513">
        <v>25</v>
      </c>
      <c r="K298" s="513">
        <v>42677.499999999993</v>
      </c>
      <c r="L298" s="513"/>
      <c r="M298" s="513">
        <v>1707.0999999999997</v>
      </c>
      <c r="N298" s="513">
        <v>41</v>
      </c>
      <c r="O298" s="513">
        <v>69991.100000000006</v>
      </c>
      <c r="P298" s="503"/>
      <c r="Q298" s="514">
        <v>1707.1000000000001</v>
      </c>
    </row>
    <row r="299" spans="1:17" ht="14.4" customHeight="1" x14ac:dyDescent="0.3">
      <c r="A299" s="497" t="s">
        <v>1988</v>
      </c>
      <c r="B299" s="498" t="s">
        <v>1607</v>
      </c>
      <c r="C299" s="498" t="s">
        <v>1581</v>
      </c>
      <c r="D299" s="498" t="s">
        <v>1648</v>
      </c>
      <c r="E299" s="498" t="s">
        <v>1649</v>
      </c>
      <c r="F299" s="513">
        <v>1</v>
      </c>
      <c r="G299" s="513">
        <v>1396.5</v>
      </c>
      <c r="H299" s="513">
        <v>1</v>
      </c>
      <c r="I299" s="513">
        <v>1396.5</v>
      </c>
      <c r="J299" s="513"/>
      <c r="K299" s="513"/>
      <c r="L299" s="513"/>
      <c r="M299" s="513"/>
      <c r="N299" s="513">
        <v>2</v>
      </c>
      <c r="O299" s="513">
        <v>2894.56</v>
      </c>
      <c r="P299" s="503">
        <v>2.0727246688148941</v>
      </c>
      <c r="Q299" s="514">
        <v>1447.28</v>
      </c>
    </row>
    <row r="300" spans="1:17" ht="14.4" customHeight="1" x14ac:dyDescent="0.3">
      <c r="A300" s="497" t="s">
        <v>1988</v>
      </c>
      <c r="B300" s="498" t="s">
        <v>1607</v>
      </c>
      <c r="C300" s="498" t="s">
        <v>1581</v>
      </c>
      <c r="D300" s="498" t="s">
        <v>1650</v>
      </c>
      <c r="E300" s="498" t="s">
        <v>1651</v>
      </c>
      <c r="F300" s="513">
        <v>2</v>
      </c>
      <c r="G300" s="513">
        <v>1876.4</v>
      </c>
      <c r="H300" s="513">
        <v>1</v>
      </c>
      <c r="I300" s="513">
        <v>938.2</v>
      </c>
      <c r="J300" s="513"/>
      <c r="K300" s="513"/>
      <c r="L300" s="513"/>
      <c r="M300" s="513"/>
      <c r="N300" s="513">
        <v>1</v>
      </c>
      <c r="O300" s="513">
        <v>972.32</v>
      </c>
      <c r="P300" s="503">
        <v>0.51818375612875722</v>
      </c>
      <c r="Q300" s="514">
        <v>972.32</v>
      </c>
    </row>
    <row r="301" spans="1:17" ht="14.4" customHeight="1" x14ac:dyDescent="0.3">
      <c r="A301" s="497" t="s">
        <v>1988</v>
      </c>
      <c r="B301" s="498" t="s">
        <v>1607</v>
      </c>
      <c r="C301" s="498" t="s">
        <v>1581</v>
      </c>
      <c r="D301" s="498" t="s">
        <v>1652</v>
      </c>
      <c r="E301" s="498" t="s">
        <v>1651</v>
      </c>
      <c r="F301" s="513">
        <v>5</v>
      </c>
      <c r="G301" s="513">
        <v>8237</v>
      </c>
      <c r="H301" s="513">
        <v>1</v>
      </c>
      <c r="I301" s="513">
        <v>1647.4</v>
      </c>
      <c r="J301" s="513">
        <v>12</v>
      </c>
      <c r="K301" s="513">
        <v>20487.719999999998</v>
      </c>
      <c r="L301" s="513">
        <v>2.4872793492776495</v>
      </c>
      <c r="M301" s="513">
        <v>1707.3099999999997</v>
      </c>
      <c r="N301" s="513">
        <v>24</v>
      </c>
      <c r="O301" s="513">
        <v>40975.440000000002</v>
      </c>
      <c r="P301" s="503">
        <v>4.9745586985552999</v>
      </c>
      <c r="Q301" s="514">
        <v>1707.3100000000002</v>
      </c>
    </row>
    <row r="302" spans="1:17" ht="14.4" customHeight="1" x14ac:dyDescent="0.3">
      <c r="A302" s="497" t="s">
        <v>1988</v>
      </c>
      <c r="B302" s="498" t="s">
        <v>1607</v>
      </c>
      <c r="C302" s="498" t="s">
        <v>1581</v>
      </c>
      <c r="D302" s="498" t="s">
        <v>1653</v>
      </c>
      <c r="E302" s="498" t="s">
        <v>1651</v>
      </c>
      <c r="F302" s="513">
        <v>15</v>
      </c>
      <c r="G302" s="513">
        <v>29907</v>
      </c>
      <c r="H302" s="513">
        <v>1</v>
      </c>
      <c r="I302" s="513">
        <v>1993.8</v>
      </c>
      <c r="J302" s="513">
        <v>3</v>
      </c>
      <c r="K302" s="513">
        <v>6198.9000000000005</v>
      </c>
      <c r="L302" s="513">
        <v>0.20727254488915639</v>
      </c>
      <c r="M302" s="513">
        <v>2066.3000000000002</v>
      </c>
      <c r="N302" s="513">
        <v>4</v>
      </c>
      <c r="O302" s="513">
        <v>8265.2000000000007</v>
      </c>
      <c r="P302" s="503">
        <v>0.27636339318554187</v>
      </c>
      <c r="Q302" s="514">
        <v>2066.3000000000002</v>
      </c>
    </row>
    <row r="303" spans="1:17" ht="14.4" customHeight="1" x14ac:dyDescent="0.3">
      <c r="A303" s="497" t="s">
        <v>1988</v>
      </c>
      <c r="B303" s="498" t="s">
        <v>1607</v>
      </c>
      <c r="C303" s="498" t="s">
        <v>1581</v>
      </c>
      <c r="D303" s="498" t="s">
        <v>1654</v>
      </c>
      <c r="E303" s="498" t="s">
        <v>1655</v>
      </c>
      <c r="F303" s="513">
        <v>1</v>
      </c>
      <c r="G303" s="513">
        <v>991.7</v>
      </c>
      <c r="H303" s="513">
        <v>1</v>
      </c>
      <c r="I303" s="513">
        <v>991.7</v>
      </c>
      <c r="J303" s="513"/>
      <c r="K303" s="513"/>
      <c r="L303" s="513"/>
      <c r="M303" s="513"/>
      <c r="N303" s="513"/>
      <c r="O303" s="513"/>
      <c r="P303" s="503"/>
      <c r="Q303" s="514"/>
    </row>
    <row r="304" spans="1:17" ht="14.4" customHeight="1" x14ac:dyDescent="0.3">
      <c r="A304" s="497" t="s">
        <v>1988</v>
      </c>
      <c r="B304" s="498" t="s">
        <v>1607</v>
      </c>
      <c r="C304" s="498" t="s">
        <v>1581</v>
      </c>
      <c r="D304" s="498" t="s">
        <v>1656</v>
      </c>
      <c r="E304" s="498" t="s">
        <v>1655</v>
      </c>
      <c r="F304" s="513">
        <v>3</v>
      </c>
      <c r="G304" s="513">
        <v>6200.0999999999995</v>
      </c>
      <c r="H304" s="513">
        <v>1</v>
      </c>
      <c r="I304" s="513">
        <v>2066.6999999999998</v>
      </c>
      <c r="J304" s="513">
        <v>3</v>
      </c>
      <c r="K304" s="513">
        <v>6425.5499999999993</v>
      </c>
      <c r="L304" s="513">
        <v>1.0363623167368268</v>
      </c>
      <c r="M304" s="513">
        <v>2141.85</v>
      </c>
      <c r="N304" s="513">
        <v>2</v>
      </c>
      <c r="O304" s="513">
        <v>4283.7</v>
      </c>
      <c r="P304" s="503">
        <v>0.69090821115788459</v>
      </c>
      <c r="Q304" s="514">
        <v>2141.85</v>
      </c>
    </row>
    <row r="305" spans="1:17" ht="14.4" customHeight="1" x14ac:dyDescent="0.3">
      <c r="A305" s="497" t="s">
        <v>1988</v>
      </c>
      <c r="B305" s="498" t="s">
        <v>1607</v>
      </c>
      <c r="C305" s="498" t="s">
        <v>1581</v>
      </c>
      <c r="D305" s="498" t="s">
        <v>1992</v>
      </c>
      <c r="E305" s="498" t="s">
        <v>1993</v>
      </c>
      <c r="F305" s="513">
        <v>1</v>
      </c>
      <c r="G305" s="513">
        <v>20587</v>
      </c>
      <c r="H305" s="513">
        <v>1</v>
      </c>
      <c r="I305" s="513">
        <v>20587</v>
      </c>
      <c r="J305" s="513"/>
      <c r="K305" s="513"/>
      <c r="L305" s="513"/>
      <c r="M305" s="513"/>
      <c r="N305" s="513"/>
      <c r="O305" s="513"/>
      <c r="P305" s="503"/>
      <c r="Q305" s="514"/>
    </row>
    <row r="306" spans="1:17" ht="14.4" customHeight="1" x14ac:dyDescent="0.3">
      <c r="A306" s="497" t="s">
        <v>1988</v>
      </c>
      <c r="B306" s="498" t="s">
        <v>1607</v>
      </c>
      <c r="C306" s="498" t="s">
        <v>1581</v>
      </c>
      <c r="D306" s="498" t="s">
        <v>1659</v>
      </c>
      <c r="E306" s="498" t="s">
        <v>1660</v>
      </c>
      <c r="F306" s="513">
        <v>5</v>
      </c>
      <c r="G306" s="513">
        <v>14490</v>
      </c>
      <c r="H306" s="513">
        <v>1</v>
      </c>
      <c r="I306" s="513">
        <v>2898</v>
      </c>
      <c r="J306" s="513">
        <v>1</v>
      </c>
      <c r="K306" s="513">
        <v>3003.38</v>
      </c>
      <c r="L306" s="513">
        <v>0.20727260179434093</v>
      </c>
      <c r="M306" s="513">
        <v>3003.38</v>
      </c>
      <c r="N306" s="513">
        <v>4</v>
      </c>
      <c r="O306" s="513">
        <v>12013.52</v>
      </c>
      <c r="P306" s="503">
        <v>0.82909040717736371</v>
      </c>
      <c r="Q306" s="514">
        <v>3003.38</v>
      </c>
    </row>
    <row r="307" spans="1:17" ht="14.4" customHeight="1" x14ac:dyDescent="0.3">
      <c r="A307" s="497" t="s">
        <v>1988</v>
      </c>
      <c r="B307" s="498" t="s">
        <v>1607</v>
      </c>
      <c r="C307" s="498" t="s">
        <v>1581</v>
      </c>
      <c r="D307" s="498" t="s">
        <v>1664</v>
      </c>
      <c r="E307" s="498" t="s">
        <v>1665</v>
      </c>
      <c r="F307" s="513">
        <v>1</v>
      </c>
      <c r="G307" s="513">
        <v>6649</v>
      </c>
      <c r="H307" s="513">
        <v>1</v>
      </c>
      <c r="I307" s="513">
        <v>6649</v>
      </c>
      <c r="J307" s="513">
        <v>1</v>
      </c>
      <c r="K307" s="513">
        <v>6890.78</v>
      </c>
      <c r="L307" s="513">
        <v>1.0363633629117159</v>
      </c>
      <c r="M307" s="513">
        <v>6890.78</v>
      </c>
      <c r="N307" s="513">
        <v>2</v>
      </c>
      <c r="O307" s="513">
        <v>13781.56</v>
      </c>
      <c r="P307" s="503">
        <v>2.0727267258234319</v>
      </c>
      <c r="Q307" s="514">
        <v>6890.78</v>
      </c>
    </row>
    <row r="308" spans="1:17" ht="14.4" customHeight="1" x14ac:dyDescent="0.3">
      <c r="A308" s="497" t="s">
        <v>1988</v>
      </c>
      <c r="B308" s="498" t="s">
        <v>1607</v>
      </c>
      <c r="C308" s="498" t="s">
        <v>1581</v>
      </c>
      <c r="D308" s="498" t="s">
        <v>1666</v>
      </c>
      <c r="E308" s="498" t="s">
        <v>1667</v>
      </c>
      <c r="F308" s="513"/>
      <c r="G308" s="513"/>
      <c r="H308" s="513"/>
      <c r="I308" s="513"/>
      <c r="J308" s="513"/>
      <c r="K308" s="513"/>
      <c r="L308" s="513"/>
      <c r="M308" s="513"/>
      <c r="N308" s="513">
        <v>1</v>
      </c>
      <c r="O308" s="513">
        <v>2298.9699999999998</v>
      </c>
      <c r="P308" s="503"/>
      <c r="Q308" s="514">
        <v>2298.9699999999998</v>
      </c>
    </row>
    <row r="309" spans="1:17" ht="14.4" customHeight="1" x14ac:dyDescent="0.3">
      <c r="A309" s="497" t="s">
        <v>1988</v>
      </c>
      <c r="B309" s="498" t="s">
        <v>1607</v>
      </c>
      <c r="C309" s="498" t="s">
        <v>1581</v>
      </c>
      <c r="D309" s="498" t="s">
        <v>1668</v>
      </c>
      <c r="E309" s="498" t="s">
        <v>1669</v>
      </c>
      <c r="F309" s="513">
        <v>5</v>
      </c>
      <c r="G309" s="513">
        <v>19963.5</v>
      </c>
      <c r="H309" s="513">
        <v>1</v>
      </c>
      <c r="I309" s="513">
        <v>3992.7</v>
      </c>
      <c r="J309" s="513">
        <v>2</v>
      </c>
      <c r="K309" s="513">
        <v>8275.7800000000007</v>
      </c>
      <c r="L309" s="513">
        <v>0.4145455456207579</v>
      </c>
      <c r="M309" s="513">
        <v>4137.8900000000003</v>
      </c>
      <c r="N309" s="513">
        <v>6</v>
      </c>
      <c r="O309" s="513">
        <v>24827.340000000004</v>
      </c>
      <c r="P309" s="503">
        <v>1.2436366368622738</v>
      </c>
      <c r="Q309" s="514">
        <v>4137.8900000000003</v>
      </c>
    </row>
    <row r="310" spans="1:17" ht="14.4" customHeight="1" x14ac:dyDescent="0.3">
      <c r="A310" s="497" t="s">
        <v>1988</v>
      </c>
      <c r="B310" s="498" t="s">
        <v>1607</v>
      </c>
      <c r="C310" s="498" t="s">
        <v>1581</v>
      </c>
      <c r="D310" s="498" t="s">
        <v>1982</v>
      </c>
      <c r="E310" s="498" t="s">
        <v>1983</v>
      </c>
      <c r="F310" s="513">
        <v>1</v>
      </c>
      <c r="G310" s="513">
        <v>1084.3</v>
      </c>
      <c r="H310" s="513">
        <v>1</v>
      </c>
      <c r="I310" s="513">
        <v>1084.3</v>
      </c>
      <c r="J310" s="513"/>
      <c r="K310" s="513"/>
      <c r="L310" s="513"/>
      <c r="M310" s="513"/>
      <c r="N310" s="513">
        <v>1</v>
      </c>
      <c r="O310" s="513">
        <v>1123.73</v>
      </c>
      <c r="P310" s="503">
        <v>1.0363644747763534</v>
      </c>
      <c r="Q310" s="514">
        <v>1123.73</v>
      </c>
    </row>
    <row r="311" spans="1:17" ht="14.4" customHeight="1" x14ac:dyDescent="0.3">
      <c r="A311" s="497" t="s">
        <v>1988</v>
      </c>
      <c r="B311" s="498" t="s">
        <v>1607</v>
      </c>
      <c r="C311" s="498" t="s">
        <v>1581</v>
      </c>
      <c r="D311" s="498" t="s">
        <v>1670</v>
      </c>
      <c r="E311" s="498" t="s">
        <v>1671</v>
      </c>
      <c r="F311" s="513">
        <v>15</v>
      </c>
      <c r="G311" s="513">
        <v>247110</v>
      </c>
      <c r="H311" s="513">
        <v>1</v>
      </c>
      <c r="I311" s="513">
        <v>16474</v>
      </c>
      <c r="J311" s="513">
        <v>11</v>
      </c>
      <c r="K311" s="513">
        <v>187803.55</v>
      </c>
      <c r="L311" s="513">
        <v>0.75999979766096071</v>
      </c>
      <c r="M311" s="513">
        <v>17073.05</v>
      </c>
      <c r="N311" s="513">
        <v>16</v>
      </c>
      <c r="O311" s="513">
        <v>273168.8</v>
      </c>
      <c r="P311" s="503">
        <v>1.1054542511432155</v>
      </c>
      <c r="Q311" s="514">
        <v>17073.05</v>
      </c>
    </row>
    <row r="312" spans="1:17" ht="14.4" customHeight="1" x14ac:dyDescent="0.3">
      <c r="A312" s="497" t="s">
        <v>1988</v>
      </c>
      <c r="B312" s="498" t="s">
        <v>1607</v>
      </c>
      <c r="C312" s="498" t="s">
        <v>1581</v>
      </c>
      <c r="D312" s="498" t="s">
        <v>1672</v>
      </c>
      <c r="E312" s="498" t="s">
        <v>1673</v>
      </c>
      <c r="F312" s="513">
        <v>18</v>
      </c>
      <c r="G312" s="513">
        <v>18050.400000000001</v>
      </c>
      <c r="H312" s="513">
        <v>1</v>
      </c>
      <c r="I312" s="513">
        <v>1002.8000000000001</v>
      </c>
      <c r="J312" s="513">
        <v>9</v>
      </c>
      <c r="K312" s="513">
        <v>9025.2000000000007</v>
      </c>
      <c r="L312" s="513">
        <v>0.5</v>
      </c>
      <c r="M312" s="513">
        <v>1002.8000000000001</v>
      </c>
      <c r="N312" s="513">
        <v>16</v>
      </c>
      <c r="O312" s="513">
        <v>16044.800000000001</v>
      </c>
      <c r="P312" s="503">
        <v>0.88888888888888884</v>
      </c>
      <c r="Q312" s="514">
        <v>1002.8000000000001</v>
      </c>
    </row>
    <row r="313" spans="1:17" ht="14.4" customHeight="1" x14ac:dyDescent="0.3">
      <c r="A313" s="497" t="s">
        <v>1988</v>
      </c>
      <c r="B313" s="498" t="s">
        <v>1607</v>
      </c>
      <c r="C313" s="498" t="s">
        <v>1581</v>
      </c>
      <c r="D313" s="498" t="s">
        <v>1674</v>
      </c>
      <c r="E313" s="498" t="s">
        <v>1675</v>
      </c>
      <c r="F313" s="513">
        <v>1</v>
      </c>
      <c r="G313" s="513">
        <v>7650</v>
      </c>
      <c r="H313" s="513">
        <v>1</v>
      </c>
      <c r="I313" s="513">
        <v>7650</v>
      </c>
      <c r="J313" s="513"/>
      <c r="K313" s="513"/>
      <c r="L313" s="513"/>
      <c r="M313" s="513"/>
      <c r="N313" s="513">
        <v>2</v>
      </c>
      <c r="O313" s="513">
        <v>15300</v>
      </c>
      <c r="P313" s="503">
        <v>2</v>
      </c>
      <c r="Q313" s="514">
        <v>7650</v>
      </c>
    </row>
    <row r="314" spans="1:17" ht="14.4" customHeight="1" x14ac:dyDescent="0.3">
      <c r="A314" s="497" t="s">
        <v>1988</v>
      </c>
      <c r="B314" s="498" t="s">
        <v>1607</v>
      </c>
      <c r="C314" s="498" t="s">
        <v>1581</v>
      </c>
      <c r="D314" s="498" t="s">
        <v>1676</v>
      </c>
      <c r="E314" s="498" t="s">
        <v>1677</v>
      </c>
      <c r="F314" s="513"/>
      <c r="G314" s="513"/>
      <c r="H314" s="513"/>
      <c r="I314" s="513"/>
      <c r="J314" s="513"/>
      <c r="K314" s="513"/>
      <c r="L314" s="513"/>
      <c r="M314" s="513"/>
      <c r="N314" s="513">
        <v>3</v>
      </c>
      <c r="O314" s="513">
        <v>28111.17</v>
      </c>
      <c r="P314" s="503"/>
      <c r="Q314" s="514">
        <v>9370.39</v>
      </c>
    </row>
    <row r="315" spans="1:17" ht="14.4" customHeight="1" x14ac:dyDescent="0.3">
      <c r="A315" s="497" t="s">
        <v>1988</v>
      </c>
      <c r="B315" s="498" t="s">
        <v>1607</v>
      </c>
      <c r="C315" s="498" t="s">
        <v>1581</v>
      </c>
      <c r="D315" s="498" t="s">
        <v>1680</v>
      </c>
      <c r="E315" s="498" t="s">
        <v>1681</v>
      </c>
      <c r="F315" s="513"/>
      <c r="G315" s="513"/>
      <c r="H315" s="513"/>
      <c r="I315" s="513"/>
      <c r="J315" s="513"/>
      <c r="K315" s="513"/>
      <c r="L315" s="513"/>
      <c r="M315" s="513"/>
      <c r="N315" s="513">
        <v>4</v>
      </c>
      <c r="O315" s="513">
        <v>53138.080000000002</v>
      </c>
      <c r="P315" s="503"/>
      <c r="Q315" s="514">
        <v>13284.52</v>
      </c>
    </row>
    <row r="316" spans="1:17" ht="14.4" customHeight="1" x14ac:dyDescent="0.3">
      <c r="A316" s="497" t="s">
        <v>1988</v>
      </c>
      <c r="B316" s="498" t="s">
        <v>1607</v>
      </c>
      <c r="C316" s="498" t="s">
        <v>1581</v>
      </c>
      <c r="D316" s="498" t="s">
        <v>1682</v>
      </c>
      <c r="E316" s="498" t="s">
        <v>1683</v>
      </c>
      <c r="F316" s="513">
        <v>4</v>
      </c>
      <c r="G316" s="513">
        <v>8379.2000000000007</v>
      </c>
      <c r="H316" s="513">
        <v>1</v>
      </c>
      <c r="I316" s="513">
        <v>2094.8000000000002</v>
      </c>
      <c r="J316" s="513">
        <v>1</v>
      </c>
      <c r="K316" s="513">
        <v>2170.9699999999998</v>
      </c>
      <c r="L316" s="513">
        <v>0.25909036662211182</v>
      </c>
      <c r="M316" s="513">
        <v>2170.9699999999998</v>
      </c>
      <c r="N316" s="513">
        <v>4</v>
      </c>
      <c r="O316" s="513">
        <v>8683.8799999999992</v>
      </c>
      <c r="P316" s="503">
        <v>1.0363614664884473</v>
      </c>
      <c r="Q316" s="514">
        <v>2170.9699999999998</v>
      </c>
    </row>
    <row r="317" spans="1:17" ht="14.4" customHeight="1" x14ac:dyDescent="0.3">
      <c r="A317" s="497" t="s">
        <v>1988</v>
      </c>
      <c r="B317" s="498" t="s">
        <v>1607</v>
      </c>
      <c r="C317" s="498" t="s">
        <v>1581</v>
      </c>
      <c r="D317" s="498" t="s">
        <v>1684</v>
      </c>
      <c r="E317" s="498" t="s">
        <v>1685</v>
      </c>
      <c r="F317" s="513"/>
      <c r="G317" s="513"/>
      <c r="H317" s="513"/>
      <c r="I317" s="513"/>
      <c r="J317" s="513">
        <v>1</v>
      </c>
      <c r="K317" s="513">
        <v>797</v>
      </c>
      <c r="L317" s="513"/>
      <c r="M317" s="513">
        <v>797</v>
      </c>
      <c r="N317" s="513">
        <v>5</v>
      </c>
      <c r="O317" s="513">
        <v>3985</v>
      </c>
      <c r="P317" s="503"/>
      <c r="Q317" s="514">
        <v>797</v>
      </c>
    </row>
    <row r="318" spans="1:17" ht="14.4" customHeight="1" x14ac:dyDescent="0.3">
      <c r="A318" s="497" t="s">
        <v>1988</v>
      </c>
      <c r="B318" s="498" t="s">
        <v>1607</v>
      </c>
      <c r="C318" s="498" t="s">
        <v>1581</v>
      </c>
      <c r="D318" s="498" t="s">
        <v>1696</v>
      </c>
      <c r="E318" s="498" t="s">
        <v>1695</v>
      </c>
      <c r="F318" s="513">
        <v>1</v>
      </c>
      <c r="G318" s="513">
        <v>5074.7</v>
      </c>
      <c r="H318" s="513">
        <v>1</v>
      </c>
      <c r="I318" s="513">
        <v>5074.7</v>
      </c>
      <c r="J318" s="513"/>
      <c r="K318" s="513"/>
      <c r="L318" s="513"/>
      <c r="M318" s="513"/>
      <c r="N318" s="513">
        <v>1</v>
      </c>
      <c r="O318" s="513">
        <v>5259.23</v>
      </c>
      <c r="P318" s="503">
        <v>1.0363627406546199</v>
      </c>
      <c r="Q318" s="514">
        <v>5259.23</v>
      </c>
    </row>
    <row r="319" spans="1:17" ht="14.4" customHeight="1" x14ac:dyDescent="0.3">
      <c r="A319" s="497" t="s">
        <v>1988</v>
      </c>
      <c r="B319" s="498" t="s">
        <v>1607</v>
      </c>
      <c r="C319" s="498" t="s">
        <v>1581</v>
      </c>
      <c r="D319" s="498" t="s">
        <v>1699</v>
      </c>
      <c r="E319" s="498" t="s">
        <v>1700</v>
      </c>
      <c r="F319" s="513">
        <v>5</v>
      </c>
      <c r="G319" s="513">
        <v>2922</v>
      </c>
      <c r="H319" s="513">
        <v>1</v>
      </c>
      <c r="I319" s="513">
        <v>584.4</v>
      </c>
      <c r="J319" s="513">
        <v>2</v>
      </c>
      <c r="K319" s="513">
        <v>1211.3</v>
      </c>
      <c r="L319" s="513">
        <v>0.4145448323066393</v>
      </c>
      <c r="M319" s="513">
        <v>605.65</v>
      </c>
      <c r="N319" s="513">
        <v>3</v>
      </c>
      <c r="O319" s="513">
        <v>1816.9499999999998</v>
      </c>
      <c r="P319" s="503">
        <v>0.62181724845995889</v>
      </c>
      <c r="Q319" s="514">
        <v>605.65</v>
      </c>
    </row>
    <row r="320" spans="1:17" ht="14.4" customHeight="1" x14ac:dyDescent="0.3">
      <c r="A320" s="497" t="s">
        <v>1988</v>
      </c>
      <c r="B320" s="498" t="s">
        <v>1607</v>
      </c>
      <c r="C320" s="498" t="s">
        <v>1581</v>
      </c>
      <c r="D320" s="498" t="s">
        <v>1701</v>
      </c>
      <c r="E320" s="498" t="s">
        <v>1702</v>
      </c>
      <c r="F320" s="513"/>
      <c r="G320" s="513"/>
      <c r="H320" s="513"/>
      <c r="I320" s="513"/>
      <c r="J320" s="513"/>
      <c r="K320" s="513"/>
      <c r="L320" s="513"/>
      <c r="M320" s="513"/>
      <c r="N320" s="513">
        <v>2</v>
      </c>
      <c r="O320" s="513">
        <v>1662.32</v>
      </c>
      <c r="P320" s="503"/>
      <c r="Q320" s="514">
        <v>831.16</v>
      </c>
    </row>
    <row r="321" spans="1:17" ht="14.4" customHeight="1" x14ac:dyDescent="0.3">
      <c r="A321" s="497" t="s">
        <v>1988</v>
      </c>
      <c r="B321" s="498" t="s">
        <v>1607</v>
      </c>
      <c r="C321" s="498" t="s">
        <v>1581</v>
      </c>
      <c r="D321" s="498" t="s">
        <v>1703</v>
      </c>
      <c r="E321" s="498" t="s">
        <v>1702</v>
      </c>
      <c r="F321" s="513">
        <v>2</v>
      </c>
      <c r="G321" s="513">
        <v>1713.8</v>
      </c>
      <c r="H321" s="513">
        <v>1</v>
      </c>
      <c r="I321" s="513">
        <v>856.9</v>
      </c>
      <c r="J321" s="513"/>
      <c r="K321" s="513"/>
      <c r="L321" s="513"/>
      <c r="M321" s="513"/>
      <c r="N321" s="513">
        <v>4</v>
      </c>
      <c r="O321" s="513">
        <v>3552.24</v>
      </c>
      <c r="P321" s="503">
        <v>2.0727272727272728</v>
      </c>
      <c r="Q321" s="514">
        <v>888.06</v>
      </c>
    </row>
    <row r="322" spans="1:17" ht="14.4" customHeight="1" x14ac:dyDescent="0.3">
      <c r="A322" s="497" t="s">
        <v>1988</v>
      </c>
      <c r="B322" s="498" t="s">
        <v>1607</v>
      </c>
      <c r="C322" s="498" t="s">
        <v>1581</v>
      </c>
      <c r="D322" s="498" t="s">
        <v>1704</v>
      </c>
      <c r="E322" s="498" t="s">
        <v>1705</v>
      </c>
      <c r="F322" s="513">
        <v>1</v>
      </c>
      <c r="G322" s="513">
        <v>856.9</v>
      </c>
      <c r="H322" s="513">
        <v>1</v>
      </c>
      <c r="I322" s="513">
        <v>856.9</v>
      </c>
      <c r="J322" s="513">
        <v>1</v>
      </c>
      <c r="K322" s="513">
        <v>888.06</v>
      </c>
      <c r="L322" s="513">
        <v>1.0363636363636364</v>
      </c>
      <c r="M322" s="513">
        <v>888.06</v>
      </c>
      <c r="N322" s="513"/>
      <c r="O322" s="513"/>
      <c r="P322" s="503"/>
      <c r="Q322" s="514"/>
    </row>
    <row r="323" spans="1:17" ht="14.4" customHeight="1" x14ac:dyDescent="0.3">
      <c r="A323" s="497" t="s">
        <v>1988</v>
      </c>
      <c r="B323" s="498" t="s">
        <v>1607</v>
      </c>
      <c r="C323" s="498" t="s">
        <v>1581</v>
      </c>
      <c r="D323" s="498" t="s">
        <v>1706</v>
      </c>
      <c r="E323" s="498" t="s">
        <v>1707</v>
      </c>
      <c r="F323" s="513"/>
      <c r="G323" s="513"/>
      <c r="H323" s="513"/>
      <c r="I323" s="513"/>
      <c r="J323" s="513"/>
      <c r="K323" s="513"/>
      <c r="L323" s="513"/>
      <c r="M323" s="513"/>
      <c r="N323" s="513">
        <v>3</v>
      </c>
      <c r="O323" s="513">
        <v>2493.48</v>
      </c>
      <c r="P323" s="503"/>
      <c r="Q323" s="514">
        <v>831.16</v>
      </c>
    </row>
    <row r="324" spans="1:17" ht="14.4" customHeight="1" x14ac:dyDescent="0.3">
      <c r="A324" s="497" t="s">
        <v>1988</v>
      </c>
      <c r="B324" s="498" t="s">
        <v>1607</v>
      </c>
      <c r="C324" s="498" t="s">
        <v>1581</v>
      </c>
      <c r="D324" s="498" t="s">
        <v>1710</v>
      </c>
      <c r="E324" s="498" t="s">
        <v>1711</v>
      </c>
      <c r="F324" s="513"/>
      <c r="G324" s="513"/>
      <c r="H324" s="513"/>
      <c r="I324" s="513"/>
      <c r="J324" s="513"/>
      <c r="K324" s="513"/>
      <c r="L324" s="513"/>
      <c r="M324" s="513"/>
      <c r="N324" s="513">
        <v>2</v>
      </c>
      <c r="O324" s="513">
        <v>4410</v>
      </c>
      <c r="P324" s="503"/>
      <c r="Q324" s="514">
        <v>2205</v>
      </c>
    </row>
    <row r="325" spans="1:17" ht="14.4" customHeight="1" x14ac:dyDescent="0.3">
      <c r="A325" s="497" t="s">
        <v>1988</v>
      </c>
      <c r="B325" s="498" t="s">
        <v>1607</v>
      </c>
      <c r="C325" s="498" t="s">
        <v>1581</v>
      </c>
      <c r="D325" s="498" t="s">
        <v>1712</v>
      </c>
      <c r="E325" s="498" t="s">
        <v>1713</v>
      </c>
      <c r="F325" s="513">
        <v>17</v>
      </c>
      <c r="G325" s="513">
        <v>24160.400000000001</v>
      </c>
      <c r="H325" s="513">
        <v>1</v>
      </c>
      <c r="I325" s="513">
        <v>1421.2</v>
      </c>
      <c r="J325" s="513">
        <v>9</v>
      </c>
      <c r="K325" s="513">
        <v>13255.920000000002</v>
      </c>
      <c r="L325" s="513">
        <v>0.54866310160427811</v>
      </c>
      <c r="M325" s="513">
        <v>1472.88</v>
      </c>
      <c r="N325" s="513">
        <v>19</v>
      </c>
      <c r="O325" s="513">
        <v>27984.720000000001</v>
      </c>
      <c r="P325" s="503">
        <v>1.1582887700534759</v>
      </c>
      <c r="Q325" s="514">
        <v>1472.88</v>
      </c>
    </row>
    <row r="326" spans="1:17" ht="14.4" customHeight="1" x14ac:dyDescent="0.3">
      <c r="A326" s="497" t="s">
        <v>1988</v>
      </c>
      <c r="B326" s="498" t="s">
        <v>1607</v>
      </c>
      <c r="C326" s="498" t="s">
        <v>1581</v>
      </c>
      <c r="D326" s="498" t="s">
        <v>1714</v>
      </c>
      <c r="E326" s="498" t="s">
        <v>1715</v>
      </c>
      <c r="F326" s="513"/>
      <c r="G326" s="513"/>
      <c r="H326" s="513"/>
      <c r="I326" s="513"/>
      <c r="J326" s="513"/>
      <c r="K326" s="513"/>
      <c r="L326" s="513"/>
      <c r="M326" s="513"/>
      <c r="N326" s="513">
        <v>1</v>
      </c>
      <c r="O326" s="513">
        <v>1312.14</v>
      </c>
      <c r="P326" s="503"/>
      <c r="Q326" s="514">
        <v>1312.14</v>
      </c>
    </row>
    <row r="327" spans="1:17" ht="14.4" customHeight="1" x14ac:dyDescent="0.3">
      <c r="A327" s="497" t="s">
        <v>1988</v>
      </c>
      <c r="B327" s="498" t="s">
        <v>1607</v>
      </c>
      <c r="C327" s="498" t="s">
        <v>1581</v>
      </c>
      <c r="D327" s="498" t="s">
        <v>1718</v>
      </c>
      <c r="E327" s="498" t="s">
        <v>1719</v>
      </c>
      <c r="F327" s="513">
        <v>18</v>
      </c>
      <c r="G327" s="513">
        <v>23504.76</v>
      </c>
      <c r="H327" s="513">
        <v>1</v>
      </c>
      <c r="I327" s="513">
        <v>1305.82</v>
      </c>
      <c r="J327" s="513">
        <v>13</v>
      </c>
      <c r="K327" s="513">
        <v>16975.66</v>
      </c>
      <c r="L327" s="513">
        <v>0.72222222222222221</v>
      </c>
      <c r="M327" s="513">
        <v>1305.82</v>
      </c>
      <c r="N327" s="513">
        <v>21</v>
      </c>
      <c r="O327" s="513">
        <v>27422.22</v>
      </c>
      <c r="P327" s="503">
        <v>1.1666666666666667</v>
      </c>
      <c r="Q327" s="514">
        <v>1305.8200000000002</v>
      </c>
    </row>
    <row r="328" spans="1:17" ht="14.4" customHeight="1" x14ac:dyDescent="0.3">
      <c r="A328" s="497" t="s">
        <v>1988</v>
      </c>
      <c r="B328" s="498" t="s">
        <v>1607</v>
      </c>
      <c r="C328" s="498" t="s">
        <v>1581</v>
      </c>
      <c r="D328" s="498" t="s">
        <v>1964</v>
      </c>
      <c r="E328" s="498" t="s">
        <v>1965</v>
      </c>
      <c r="F328" s="513"/>
      <c r="G328" s="513"/>
      <c r="H328" s="513"/>
      <c r="I328" s="513"/>
      <c r="J328" s="513">
        <v>1</v>
      </c>
      <c r="K328" s="513">
        <v>80000</v>
      </c>
      <c r="L328" s="513"/>
      <c r="M328" s="513">
        <v>80000</v>
      </c>
      <c r="N328" s="513"/>
      <c r="O328" s="513"/>
      <c r="P328" s="503"/>
      <c r="Q328" s="514"/>
    </row>
    <row r="329" spans="1:17" ht="14.4" customHeight="1" x14ac:dyDescent="0.3">
      <c r="A329" s="497" t="s">
        <v>1988</v>
      </c>
      <c r="B329" s="498" t="s">
        <v>1607</v>
      </c>
      <c r="C329" s="498" t="s">
        <v>1581</v>
      </c>
      <c r="D329" s="498" t="s">
        <v>1720</v>
      </c>
      <c r="E329" s="498" t="s">
        <v>1721</v>
      </c>
      <c r="F329" s="513">
        <v>2</v>
      </c>
      <c r="G329" s="513">
        <v>718.2</v>
      </c>
      <c r="H329" s="513">
        <v>1</v>
      </c>
      <c r="I329" s="513">
        <v>359.1</v>
      </c>
      <c r="J329" s="513">
        <v>1</v>
      </c>
      <c r="K329" s="513">
        <v>359.1</v>
      </c>
      <c r="L329" s="513">
        <v>0.5</v>
      </c>
      <c r="M329" s="513">
        <v>359.1</v>
      </c>
      <c r="N329" s="513">
        <v>4</v>
      </c>
      <c r="O329" s="513">
        <v>1436.4</v>
      </c>
      <c r="P329" s="503">
        <v>2</v>
      </c>
      <c r="Q329" s="514">
        <v>359.1</v>
      </c>
    </row>
    <row r="330" spans="1:17" ht="14.4" customHeight="1" x14ac:dyDescent="0.3">
      <c r="A330" s="497" t="s">
        <v>1988</v>
      </c>
      <c r="B330" s="498" t="s">
        <v>1607</v>
      </c>
      <c r="C330" s="498" t="s">
        <v>1581</v>
      </c>
      <c r="D330" s="498" t="s">
        <v>1722</v>
      </c>
      <c r="E330" s="498" t="s">
        <v>1723</v>
      </c>
      <c r="F330" s="513">
        <v>1</v>
      </c>
      <c r="G330" s="513">
        <v>893.9</v>
      </c>
      <c r="H330" s="513">
        <v>1</v>
      </c>
      <c r="I330" s="513">
        <v>893.9</v>
      </c>
      <c r="J330" s="513">
        <v>2</v>
      </c>
      <c r="K330" s="513">
        <v>1787.8</v>
      </c>
      <c r="L330" s="513">
        <v>2</v>
      </c>
      <c r="M330" s="513">
        <v>893.9</v>
      </c>
      <c r="N330" s="513">
        <v>1</v>
      </c>
      <c r="O330" s="513">
        <v>893.9</v>
      </c>
      <c r="P330" s="503">
        <v>1</v>
      </c>
      <c r="Q330" s="514">
        <v>893.9</v>
      </c>
    </row>
    <row r="331" spans="1:17" ht="14.4" customHeight="1" x14ac:dyDescent="0.3">
      <c r="A331" s="497" t="s">
        <v>1988</v>
      </c>
      <c r="B331" s="498" t="s">
        <v>1607</v>
      </c>
      <c r="C331" s="498" t="s">
        <v>1581</v>
      </c>
      <c r="D331" s="498" t="s">
        <v>1724</v>
      </c>
      <c r="E331" s="498" t="s">
        <v>1725</v>
      </c>
      <c r="F331" s="513"/>
      <c r="G331" s="513"/>
      <c r="H331" s="513"/>
      <c r="I331" s="513"/>
      <c r="J331" s="513"/>
      <c r="K331" s="513"/>
      <c r="L331" s="513"/>
      <c r="M331" s="513"/>
      <c r="N331" s="513">
        <v>2</v>
      </c>
      <c r="O331" s="513">
        <v>1787.8</v>
      </c>
      <c r="P331" s="503"/>
      <c r="Q331" s="514">
        <v>893.9</v>
      </c>
    </row>
    <row r="332" spans="1:17" ht="14.4" customHeight="1" x14ac:dyDescent="0.3">
      <c r="A332" s="497" t="s">
        <v>1988</v>
      </c>
      <c r="B332" s="498" t="s">
        <v>1607</v>
      </c>
      <c r="C332" s="498" t="s">
        <v>1581</v>
      </c>
      <c r="D332" s="498" t="s">
        <v>1726</v>
      </c>
      <c r="E332" s="498" t="s">
        <v>1727</v>
      </c>
      <c r="F332" s="513">
        <v>1</v>
      </c>
      <c r="G332" s="513">
        <v>16241.1</v>
      </c>
      <c r="H332" s="513">
        <v>1</v>
      </c>
      <c r="I332" s="513">
        <v>16241.1</v>
      </c>
      <c r="J332" s="513"/>
      <c r="K332" s="513"/>
      <c r="L332" s="513"/>
      <c r="M332" s="513"/>
      <c r="N332" s="513"/>
      <c r="O332" s="513"/>
      <c r="P332" s="503"/>
      <c r="Q332" s="514"/>
    </row>
    <row r="333" spans="1:17" ht="14.4" customHeight="1" x14ac:dyDescent="0.3">
      <c r="A333" s="497" t="s">
        <v>1988</v>
      </c>
      <c r="B333" s="498" t="s">
        <v>1607</v>
      </c>
      <c r="C333" s="498" t="s">
        <v>1581</v>
      </c>
      <c r="D333" s="498" t="s">
        <v>1730</v>
      </c>
      <c r="E333" s="498" t="s">
        <v>1731</v>
      </c>
      <c r="F333" s="513">
        <v>1</v>
      </c>
      <c r="G333" s="513">
        <v>6356</v>
      </c>
      <c r="H333" s="513">
        <v>1</v>
      </c>
      <c r="I333" s="513">
        <v>6356</v>
      </c>
      <c r="J333" s="513"/>
      <c r="K333" s="513"/>
      <c r="L333" s="513"/>
      <c r="M333" s="513"/>
      <c r="N333" s="513">
        <v>2</v>
      </c>
      <c r="O333" s="513">
        <v>13174.26</v>
      </c>
      <c r="P333" s="503">
        <v>2.0727281308999372</v>
      </c>
      <c r="Q333" s="514">
        <v>6587.13</v>
      </c>
    </row>
    <row r="334" spans="1:17" ht="14.4" customHeight="1" x14ac:dyDescent="0.3">
      <c r="A334" s="497" t="s">
        <v>1988</v>
      </c>
      <c r="B334" s="498" t="s">
        <v>1607</v>
      </c>
      <c r="C334" s="498" t="s">
        <v>1581</v>
      </c>
      <c r="D334" s="498" t="s">
        <v>1732</v>
      </c>
      <c r="E334" s="498" t="s">
        <v>1733</v>
      </c>
      <c r="F334" s="513">
        <v>11</v>
      </c>
      <c r="G334" s="513">
        <v>20257.819999999996</v>
      </c>
      <c r="H334" s="513">
        <v>1</v>
      </c>
      <c r="I334" s="513">
        <v>1841.6199999999997</v>
      </c>
      <c r="J334" s="513">
        <v>2</v>
      </c>
      <c r="K334" s="513">
        <v>3683.24</v>
      </c>
      <c r="L334" s="513">
        <v>0.18181818181818185</v>
      </c>
      <c r="M334" s="513">
        <v>1841.62</v>
      </c>
      <c r="N334" s="513">
        <v>10</v>
      </c>
      <c r="O334" s="513">
        <v>18416.199999999997</v>
      </c>
      <c r="P334" s="503">
        <v>0.90909090909090917</v>
      </c>
      <c r="Q334" s="514">
        <v>1841.6199999999997</v>
      </c>
    </row>
    <row r="335" spans="1:17" ht="14.4" customHeight="1" x14ac:dyDescent="0.3">
      <c r="A335" s="497" t="s">
        <v>1988</v>
      </c>
      <c r="B335" s="498" t="s">
        <v>1607</v>
      </c>
      <c r="C335" s="498" t="s">
        <v>1581</v>
      </c>
      <c r="D335" s="498" t="s">
        <v>1968</v>
      </c>
      <c r="E335" s="498" t="s">
        <v>1969</v>
      </c>
      <c r="F335" s="513">
        <v>1</v>
      </c>
      <c r="G335" s="513">
        <v>18571</v>
      </c>
      <c r="H335" s="513">
        <v>1</v>
      </c>
      <c r="I335" s="513">
        <v>18571</v>
      </c>
      <c r="J335" s="513"/>
      <c r="K335" s="513"/>
      <c r="L335" s="513"/>
      <c r="M335" s="513"/>
      <c r="N335" s="513">
        <v>1</v>
      </c>
      <c r="O335" s="513">
        <v>19246.310000000001</v>
      </c>
      <c r="P335" s="503">
        <v>1.0363636853158151</v>
      </c>
      <c r="Q335" s="514">
        <v>19246.310000000001</v>
      </c>
    </row>
    <row r="336" spans="1:17" ht="14.4" customHeight="1" x14ac:dyDescent="0.3">
      <c r="A336" s="497" t="s">
        <v>1988</v>
      </c>
      <c r="B336" s="498" t="s">
        <v>1607</v>
      </c>
      <c r="C336" s="498" t="s">
        <v>1581</v>
      </c>
      <c r="D336" s="498" t="s">
        <v>1736</v>
      </c>
      <c r="E336" s="498" t="s">
        <v>1737</v>
      </c>
      <c r="F336" s="513">
        <v>3</v>
      </c>
      <c r="G336" s="513">
        <v>46185</v>
      </c>
      <c r="H336" s="513">
        <v>1</v>
      </c>
      <c r="I336" s="513">
        <v>15395</v>
      </c>
      <c r="J336" s="513">
        <v>3</v>
      </c>
      <c r="K336" s="513">
        <v>47864.46</v>
      </c>
      <c r="L336" s="513">
        <v>1.0363637544657356</v>
      </c>
      <c r="M336" s="513">
        <v>15954.82</v>
      </c>
      <c r="N336" s="513">
        <v>2</v>
      </c>
      <c r="O336" s="513">
        <v>31909.64</v>
      </c>
      <c r="P336" s="503">
        <v>0.69090916964382376</v>
      </c>
      <c r="Q336" s="514">
        <v>15954.82</v>
      </c>
    </row>
    <row r="337" spans="1:17" ht="14.4" customHeight="1" x14ac:dyDescent="0.3">
      <c r="A337" s="497" t="s">
        <v>1988</v>
      </c>
      <c r="B337" s="498" t="s">
        <v>1607</v>
      </c>
      <c r="C337" s="498" t="s">
        <v>1581</v>
      </c>
      <c r="D337" s="498" t="s">
        <v>1994</v>
      </c>
      <c r="E337" s="498" t="s">
        <v>1995</v>
      </c>
      <c r="F337" s="513">
        <v>1</v>
      </c>
      <c r="G337" s="513">
        <v>25570</v>
      </c>
      <c r="H337" s="513">
        <v>1</v>
      </c>
      <c r="I337" s="513">
        <v>25570</v>
      </c>
      <c r="J337" s="513"/>
      <c r="K337" s="513"/>
      <c r="L337" s="513"/>
      <c r="M337" s="513"/>
      <c r="N337" s="513">
        <v>2</v>
      </c>
      <c r="O337" s="513">
        <v>52999.64</v>
      </c>
      <c r="P337" s="503">
        <v>2.072727414939382</v>
      </c>
      <c r="Q337" s="514">
        <v>26499.82</v>
      </c>
    </row>
    <row r="338" spans="1:17" ht="14.4" customHeight="1" x14ac:dyDescent="0.3">
      <c r="A338" s="497" t="s">
        <v>1988</v>
      </c>
      <c r="B338" s="498" t="s">
        <v>1607</v>
      </c>
      <c r="C338" s="498" t="s">
        <v>1581</v>
      </c>
      <c r="D338" s="498" t="s">
        <v>1941</v>
      </c>
      <c r="E338" s="498" t="s">
        <v>1942</v>
      </c>
      <c r="F338" s="513"/>
      <c r="G338" s="513"/>
      <c r="H338" s="513"/>
      <c r="I338" s="513"/>
      <c r="J338" s="513"/>
      <c r="K338" s="513"/>
      <c r="L338" s="513"/>
      <c r="M338" s="513"/>
      <c r="N338" s="513">
        <v>1</v>
      </c>
      <c r="O338" s="513">
        <v>33125.26</v>
      </c>
      <c r="P338" s="503"/>
      <c r="Q338" s="514">
        <v>33125.26</v>
      </c>
    </row>
    <row r="339" spans="1:17" ht="14.4" customHeight="1" x14ac:dyDescent="0.3">
      <c r="A339" s="497" t="s">
        <v>1988</v>
      </c>
      <c r="B339" s="498" t="s">
        <v>1607</v>
      </c>
      <c r="C339" s="498" t="s">
        <v>1581</v>
      </c>
      <c r="D339" s="498" t="s">
        <v>1996</v>
      </c>
      <c r="E339" s="498" t="s">
        <v>1997</v>
      </c>
      <c r="F339" s="513"/>
      <c r="G339" s="513"/>
      <c r="H339" s="513"/>
      <c r="I339" s="513"/>
      <c r="J339" s="513"/>
      <c r="K339" s="513"/>
      <c r="L339" s="513"/>
      <c r="M339" s="513"/>
      <c r="N339" s="513">
        <v>2</v>
      </c>
      <c r="O339" s="513">
        <v>2152.7399999999998</v>
      </c>
      <c r="P339" s="503"/>
      <c r="Q339" s="514">
        <v>1076.3699999999999</v>
      </c>
    </row>
    <row r="340" spans="1:17" ht="14.4" customHeight="1" x14ac:dyDescent="0.3">
      <c r="A340" s="497" t="s">
        <v>1988</v>
      </c>
      <c r="B340" s="498" t="s">
        <v>1607</v>
      </c>
      <c r="C340" s="498" t="s">
        <v>1581</v>
      </c>
      <c r="D340" s="498" t="s">
        <v>1970</v>
      </c>
      <c r="E340" s="498" t="s">
        <v>1971</v>
      </c>
      <c r="F340" s="513"/>
      <c r="G340" s="513"/>
      <c r="H340" s="513"/>
      <c r="I340" s="513"/>
      <c r="J340" s="513"/>
      <c r="K340" s="513"/>
      <c r="L340" s="513"/>
      <c r="M340" s="513"/>
      <c r="N340" s="513">
        <v>2</v>
      </c>
      <c r="O340" s="513">
        <v>2170.4</v>
      </c>
      <c r="P340" s="503"/>
      <c r="Q340" s="514">
        <v>1085.2</v>
      </c>
    </row>
    <row r="341" spans="1:17" ht="14.4" customHeight="1" x14ac:dyDescent="0.3">
      <c r="A341" s="497" t="s">
        <v>1988</v>
      </c>
      <c r="B341" s="498" t="s">
        <v>1607</v>
      </c>
      <c r="C341" s="498" t="s">
        <v>1581</v>
      </c>
      <c r="D341" s="498" t="s">
        <v>1746</v>
      </c>
      <c r="E341" s="498" t="s">
        <v>1747</v>
      </c>
      <c r="F341" s="513"/>
      <c r="G341" s="513"/>
      <c r="H341" s="513"/>
      <c r="I341" s="513"/>
      <c r="J341" s="513"/>
      <c r="K341" s="513"/>
      <c r="L341" s="513"/>
      <c r="M341" s="513"/>
      <c r="N341" s="513">
        <v>1</v>
      </c>
      <c r="O341" s="513">
        <v>13465.47</v>
      </c>
      <c r="P341" s="503"/>
      <c r="Q341" s="514">
        <v>13465.47</v>
      </c>
    </row>
    <row r="342" spans="1:17" ht="14.4" customHeight="1" x14ac:dyDescent="0.3">
      <c r="A342" s="497" t="s">
        <v>1988</v>
      </c>
      <c r="B342" s="498" t="s">
        <v>1607</v>
      </c>
      <c r="C342" s="498" t="s">
        <v>1581</v>
      </c>
      <c r="D342" s="498" t="s">
        <v>1998</v>
      </c>
      <c r="E342" s="498" t="s">
        <v>1999</v>
      </c>
      <c r="F342" s="513"/>
      <c r="G342" s="513"/>
      <c r="H342" s="513"/>
      <c r="I342" s="513"/>
      <c r="J342" s="513"/>
      <c r="K342" s="513"/>
      <c r="L342" s="513"/>
      <c r="M342" s="513"/>
      <c r="N342" s="513">
        <v>1</v>
      </c>
      <c r="O342" s="513">
        <v>6938.56</v>
      </c>
      <c r="P342" s="503"/>
      <c r="Q342" s="514">
        <v>6938.56</v>
      </c>
    </row>
    <row r="343" spans="1:17" ht="14.4" customHeight="1" x14ac:dyDescent="0.3">
      <c r="A343" s="497" t="s">
        <v>1988</v>
      </c>
      <c r="B343" s="498" t="s">
        <v>1607</v>
      </c>
      <c r="C343" s="498" t="s">
        <v>1588</v>
      </c>
      <c r="D343" s="498" t="s">
        <v>1754</v>
      </c>
      <c r="E343" s="498" t="s">
        <v>1755</v>
      </c>
      <c r="F343" s="513">
        <v>1</v>
      </c>
      <c r="G343" s="513">
        <v>204</v>
      </c>
      <c r="H343" s="513">
        <v>1</v>
      </c>
      <c r="I343" s="513">
        <v>204</v>
      </c>
      <c r="J343" s="513"/>
      <c r="K343" s="513"/>
      <c r="L343" s="513"/>
      <c r="M343" s="513"/>
      <c r="N343" s="513"/>
      <c r="O343" s="513"/>
      <c r="P343" s="503"/>
      <c r="Q343" s="514"/>
    </row>
    <row r="344" spans="1:17" ht="14.4" customHeight="1" x14ac:dyDescent="0.3">
      <c r="A344" s="497" t="s">
        <v>1988</v>
      </c>
      <c r="B344" s="498" t="s">
        <v>1607</v>
      </c>
      <c r="C344" s="498" t="s">
        <v>1588</v>
      </c>
      <c r="D344" s="498" t="s">
        <v>1756</v>
      </c>
      <c r="E344" s="498" t="s">
        <v>1757</v>
      </c>
      <c r="F344" s="513"/>
      <c r="G344" s="513"/>
      <c r="H344" s="513"/>
      <c r="I344" s="513"/>
      <c r="J344" s="513">
        <v>1</v>
      </c>
      <c r="K344" s="513">
        <v>150</v>
      </c>
      <c r="L344" s="513"/>
      <c r="M344" s="513">
        <v>150</v>
      </c>
      <c r="N344" s="513"/>
      <c r="O344" s="513"/>
      <c r="P344" s="503"/>
      <c r="Q344" s="514"/>
    </row>
    <row r="345" spans="1:17" ht="14.4" customHeight="1" x14ac:dyDescent="0.3">
      <c r="A345" s="497" t="s">
        <v>1988</v>
      </c>
      <c r="B345" s="498" t="s">
        <v>1607</v>
      </c>
      <c r="C345" s="498" t="s">
        <v>1588</v>
      </c>
      <c r="D345" s="498" t="s">
        <v>1758</v>
      </c>
      <c r="E345" s="498" t="s">
        <v>1759</v>
      </c>
      <c r="F345" s="513">
        <v>2</v>
      </c>
      <c r="G345" s="513">
        <v>362</v>
      </c>
      <c r="H345" s="513">
        <v>1</v>
      </c>
      <c r="I345" s="513">
        <v>181</v>
      </c>
      <c r="J345" s="513">
        <v>2</v>
      </c>
      <c r="K345" s="513">
        <v>364</v>
      </c>
      <c r="L345" s="513">
        <v>1.0055248618784531</v>
      </c>
      <c r="M345" s="513">
        <v>182</v>
      </c>
      <c r="N345" s="513">
        <v>2</v>
      </c>
      <c r="O345" s="513">
        <v>364</v>
      </c>
      <c r="P345" s="503">
        <v>1.0055248618784531</v>
      </c>
      <c r="Q345" s="514">
        <v>182</v>
      </c>
    </row>
    <row r="346" spans="1:17" ht="14.4" customHeight="1" x14ac:dyDescent="0.3">
      <c r="A346" s="497" t="s">
        <v>1988</v>
      </c>
      <c r="B346" s="498" t="s">
        <v>1607</v>
      </c>
      <c r="C346" s="498" t="s">
        <v>1588</v>
      </c>
      <c r="D346" s="498" t="s">
        <v>1760</v>
      </c>
      <c r="E346" s="498" t="s">
        <v>1761</v>
      </c>
      <c r="F346" s="513">
        <v>5</v>
      </c>
      <c r="G346" s="513">
        <v>620</v>
      </c>
      <c r="H346" s="513">
        <v>1</v>
      </c>
      <c r="I346" s="513">
        <v>124</v>
      </c>
      <c r="J346" s="513">
        <v>4</v>
      </c>
      <c r="K346" s="513">
        <v>496</v>
      </c>
      <c r="L346" s="513">
        <v>0.8</v>
      </c>
      <c r="M346" s="513">
        <v>124</v>
      </c>
      <c r="N346" s="513">
        <v>1</v>
      </c>
      <c r="O346" s="513">
        <v>124</v>
      </c>
      <c r="P346" s="503">
        <v>0.2</v>
      </c>
      <c r="Q346" s="514">
        <v>124</v>
      </c>
    </row>
    <row r="347" spans="1:17" ht="14.4" customHeight="1" x14ac:dyDescent="0.3">
      <c r="A347" s="497" t="s">
        <v>1988</v>
      </c>
      <c r="B347" s="498" t="s">
        <v>1607</v>
      </c>
      <c r="C347" s="498" t="s">
        <v>1588</v>
      </c>
      <c r="D347" s="498" t="s">
        <v>1762</v>
      </c>
      <c r="E347" s="498" t="s">
        <v>1763</v>
      </c>
      <c r="F347" s="513">
        <v>15</v>
      </c>
      <c r="G347" s="513">
        <v>3240</v>
      </c>
      <c r="H347" s="513">
        <v>1</v>
      </c>
      <c r="I347" s="513">
        <v>216</v>
      </c>
      <c r="J347" s="513">
        <v>11</v>
      </c>
      <c r="K347" s="513">
        <v>2387</v>
      </c>
      <c r="L347" s="513">
        <v>0.73672839506172838</v>
      </c>
      <c r="M347" s="513">
        <v>217</v>
      </c>
      <c r="N347" s="513">
        <v>5</v>
      </c>
      <c r="O347" s="513">
        <v>1085</v>
      </c>
      <c r="P347" s="503">
        <v>0.33487654320987653</v>
      </c>
      <c r="Q347" s="514">
        <v>217</v>
      </c>
    </row>
    <row r="348" spans="1:17" ht="14.4" customHeight="1" x14ac:dyDescent="0.3">
      <c r="A348" s="497" t="s">
        <v>1988</v>
      </c>
      <c r="B348" s="498" t="s">
        <v>1607</v>
      </c>
      <c r="C348" s="498" t="s">
        <v>1588</v>
      </c>
      <c r="D348" s="498" t="s">
        <v>1764</v>
      </c>
      <c r="E348" s="498" t="s">
        <v>1765</v>
      </c>
      <c r="F348" s="513">
        <v>2</v>
      </c>
      <c r="G348" s="513">
        <v>432</v>
      </c>
      <c r="H348" s="513">
        <v>1</v>
      </c>
      <c r="I348" s="513">
        <v>216</v>
      </c>
      <c r="J348" s="513"/>
      <c r="K348" s="513"/>
      <c r="L348" s="513"/>
      <c r="M348" s="513"/>
      <c r="N348" s="513">
        <v>1</v>
      </c>
      <c r="O348" s="513">
        <v>217</v>
      </c>
      <c r="P348" s="503">
        <v>0.50231481481481477</v>
      </c>
      <c r="Q348" s="514">
        <v>217</v>
      </c>
    </row>
    <row r="349" spans="1:17" ht="14.4" customHeight="1" x14ac:dyDescent="0.3">
      <c r="A349" s="497" t="s">
        <v>1988</v>
      </c>
      <c r="B349" s="498" t="s">
        <v>1607</v>
      </c>
      <c r="C349" s="498" t="s">
        <v>1588</v>
      </c>
      <c r="D349" s="498" t="s">
        <v>1768</v>
      </c>
      <c r="E349" s="498" t="s">
        <v>1769</v>
      </c>
      <c r="F349" s="513">
        <v>72</v>
      </c>
      <c r="G349" s="513">
        <v>15696</v>
      </c>
      <c r="H349" s="513">
        <v>1</v>
      </c>
      <c r="I349" s="513">
        <v>218</v>
      </c>
      <c r="J349" s="513">
        <v>84</v>
      </c>
      <c r="K349" s="513">
        <v>18396</v>
      </c>
      <c r="L349" s="513">
        <v>1.1720183486238531</v>
      </c>
      <c r="M349" s="513">
        <v>219</v>
      </c>
      <c r="N349" s="513">
        <v>70</v>
      </c>
      <c r="O349" s="513">
        <v>15330</v>
      </c>
      <c r="P349" s="503">
        <v>0.97668195718654438</v>
      </c>
      <c r="Q349" s="514">
        <v>219</v>
      </c>
    </row>
    <row r="350" spans="1:17" ht="14.4" customHeight="1" x14ac:dyDescent="0.3">
      <c r="A350" s="497" t="s">
        <v>1988</v>
      </c>
      <c r="B350" s="498" t="s">
        <v>1607</v>
      </c>
      <c r="C350" s="498" t="s">
        <v>1588</v>
      </c>
      <c r="D350" s="498" t="s">
        <v>1770</v>
      </c>
      <c r="E350" s="498" t="s">
        <v>1771</v>
      </c>
      <c r="F350" s="513">
        <v>35</v>
      </c>
      <c r="G350" s="513">
        <v>21280</v>
      </c>
      <c r="H350" s="513">
        <v>1</v>
      </c>
      <c r="I350" s="513">
        <v>608</v>
      </c>
      <c r="J350" s="513">
        <v>32</v>
      </c>
      <c r="K350" s="513">
        <v>19488</v>
      </c>
      <c r="L350" s="513">
        <v>0.91578947368421049</v>
      </c>
      <c r="M350" s="513">
        <v>609</v>
      </c>
      <c r="N350" s="513">
        <v>20</v>
      </c>
      <c r="O350" s="513">
        <v>12180</v>
      </c>
      <c r="P350" s="503">
        <v>0.57236842105263153</v>
      </c>
      <c r="Q350" s="514">
        <v>609</v>
      </c>
    </row>
    <row r="351" spans="1:17" ht="14.4" customHeight="1" x14ac:dyDescent="0.3">
      <c r="A351" s="497" t="s">
        <v>1988</v>
      </c>
      <c r="B351" s="498" t="s">
        <v>1607</v>
      </c>
      <c r="C351" s="498" t="s">
        <v>1588</v>
      </c>
      <c r="D351" s="498" t="s">
        <v>1784</v>
      </c>
      <c r="E351" s="498" t="s">
        <v>1785</v>
      </c>
      <c r="F351" s="513">
        <v>27</v>
      </c>
      <c r="G351" s="513">
        <v>8775</v>
      </c>
      <c r="H351" s="513">
        <v>1</v>
      </c>
      <c r="I351" s="513">
        <v>325</v>
      </c>
      <c r="J351" s="513">
        <v>40</v>
      </c>
      <c r="K351" s="513">
        <v>13040</v>
      </c>
      <c r="L351" s="513">
        <v>1.486039886039886</v>
      </c>
      <c r="M351" s="513">
        <v>326</v>
      </c>
      <c r="N351" s="513">
        <v>20</v>
      </c>
      <c r="O351" s="513">
        <v>6520</v>
      </c>
      <c r="P351" s="503">
        <v>0.74301994301994301</v>
      </c>
      <c r="Q351" s="514">
        <v>326</v>
      </c>
    </row>
    <row r="352" spans="1:17" ht="14.4" customHeight="1" x14ac:dyDescent="0.3">
      <c r="A352" s="497" t="s">
        <v>1988</v>
      </c>
      <c r="B352" s="498" t="s">
        <v>1607</v>
      </c>
      <c r="C352" s="498" t="s">
        <v>1588</v>
      </c>
      <c r="D352" s="498" t="s">
        <v>1788</v>
      </c>
      <c r="E352" s="498" t="s">
        <v>1789</v>
      </c>
      <c r="F352" s="513">
        <v>2</v>
      </c>
      <c r="G352" s="513">
        <v>8244</v>
      </c>
      <c r="H352" s="513">
        <v>1</v>
      </c>
      <c r="I352" s="513">
        <v>4122</v>
      </c>
      <c r="J352" s="513"/>
      <c r="K352" s="513"/>
      <c r="L352" s="513"/>
      <c r="M352" s="513"/>
      <c r="N352" s="513">
        <v>1</v>
      </c>
      <c r="O352" s="513">
        <v>4127</v>
      </c>
      <c r="P352" s="503">
        <v>0.50060650169820475</v>
      </c>
      <c r="Q352" s="514">
        <v>4127</v>
      </c>
    </row>
    <row r="353" spans="1:17" ht="14.4" customHeight="1" x14ac:dyDescent="0.3">
      <c r="A353" s="497" t="s">
        <v>1988</v>
      </c>
      <c r="B353" s="498" t="s">
        <v>1607</v>
      </c>
      <c r="C353" s="498" t="s">
        <v>1588</v>
      </c>
      <c r="D353" s="498" t="s">
        <v>1790</v>
      </c>
      <c r="E353" s="498" t="s">
        <v>1791</v>
      </c>
      <c r="F353" s="513"/>
      <c r="G353" s="513"/>
      <c r="H353" s="513"/>
      <c r="I353" s="513"/>
      <c r="J353" s="513">
        <v>1</v>
      </c>
      <c r="K353" s="513">
        <v>278</v>
      </c>
      <c r="L353" s="513"/>
      <c r="M353" s="513">
        <v>278</v>
      </c>
      <c r="N353" s="513">
        <v>2</v>
      </c>
      <c r="O353" s="513">
        <v>556</v>
      </c>
      <c r="P353" s="503"/>
      <c r="Q353" s="514">
        <v>278</v>
      </c>
    </row>
    <row r="354" spans="1:17" ht="14.4" customHeight="1" x14ac:dyDescent="0.3">
      <c r="A354" s="497" t="s">
        <v>1988</v>
      </c>
      <c r="B354" s="498" t="s">
        <v>1607</v>
      </c>
      <c r="C354" s="498" t="s">
        <v>1588</v>
      </c>
      <c r="D354" s="498" t="s">
        <v>1792</v>
      </c>
      <c r="E354" s="498" t="s">
        <v>1793</v>
      </c>
      <c r="F354" s="513">
        <v>9</v>
      </c>
      <c r="G354" s="513">
        <v>56196</v>
      </c>
      <c r="H354" s="513">
        <v>1</v>
      </c>
      <c r="I354" s="513">
        <v>6244</v>
      </c>
      <c r="J354" s="513">
        <v>6</v>
      </c>
      <c r="K354" s="513">
        <v>37500</v>
      </c>
      <c r="L354" s="513">
        <v>0.66730728165705744</v>
      </c>
      <c r="M354" s="513">
        <v>6250</v>
      </c>
      <c r="N354" s="513">
        <v>10</v>
      </c>
      <c r="O354" s="513">
        <v>62500</v>
      </c>
      <c r="P354" s="503">
        <v>1.1121788027617625</v>
      </c>
      <c r="Q354" s="514">
        <v>6250</v>
      </c>
    </row>
    <row r="355" spans="1:17" ht="14.4" customHeight="1" x14ac:dyDescent="0.3">
      <c r="A355" s="497" t="s">
        <v>1988</v>
      </c>
      <c r="B355" s="498" t="s">
        <v>1607</v>
      </c>
      <c r="C355" s="498" t="s">
        <v>1588</v>
      </c>
      <c r="D355" s="498" t="s">
        <v>1794</v>
      </c>
      <c r="E355" s="498" t="s">
        <v>1795</v>
      </c>
      <c r="F355" s="513">
        <v>18</v>
      </c>
      <c r="G355" s="513">
        <v>27180</v>
      </c>
      <c r="H355" s="513">
        <v>1</v>
      </c>
      <c r="I355" s="513">
        <v>1510</v>
      </c>
      <c r="J355" s="513">
        <v>14</v>
      </c>
      <c r="K355" s="513">
        <v>21210</v>
      </c>
      <c r="L355" s="513">
        <v>0.7803532008830022</v>
      </c>
      <c r="M355" s="513">
        <v>1515</v>
      </c>
      <c r="N355" s="513">
        <v>23</v>
      </c>
      <c r="O355" s="513">
        <v>34845</v>
      </c>
      <c r="P355" s="503">
        <v>1.2820088300220751</v>
      </c>
      <c r="Q355" s="514">
        <v>1515</v>
      </c>
    </row>
    <row r="356" spans="1:17" ht="14.4" customHeight="1" x14ac:dyDescent="0.3">
      <c r="A356" s="497" t="s">
        <v>1988</v>
      </c>
      <c r="B356" s="498" t="s">
        <v>1607</v>
      </c>
      <c r="C356" s="498" t="s">
        <v>1588</v>
      </c>
      <c r="D356" s="498" t="s">
        <v>1796</v>
      </c>
      <c r="E356" s="498" t="s">
        <v>1797</v>
      </c>
      <c r="F356" s="513">
        <v>27</v>
      </c>
      <c r="G356" s="513">
        <v>29295</v>
      </c>
      <c r="H356" s="513">
        <v>1</v>
      </c>
      <c r="I356" s="513">
        <v>1085</v>
      </c>
      <c r="J356" s="513">
        <v>25</v>
      </c>
      <c r="K356" s="513">
        <v>27200</v>
      </c>
      <c r="L356" s="513">
        <v>0.92848608977641234</v>
      </c>
      <c r="M356" s="513">
        <v>1088</v>
      </c>
      <c r="N356" s="513">
        <v>41</v>
      </c>
      <c r="O356" s="513">
        <v>44608</v>
      </c>
      <c r="P356" s="503">
        <v>1.5227171872333163</v>
      </c>
      <c r="Q356" s="514">
        <v>1088</v>
      </c>
    </row>
    <row r="357" spans="1:17" ht="14.4" customHeight="1" x14ac:dyDescent="0.3">
      <c r="A357" s="497" t="s">
        <v>1988</v>
      </c>
      <c r="B357" s="498" t="s">
        <v>1607</v>
      </c>
      <c r="C357" s="498" t="s">
        <v>1588</v>
      </c>
      <c r="D357" s="498" t="s">
        <v>1798</v>
      </c>
      <c r="E357" s="498" t="s">
        <v>1799</v>
      </c>
      <c r="F357" s="513"/>
      <c r="G357" s="513"/>
      <c r="H357" s="513"/>
      <c r="I357" s="513"/>
      <c r="J357" s="513"/>
      <c r="K357" s="513"/>
      <c r="L357" s="513"/>
      <c r="M357" s="513"/>
      <c r="N357" s="513">
        <v>1</v>
      </c>
      <c r="O357" s="513">
        <v>4702</v>
      </c>
      <c r="P357" s="503"/>
      <c r="Q357" s="514">
        <v>4702</v>
      </c>
    </row>
    <row r="358" spans="1:17" ht="14.4" customHeight="1" x14ac:dyDescent="0.3">
      <c r="A358" s="497" t="s">
        <v>1988</v>
      </c>
      <c r="B358" s="498" t="s">
        <v>1607</v>
      </c>
      <c r="C358" s="498" t="s">
        <v>1588</v>
      </c>
      <c r="D358" s="498" t="s">
        <v>1800</v>
      </c>
      <c r="E358" s="498" t="s">
        <v>1801</v>
      </c>
      <c r="F358" s="513">
        <v>4</v>
      </c>
      <c r="G358" s="513">
        <v>15244</v>
      </c>
      <c r="H358" s="513">
        <v>1</v>
      </c>
      <c r="I358" s="513">
        <v>3811</v>
      </c>
      <c r="J358" s="513"/>
      <c r="K358" s="513"/>
      <c r="L358" s="513"/>
      <c r="M358" s="513"/>
      <c r="N358" s="513">
        <v>2</v>
      </c>
      <c r="O358" s="513">
        <v>7630</v>
      </c>
      <c r="P358" s="503">
        <v>0.50052479664130145</v>
      </c>
      <c r="Q358" s="514">
        <v>3815</v>
      </c>
    </row>
    <row r="359" spans="1:17" ht="14.4" customHeight="1" x14ac:dyDescent="0.3">
      <c r="A359" s="497" t="s">
        <v>1988</v>
      </c>
      <c r="B359" s="498" t="s">
        <v>1607</v>
      </c>
      <c r="C359" s="498" t="s">
        <v>1588</v>
      </c>
      <c r="D359" s="498" t="s">
        <v>1802</v>
      </c>
      <c r="E359" s="498" t="s">
        <v>1803</v>
      </c>
      <c r="F359" s="513">
        <v>2</v>
      </c>
      <c r="G359" s="513">
        <v>10290</v>
      </c>
      <c r="H359" s="513">
        <v>1</v>
      </c>
      <c r="I359" s="513">
        <v>5145</v>
      </c>
      <c r="J359" s="513"/>
      <c r="K359" s="513"/>
      <c r="L359" s="513"/>
      <c r="M359" s="513"/>
      <c r="N359" s="513">
        <v>1</v>
      </c>
      <c r="O359" s="513">
        <v>5150</v>
      </c>
      <c r="P359" s="503">
        <v>0.50048590864917397</v>
      </c>
      <c r="Q359" s="514">
        <v>5150</v>
      </c>
    </row>
    <row r="360" spans="1:17" ht="14.4" customHeight="1" x14ac:dyDescent="0.3">
      <c r="A360" s="497" t="s">
        <v>1988</v>
      </c>
      <c r="B360" s="498" t="s">
        <v>1607</v>
      </c>
      <c r="C360" s="498" t="s">
        <v>1588</v>
      </c>
      <c r="D360" s="498" t="s">
        <v>1804</v>
      </c>
      <c r="E360" s="498" t="s">
        <v>1805</v>
      </c>
      <c r="F360" s="513"/>
      <c r="G360" s="513"/>
      <c r="H360" s="513"/>
      <c r="I360" s="513"/>
      <c r="J360" s="513"/>
      <c r="K360" s="513"/>
      <c r="L360" s="513"/>
      <c r="M360" s="513"/>
      <c r="N360" s="513">
        <v>2</v>
      </c>
      <c r="O360" s="513">
        <v>15670</v>
      </c>
      <c r="P360" s="503"/>
      <c r="Q360" s="514">
        <v>7835</v>
      </c>
    </row>
    <row r="361" spans="1:17" ht="14.4" customHeight="1" x14ac:dyDescent="0.3">
      <c r="A361" s="497" t="s">
        <v>1988</v>
      </c>
      <c r="B361" s="498" t="s">
        <v>1607</v>
      </c>
      <c r="C361" s="498" t="s">
        <v>1588</v>
      </c>
      <c r="D361" s="498" t="s">
        <v>1806</v>
      </c>
      <c r="E361" s="498" t="s">
        <v>1807</v>
      </c>
      <c r="F361" s="513">
        <v>5</v>
      </c>
      <c r="G361" s="513">
        <v>8265</v>
      </c>
      <c r="H361" s="513">
        <v>1</v>
      </c>
      <c r="I361" s="513">
        <v>1653</v>
      </c>
      <c r="J361" s="513">
        <v>3</v>
      </c>
      <c r="K361" s="513">
        <v>4971</v>
      </c>
      <c r="L361" s="513">
        <v>0.60145190562613426</v>
      </c>
      <c r="M361" s="513">
        <v>1657</v>
      </c>
      <c r="N361" s="513">
        <v>10</v>
      </c>
      <c r="O361" s="513">
        <v>16570</v>
      </c>
      <c r="P361" s="503">
        <v>2.0048396854204475</v>
      </c>
      <c r="Q361" s="514">
        <v>1657</v>
      </c>
    </row>
    <row r="362" spans="1:17" ht="14.4" customHeight="1" x14ac:dyDescent="0.3">
      <c r="A362" s="497" t="s">
        <v>1988</v>
      </c>
      <c r="B362" s="498" t="s">
        <v>1607</v>
      </c>
      <c r="C362" s="498" t="s">
        <v>1588</v>
      </c>
      <c r="D362" s="498" t="s">
        <v>1816</v>
      </c>
      <c r="E362" s="498" t="s">
        <v>1817</v>
      </c>
      <c r="F362" s="513">
        <v>74</v>
      </c>
      <c r="G362" s="513">
        <v>94424</v>
      </c>
      <c r="H362" s="513">
        <v>1</v>
      </c>
      <c r="I362" s="513">
        <v>1276</v>
      </c>
      <c r="J362" s="513">
        <v>60</v>
      </c>
      <c r="K362" s="513">
        <v>76620</v>
      </c>
      <c r="L362" s="513">
        <v>0.81144624248072528</v>
      </c>
      <c r="M362" s="513">
        <v>1277</v>
      </c>
      <c r="N362" s="513">
        <v>56</v>
      </c>
      <c r="O362" s="513">
        <v>71512</v>
      </c>
      <c r="P362" s="503">
        <v>0.75734982631534353</v>
      </c>
      <c r="Q362" s="514">
        <v>1277</v>
      </c>
    </row>
    <row r="363" spans="1:17" ht="14.4" customHeight="1" x14ac:dyDescent="0.3">
      <c r="A363" s="497" t="s">
        <v>1988</v>
      </c>
      <c r="B363" s="498" t="s">
        <v>1607</v>
      </c>
      <c r="C363" s="498" t="s">
        <v>1588</v>
      </c>
      <c r="D363" s="498" t="s">
        <v>1818</v>
      </c>
      <c r="E363" s="498" t="s">
        <v>1819</v>
      </c>
      <c r="F363" s="513">
        <v>71</v>
      </c>
      <c r="G363" s="513">
        <v>82573</v>
      </c>
      <c r="H363" s="513">
        <v>1</v>
      </c>
      <c r="I363" s="513">
        <v>1163</v>
      </c>
      <c r="J363" s="513">
        <v>56</v>
      </c>
      <c r="K363" s="513">
        <v>65184</v>
      </c>
      <c r="L363" s="513">
        <v>0.7894105821515508</v>
      </c>
      <c r="M363" s="513">
        <v>1164</v>
      </c>
      <c r="N363" s="513">
        <v>54</v>
      </c>
      <c r="O363" s="513">
        <v>62856</v>
      </c>
      <c r="P363" s="503">
        <v>0.76121734707470967</v>
      </c>
      <c r="Q363" s="514">
        <v>1164</v>
      </c>
    </row>
    <row r="364" spans="1:17" ht="14.4" customHeight="1" x14ac:dyDescent="0.3">
      <c r="A364" s="497" t="s">
        <v>1988</v>
      </c>
      <c r="B364" s="498" t="s">
        <v>1607</v>
      </c>
      <c r="C364" s="498" t="s">
        <v>1588</v>
      </c>
      <c r="D364" s="498" t="s">
        <v>1820</v>
      </c>
      <c r="E364" s="498" t="s">
        <v>1821</v>
      </c>
      <c r="F364" s="513">
        <v>2</v>
      </c>
      <c r="G364" s="513">
        <v>10130</v>
      </c>
      <c r="H364" s="513">
        <v>1</v>
      </c>
      <c r="I364" s="513">
        <v>5065</v>
      </c>
      <c r="J364" s="513">
        <v>1</v>
      </c>
      <c r="K364" s="513">
        <v>5068</v>
      </c>
      <c r="L364" s="513">
        <v>0.50029615004935835</v>
      </c>
      <c r="M364" s="513">
        <v>5068</v>
      </c>
      <c r="N364" s="513">
        <v>1</v>
      </c>
      <c r="O364" s="513">
        <v>5068</v>
      </c>
      <c r="P364" s="503">
        <v>0.50029615004935835</v>
      </c>
      <c r="Q364" s="514">
        <v>5068</v>
      </c>
    </row>
    <row r="365" spans="1:17" ht="14.4" customHeight="1" x14ac:dyDescent="0.3">
      <c r="A365" s="497" t="s">
        <v>1988</v>
      </c>
      <c r="B365" s="498" t="s">
        <v>1607</v>
      </c>
      <c r="C365" s="498" t="s">
        <v>1588</v>
      </c>
      <c r="D365" s="498" t="s">
        <v>1828</v>
      </c>
      <c r="E365" s="498" t="s">
        <v>1829</v>
      </c>
      <c r="F365" s="513">
        <v>588</v>
      </c>
      <c r="G365" s="513">
        <v>101136</v>
      </c>
      <c r="H365" s="513">
        <v>1</v>
      </c>
      <c r="I365" s="513">
        <v>172</v>
      </c>
      <c r="J365" s="513">
        <v>633</v>
      </c>
      <c r="K365" s="513">
        <v>109509</v>
      </c>
      <c r="L365" s="513">
        <v>1.0827895111532986</v>
      </c>
      <c r="M365" s="513">
        <v>173</v>
      </c>
      <c r="N365" s="513">
        <v>662</v>
      </c>
      <c r="O365" s="513">
        <v>114526</v>
      </c>
      <c r="P365" s="503">
        <v>1.1323959816484734</v>
      </c>
      <c r="Q365" s="514">
        <v>173</v>
      </c>
    </row>
    <row r="366" spans="1:17" ht="14.4" customHeight="1" x14ac:dyDescent="0.3">
      <c r="A366" s="497" t="s">
        <v>1988</v>
      </c>
      <c r="B366" s="498" t="s">
        <v>1607</v>
      </c>
      <c r="C366" s="498" t="s">
        <v>1588</v>
      </c>
      <c r="D366" s="498" t="s">
        <v>1830</v>
      </c>
      <c r="E366" s="498" t="s">
        <v>1831</v>
      </c>
      <c r="F366" s="513">
        <v>48</v>
      </c>
      <c r="G366" s="513">
        <v>95712</v>
      </c>
      <c r="H366" s="513">
        <v>1</v>
      </c>
      <c r="I366" s="513">
        <v>1994</v>
      </c>
      <c r="J366" s="513">
        <v>24</v>
      </c>
      <c r="K366" s="513">
        <v>47904</v>
      </c>
      <c r="L366" s="513">
        <v>0.50050150451354058</v>
      </c>
      <c r="M366" s="513">
        <v>1996</v>
      </c>
      <c r="N366" s="513">
        <v>38</v>
      </c>
      <c r="O366" s="513">
        <v>75848</v>
      </c>
      <c r="P366" s="503">
        <v>0.7924607154797727</v>
      </c>
      <c r="Q366" s="514">
        <v>1996</v>
      </c>
    </row>
    <row r="367" spans="1:17" ht="14.4" customHeight="1" x14ac:dyDescent="0.3">
      <c r="A367" s="497" t="s">
        <v>1988</v>
      </c>
      <c r="B367" s="498" t="s">
        <v>1607</v>
      </c>
      <c r="C367" s="498" t="s">
        <v>1588</v>
      </c>
      <c r="D367" s="498" t="s">
        <v>1836</v>
      </c>
      <c r="E367" s="498" t="s">
        <v>1837</v>
      </c>
      <c r="F367" s="513">
        <v>2</v>
      </c>
      <c r="G367" s="513">
        <v>5382</v>
      </c>
      <c r="H367" s="513">
        <v>1</v>
      </c>
      <c r="I367" s="513">
        <v>2691</v>
      </c>
      <c r="J367" s="513">
        <v>2</v>
      </c>
      <c r="K367" s="513">
        <v>5384</v>
      </c>
      <c r="L367" s="513">
        <v>1.0003716090672612</v>
      </c>
      <c r="M367" s="513">
        <v>2692</v>
      </c>
      <c r="N367" s="513">
        <v>2</v>
      </c>
      <c r="O367" s="513">
        <v>5384</v>
      </c>
      <c r="P367" s="503">
        <v>1.0003716090672612</v>
      </c>
      <c r="Q367" s="514">
        <v>2692</v>
      </c>
    </row>
    <row r="368" spans="1:17" ht="14.4" customHeight="1" x14ac:dyDescent="0.3">
      <c r="A368" s="497" t="s">
        <v>1988</v>
      </c>
      <c r="B368" s="498" t="s">
        <v>1607</v>
      </c>
      <c r="C368" s="498" t="s">
        <v>1588</v>
      </c>
      <c r="D368" s="498" t="s">
        <v>1838</v>
      </c>
      <c r="E368" s="498" t="s">
        <v>1839</v>
      </c>
      <c r="F368" s="513">
        <v>2</v>
      </c>
      <c r="G368" s="513">
        <v>10354</v>
      </c>
      <c r="H368" s="513">
        <v>1</v>
      </c>
      <c r="I368" s="513">
        <v>5177</v>
      </c>
      <c r="J368" s="513">
        <v>1</v>
      </c>
      <c r="K368" s="513">
        <v>5180</v>
      </c>
      <c r="L368" s="513">
        <v>0.50028974309445629</v>
      </c>
      <c r="M368" s="513">
        <v>5180</v>
      </c>
      <c r="N368" s="513">
        <v>2</v>
      </c>
      <c r="O368" s="513">
        <v>10360</v>
      </c>
      <c r="P368" s="503">
        <v>1.0005794861889126</v>
      </c>
      <c r="Q368" s="514">
        <v>5180</v>
      </c>
    </row>
    <row r="369" spans="1:17" ht="14.4" customHeight="1" x14ac:dyDescent="0.3">
      <c r="A369" s="497" t="s">
        <v>1988</v>
      </c>
      <c r="B369" s="498" t="s">
        <v>1607</v>
      </c>
      <c r="C369" s="498" t="s">
        <v>1588</v>
      </c>
      <c r="D369" s="498" t="s">
        <v>1842</v>
      </c>
      <c r="E369" s="498" t="s">
        <v>1843</v>
      </c>
      <c r="F369" s="513">
        <v>19</v>
      </c>
      <c r="G369" s="513">
        <v>12483</v>
      </c>
      <c r="H369" s="513">
        <v>1</v>
      </c>
      <c r="I369" s="513">
        <v>657</v>
      </c>
      <c r="J369" s="513">
        <v>16</v>
      </c>
      <c r="K369" s="513">
        <v>10528</v>
      </c>
      <c r="L369" s="513">
        <v>0.84338700632860686</v>
      </c>
      <c r="M369" s="513">
        <v>658</v>
      </c>
      <c r="N369" s="513">
        <v>11</v>
      </c>
      <c r="O369" s="513">
        <v>7238</v>
      </c>
      <c r="P369" s="503">
        <v>0.57982856685091722</v>
      </c>
      <c r="Q369" s="514">
        <v>658</v>
      </c>
    </row>
    <row r="370" spans="1:17" ht="14.4" customHeight="1" x14ac:dyDescent="0.3">
      <c r="A370" s="497" t="s">
        <v>1988</v>
      </c>
      <c r="B370" s="498" t="s">
        <v>1607</v>
      </c>
      <c r="C370" s="498" t="s">
        <v>1588</v>
      </c>
      <c r="D370" s="498" t="s">
        <v>1846</v>
      </c>
      <c r="E370" s="498" t="s">
        <v>1847</v>
      </c>
      <c r="F370" s="513"/>
      <c r="G370" s="513"/>
      <c r="H370" s="513"/>
      <c r="I370" s="513"/>
      <c r="J370" s="513"/>
      <c r="K370" s="513"/>
      <c r="L370" s="513"/>
      <c r="M370" s="513"/>
      <c r="N370" s="513">
        <v>1</v>
      </c>
      <c r="O370" s="513">
        <v>2076</v>
      </c>
      <c r="P370" s="503"/>
      <c r="Q370" s="514">
        <v>2076</v>
      </c>
    </row>
    <row r="371" spans="1:17" ht="14.4" customHeight="1" x14ac:dyDescent="0.3">
      <c r="A371" s="497" t="s">
        <v>1988</v>
      </c>
      <c r="B371" s="498" t="s">
        <v>1607</v>
      </c>
      <c r="C371" s="498" t="s">
        <v>1588</v>
      </c>
      <c r="D371" s="498" t="s">
        <v>1848</v>
      </c>
      <c r="E371" s="498" t="s">
        <v>1849</v>
      </c>
      <c r="F371" s="513"/>
      <c r="G371" s="513"/>
      <c r="H371" s="513"/>
      <c r="I371" s="513"/>
      <c r="J371" s="513">
        <v>11</v>
      </c>
      <c r="K371" s="513">
        <v>1650</v>
      </c>
      <c r="L371" s="513"/>
      <c r="M371" s="513">
        <v>150</v>
      </c>
      <c r="N371" s="513">
        <v>14</v>
      </c>
      <c r="O371" s="513">
        <v>2100</v>
      </c>
      <c r="P371" s="503"/>
      <c r="Q371" s="514">
        <v>150</v>
      </c>
    </row>
    <row r="372" spans="1:17" ht="14.4" customHeight="1" x14ac:dyDescent="0.3">
      <c r="A372" s="497" t="s">
        <v>1988</v>
      </c>
      <c r="B372" s="498" t="s">
        <v>1607</v>
      </c>
      <c r="C372" s="498" t="s">
        <v>1588</v>
      </c>
      <c r="D372" s="498" t="s">
        <v>1850</v>
      </c>
      <c r="E372" s="498" t="s">
        <v>1851</v>
      </c>
      <c r="F372" s="513"/>
      <c r="G372" s="513"/>
      <c r="H372" s="513"/>
      <c r="I372" s="513"/>
      <c r="J372" s="513">
        <v>1</v>
      </c>
      <c r="K372" s="513">
        <v>193</v>
      </c>
      <c r="L372" s="513"/>
      <c r="M372" s="513">
        <v>193</v>
      </c>
      <c r="N372" s="513">
        <v>2</v>
      </c>
      <c r="O372" s="513">
        <v>386</v>
      </c>
      <c r="P372" s="503"/>
      <c r="Q372" s="514">
        <v>193</v>
      </c>
    </row>
    <row r="373" spans="1:17" ht="14.4" customHeight="1" x14ac:dyDescent="0.3">
      <c r="A373" s="497" t="s">
        <v>1988</v>
      </c>
      <c r="B373" s="498" t="s">
        <v>1607</v>
      </c>
      <c r="C373" s="498" t="s">
        <v>1588</v>
      </c>
      <c r="D373" s="498" t="s">
        <v>1852</v>
      </c>
      <c r="E373" s="498" t="s">
        <v>1853</v>
      </c>
      <c r="F373" s="513">
        <v>4</v>
      </c>
      <c r="G373" s="513">
        <v>788</v>
      </c>
      <c r="H373" s="513">
        <v>1</v>
      </c>
      <c r="I373" s="513">
        <v>197</v>
      </c>
      <c r="J373" s="513">
        <v>6</v>
      </c>
      <c r="K373" s="513">
        <v>1188</v>
      </c>
      <c r="L373" s="513">
        <v>1.5076142131979695</v>
      </c>
      <c r="M373" s="513">
        <v>198</v>
      </c>
      <c r="N373" s="513">
        <v>11</v>
      </c>
      <c r="O373" s="513">
        <v>2178</v>
      </c>
      <c r="P373" s="503">
        <v>2.7639593908629441</v>
      </c>
      <c r="Q373" s="514">
        <v>198</v>
      </c>
    </row>
    <row r="374" spans="1:17" ht="14.4" customHeight="1" x14ac:dyDescent="0.3">
      <c r="A374" s="497" t="s">
        <v>1988</v>
      </c>
      <c r="B374" s="498" t="s">
        <v>1607</v>
      </c>
      <c r="C374" s="498" t="s">
        <v>1588</v>
      </c>
      <c r="D374" s="498" t="s">
        <v>1854</v>
      </c>
      <c r="E374" s="498" t="s">
        <v>1855</v>
      </c>
      <c r="F374" s="513">
        <v>78</v>
      </c>
      <c r="G374" s="513">
        <v>32292</v>
      </c>
      <c r="H374" s="513">
        <v>1</v>
      </c>
      <c r="I374" s="513">
        <v>414</v>
      </c>
      <c r="J374" s="513">
        <v>61</v>
      </c>
      <c r="K374" s="513">
        <v>25315</v>
      </c>
      <c r="L374" s="513">
        <v>0.78394029480986005</v>
      </c>
      <c r="M374" s="513">
        <v>415</v>
      </c>
      <c r="N374" s="513">
        <v>76</v>
      </c>
      <c r="O374" s="513">
        <v>31540</v>
      </c>
      <c r="P374" s="503">
        <v>0.97671249845162889</v>
      </c>
      <c r="Q374" s="514">
        <v>415</v>
      </c>
    </row>
    <row r="375" spans="1:17" ht="14.4" customHeight="1" x14ac:dyDescent="0.3">
      <c r="A375" s="497" t="s">
        <v>1988</v>
      </c>
      <c r="B375" s="498" t="s">
        <v>1607</v>
      </c>
      <c r="C375" s="498" t="s">
        <v>1588</v>
      </c>
      <c r="D375" s="498" t="s">
        <v>1858</v>
      </c>
      <c r="E375" s="498" t="s">
        <v>1859</v>
      </c>
      <c r="F375" s="513"/>
      <c r="G375" s="513"/>
      <c r="H375" s="513"/>
      <c r="I375" s="513"/>
      <c r="J375" s="513"/>
      <c r="K375" s="513"/>
      <c r="L375" s="513"/>
      <c r="M375" s="513"/>
      <c r="N375" s="513">
        <v>1</v>
      </c>
      <c r="O375" s="513">
        <v>158</v>
      </c>
      <c r="P375" s="503"/>
      <c r="Q375" s="514">
        <v>158</v>
      </c>
    </row>
    <row r="376" spans="1:17" ht="14.4" customHeight="1" x14ac:dyDescent="0.3">
      <c r="A376" s="497" t="s">
        <v>1988</v>
      </c>
      <c r="B376" s="498" t="s">
        <v>1607</v>
      </c>
      <c r="C376" s="498" t="s">
        <v>1588</v>
      </c>
      <c r="D376" s="498" t="s">
        <v>1860</v>
      </c>
      <c r="E376" s="498" t="s">
        <v>1861</v>
      </c>
      <c r="F376" s="513">
        <v>74</v>
      </c>
      <c r="G376" s="513">
        <v>23014</v>
      </c>
      <c r="H376" s="513">
        <v>1</v>
      </c>
      <c r="I376" s="513">
        <v>311</v>
      </c>
      <c r="J376" s="513">
        <v>85</v>
      </c>
      <c r="K376" s="513">
        <v>26520</v>
      </c>
      <c r="L376" s="513">
        <v>1.1523420526635961</v>
      </c>
      <c r="M376" s="513">
        <v>312</v>
      </c>
      <c r="N376" s="513">
        <v>94</v>
      </c>
      <c r="O376" s="513">
        <v>29328</v>
      </c>
      <c r="P376" s="503">
        <v>1.2743547405926827</v>
      </c>
      <c r="Q376" s="514">
        <v>312</v>
      </c>
    </row>
    <row r="377" spans="1:17" ht="14.4" customHeight="1" x14ac:dyDescent="0.3">
      <c r="A377" s="497" t="s">
        <v>1988</v>
      </c>
      <c r="B377" s="498" t="s">
        <v>1607</v>
      </c>
      <c r="C377" s="498" t="s">
        <v>1588</v>
      </c>
      <c r="D377" s="498" t="s">
        <v>1862</v>
      </c>
      <c r="E377" s="498" t="s">
        <v>1863</v>
      </c>
      <c r="F377" s="513">
        <v>25</v>
      </c>
      <c r="G377" s="513">
        <v>10600</v>
      </c>
      <c r="H377" s="513">
        <v>1</v>
      </c>
      <c r="I377" s="513">
        <v>424</v>
      </c>
      <c r="J377" s="513">
        <v>15</v>
      </c>
      <c r="K377" s="513">
        <v>6375</v>
      </c>
      <c r="L377" s="513">
        <v>0.60141509433962259</v>
      </c>
      <c r="M377" s="513">
        <v>425</v>
      </c>
      <c r="N377" s="513">
        <v>6</v>
      </c>
      <c r="O377" s="513">
        <v>2550</v>
      </c>
      <c r="P377" s="503">
        <v>0.24056603773584906</v>
      </c>
      <c r="Q377" s="514">
        <v>425</v>
      </c>
    </row>
    <row r="378" spans="1:17" ht="14.4" customHeight="1" x14ac:dyDescent="0.3">
      <c r="A378" s="497" t="s">
        <v>1988</v>
      </c>
      <c r="B378" s="498" t="s">
        <v>1607</v>
      </c>
      <c r="C378" s="498" t="s">
        <v>1588</v>
      </c>
      <c r="D378" s="498" t="s">
        <v>1864</v>
      </c>
      <c r="E378" s="498" t="s">
        <v>1865</v>
      </c>
      <c r="F378" s="513">
        <v>14</v>
      </c>
      <c r="G378" s="513">
        <v>29624</v>
      </c>
      <c r="H378" s="513">
        <v>1</v>
      </c>
      <c r="I378" s="513">
        <v>2116</v>
      </c>
      <c r="J378" s="513">
        <v>4</v>
      </c>
      <c r="K378" s="513">
        <v>8472</v>
      </c>
      <c r="L378" s="513">
        <v>0.28598433702403459</v>
      </c>
      <c r="M378" s="513">
        <v>2118</v>
      </c>
      <c r="N378" s="513">
        <v>22</v>
      </c>
      <c r="O378" s="513">
        <v>46596</v>
      </c>
      <c r="P378" s="503">
        <v>1.5729138536321901</v>
      </c>
      <c r="Q378" s="514">
        <v>2118</v>
      </c>
    </row>
    <row r="379" spans="1:17" ht="14.4" customHeight="1" x14ac:dyDescent="0.3">
      <c r="A379" s="497" t="s">
        <v>1988</v>
      </c>
      <c r="B379" s="498" t="s">
        <v>1607</v>
      </c>
      <c r="C379" s="498" t="s">
        <v>1588</v>
      </c>
      <c r="D379" s="498" t="s">
        <v>1866</v>
      </c>
      <c r="E379" s="498" t="s">
        <v>1801</v>
      </c>
      <c r="F379" s="513">
        <v>4</v>
      </c>
      <c r="G379" s="513">
        <v>7448</v>
      </c>
      <c r="H379" s="513">
        <v>1</v>
      </c>
      <c r="I379" s="513">
        <v>1862</v>
      </c>
      <c r="J379" s="513"/>
      <c r="K379" s="513"/>
      <c r="L379" s="513"/>
      <c r="M379" s="513"/>
      <c r="N379" s="513">
        <v>2</v>
      </c>
      <c r="O379" s="513">
        <v>3728</v>
      </c>
      <c r="P379" s="503">
        <v>0.50053705692803441</v>
      </c>
      <c r="Q379" s="514">
        <v>1864</v>
      </c>
    </row>
    <row r="380" spans="1:17" ht="14.4" customHeight="1" x14ac:dyDescent="0.3">
      <c r="A380" s="497" t="s">
        <v>1988</v>
      </c>
      <c r="B380" s="498" t="s">
        <v>1607</v>
      </c>
      <c r="C380" s="498" t="s">
        <v>1588</v>
      </c>
      <c r="D380" s="498" t="s">
        <v>1867</v>
      </c>
      <c r="E380" s="498" t="s">
        <v>1868</v>
      </c>
      <c r="F380" s="513">
        <v>1</v>
      </c>
      <c r="G380" s="513">
        <v>157</v>
      </c>
      <c r="H380" s="513">
        <v>1</v>
      </c>
      <c r="I380" s="513">
        <v>157</v>
      </c>
      <c r="J380" s="513">
        <v>1</v>
      </c>
      <c r="K380" s="513">
        <v>158</v>
      </c>
      <c r="L380" s="513">
        <v>1.0063694267515924</v>
      </c>
      <c r="M380" s="513">
        <v>158</v>
      </c>
      <c r="N380" s="513"/>
      <c r="O380" s="513"/>
      <c r="P380" s="503"/>
      <c r="Q380" s="514"/>
    </row>
    <row r="381" spans="1:17" ht="14.4" customHeight="1" x14ac:dyDescent="0.3">
      <c r="A381" s="497" t="s">
        <v>1988</v>
      </c>
      <c r="B381" s="498" t="s">
        <v>1607</v>
      </c>
      <c r="C381" s="498" t="s">
        <v>1588</v>
      </c>
      <c r="D381" s="498" t="s">
        <v>1869</v>
      </c>
      <c r="E381" s="498" t="s">
        <v>1870</v>
      </c>
      <c r="F381" s="513">
        <v>5</v>
      </c>
      <c r="G381" s="513">
        <v>4550</v>
      </c>
      <c r="H381" s="513">
        <v>1</v>
      </c>
      <c r="I381" s="513">
        <v>910</v>
      </c>
      <c r="J381" s="513">
        <v>4</v>
      </c>
      <c r="K381" s="513">
        <v>3648</v>
      </c>
      <c r="L381" s="513">
        <v>0.80175824175824173</v>
      </c>
      <c r="M381" s="513">
        <v>912</v>
      </c>
      <c r="N381" s="513">
        <v>5</v>
      </c>
      <c r="O381" s="513">
        <v>4560</v>
      </c>
      <c r="P381" s="503">
        <v>1.0021978021978022</v>
      </c>
      <c r="Q381" s="514">
        <v>912</v>
      </c>
    </row>
    <row r="382" spans="1:17" ht="14.4" customHeight="1" x14ac:dyDescent="0.3">
      <c r="A382" s="497" t="s">
        <v>1988</v>
      </c>
      <c r="B382" s="498" t="s">
        <v>1607</v>
      </c>
      <c r="C382" s="498" t="s">
        <v>1588</v>
      </c>
      <c r="D382" s="498" t="s">
        <v>1871</v>
      </c>
      <c r="E382" s="498" t="s">
        <v>1872</v>
      </c>
      <c r="F382" s="513">
        <v>2</v>
      </c>
      <c r="G382" s="513">
        <v>16756</v>
      </c>
      <c r="H382" s="513">
        <v>1</v>
      </c>
      <c r="I382" s="513">
        <v>8378</v>
      </c>
      <c r="J382" s="513"/>
      <c r="K382" s="513"/>
      <c r="L382" s="513"/>
      <c r="M382" s="513"/>
      <c r="N382" s="513">
        <v>2</v>
      </c>
      <c r="O382" s="513">
        <v>16768</v>
      </c>
      <c r="P382" s="503">
        <v>1.0007161613750299</v>
      </c>
      <c r="Q382" s="514">
        <v>8384</v>
      </c>
    </row>
    <row r="383" spans="1:17" ht="14.4" customHeight="1" x14ac:dyDescent="0.3">
      <c r="A383" s="497" t="s">
        <v>1988</v>
      </c>
      <c r="B383" s="498" t="s">
        <v>1607</v>
      </c>
      <c r="C383" s="498" t="s">
        <v>1588</v>
      </c>
      <c r="D383" s="498" t="s">
        <v>1873</v>
      </c>
      <c r="E383" s="498" t="s">
        <v>1874</v>
      </c>
      <c r="F383" s="513">
        <v>51</v>
      </c>
      <c r="G383" s="513">
        <v>7701</v>
      </c>
      <c r="H383" s="513">
        <v>1</v>
      </c>
      <c r="I383" s="513">
        <v>151</v>
      </c>
      <c r="J383" s="513">
        <v>62</v>
      </c>
      <c r="K383" s="513">
        <v>9424</v>
      </c>
      <c r="L383" s="513">
        <v>1.2237371769900014</v>
      </c>
      <c r="M383" s="513">
        <v>152</v>
      </c>
      <c r="N383" s="513">
        <v>56</v>
      </c>
      <c r="O383" s="513">
        <v>8512</v>
      </c>
      <c r="P383" s="503">
        <v>1.1053109985716141</v>
      </c>
      <c r="Q383" s="514">
        <v>152</v>
      </c>
    </row>
    <row r="384" spans="1:17" ht="14.4" customHeight="1" x14ac:dyDescent="0.3">
      <c r="A384" s="497" t="s">
        <v>1988</v>
      </c>
      <c r="B384" s="498" t="s">
        <v>1607</v>
      </c>
      <c r="C384" s="498" t="s">
        <v>1588</v>
      </c>
      <c r="D384" s="498" t="s">
        <v>1877</v>
      </c>
      <c r="E384" s="498" t="s">
        <v>1878</v>
      </c>
      <c r="F384" s="513"/>
      <c r="G384" s="513"/>
      <c r="H384" s="513"/>
      <c r="I384" s="513"/>
      <c r="J384" s="513"/>
      <c r="K384" s="513"/>
      <c r="L384" s="513"/>
      <c r="M384" s="513"/>
      <c r="N384" s="513">
        <v>1</v>
      </c>
      <c r="O384" s="513">
        <v>0</v>
      </c>
      <c r="P384" s="503"/>
      <c r="Q384" s="514">
        <v>0</v>
      </c>
    </row>
    <row r="385" spans="1:17" ht="14.4" customHeight="1" x14ac:dyDescent="0.3">
      <c r="A385" s="497" t="s">
        <v>1988</v>
      </c>
      <c r="B385" s="498" t="s">
        <v>1607</v>
      </c>
      <c r="C385" s="498" t="s">
        <v>1588</v>
      </c>
      <c r="D385" s="498" t="s">
        <v>1879</v>
      </c>
      <c r="E385" s="498" t="s">
        <v>1880</v>
      </c>
      <c r="F385" s="513">
        <v>15</v>
      </c>
      <c r="G385" s="513">
        <v>29820</v>
      </c>
      <c r="H385" s="513">
        <v>1</v>
      </c>
      <c r="I385" s="513">
        <v>1988</v>
      </c>
      <c r="J385" s="513">
        <v>3</v>
      </c>
      <c r="K385" s="513">
        <v>5979</v>
      </c>
      <c r="L385" s="513">
        <v>0.2005030181086519</v>
      </c>
      <c r="M385" s="513">
        <v>1993</v>
      </c>
      <c r="N385" s="513">
        <v>10</v>
      </c>
      <c r="O385" s="513">
        <v>19930</v>
      </c>
      <c r="P385" s="503">
        <v>0.66834339369550633</v>
      </c>
      <c r="Q385" s="514">
        <v>1993</v>
      </c>
    </row>
    <row r="386" spans="1:17" ht="14.4" customHeight="1" x14ac:dyDescent="0.3">
      <c r="A386" s="497" t="s">
        <v>1988</v>
      </c>
      <c r="B386" s="498" t="s">
        <v>1607</v>
      </c>
      <c r="C386" s="498" t="s">
        <v>1588</v>
      </c>
      <c r="D386" s="498" t="s">
        <v>1883</v>
      </c>
      <c r="E386" s="498" t="s">
        <v>1884</v>
      </c>
      <c r="F386" s="513">
        <v>1</v>
      </c>
      <c r="G386" s="513">
        <v>275</v>
      </c>
      <c r="H386" s="513">
        <v>1</v>
      </c>
      <c r="I386" s="513">
        <v>275</v>
      </c>
      <c r="J386" s="513"/>
      <c r="K386" s="513"/>
      <c r="L386" s="513"/>
      <c r="M386" s="513"/>
      <c r="N386" s="513"/>
      <c r="O386" s="513"/>
      <c r="P386" s="503"/>
      <c r="Q386" s="514"/>
    </row>
    <row r="387" spans="1:17" ht="14.4" customHeight="1" x14ac:dyDescent="0.3">
      <c r="A387" s="497" t="s">
        <v>1988</v>
      </c>
      <c r="B387" s="498" t="s">
        <v>1607</v>
      </c>
      <c r="C387" s="498" t="s">
        <v>1588</v>
      </c>
      <c r="D387" s="498" t="s">
        <v>1885</v>
      </c>
      <c r="E387" s="498" t="s">
        <v>1886</v>
      </c>
      <c r="F387" s="513"/>
      <c r="G387" s="513"/>
      <c r="H387" s="513"/>
      <c r="I387" s="513"/>
      <c r="J387" s="513"/>
      <c r="K387" s="513"/>
      <c r="L387" s="513"/>
      <c r="M387" s="513"/>
      <c r="N387" s="513">
        <v>1</v>
      </c>
      <c r="O387" s="513">
        <v>559</v>
      </c>
      <c r="P387" s="503"/>
      <c r="Q387" s="514">
        <v>559</v>
      </c>
    </row>
    <row r="388" spans="1:17" ht="14.4" customHeight="1" x14ac:dyDescent="0.3">
      <c r="A388" s="497" t="s">
        <v>1988</v>
      </c>
      <c r="B388" s="498" t="s">
        <v>1607</v>
      </c>
      <c r="C388" s="498" t="s">
        <v>1588</v>
      </c>
      <c r="D388" s="498" t="s">
        <v>1887</v>
      </c>
      <c r="E388" s="498" t="s">
        <v>1888</v>
      </c>
      <c r="F388" s="513">
        <v>2</v>
      </c>
      <c r="G388" s="513">
        <v>728</v>
      </c>
      <c r="H388" s="513">
        <v>1</v>
      </c>
      <c r="I388" s="513">
        <v>364</v>
      </c>
      <c r="J388" s="513"/>
      <c r="K388" s="513"/>
      <c r="L388" s="513"/>
      <c r="M388" s="513"/>
      <c r="N388" s="513"/>
      <c r="O388" s="513"/>
      <c r="P388" s="503"/>
      <c r="Q388" s="514"/>
    </row>
    <row r="389" spans="1:17" ht="14.4" customHeight="1" x14ac:dyDescent="0.3">
      <c r="A389" s="497" t="s">
        <v>2000</v>
      </c>
      <c r="B389" s="498" t="s">
        <v>1607</v>
      </c>
      <c r="C389" s="498" t="s">
        <v>1608</v>
      </c>
      <c r="D389" s="498" t="s">
        <v>1612</v>
      </c>
      <c r="E389" s="498" t="s">
        <v>613</v>
      </c>
      <c r="F389" s="513"/>
      <c r="G389" s="513"/>
      <c r="H389" s="513"/>
      <c r="I389" s="513"/>
      <c r="J389" s="513">
        <v>1.5</v>
      </c>
      <c r="K389" s="513">
        <v>1500.88</v>
      </c>
      <c r="L389" s="513"/>
      <c r="M389" s="513">
        <v>1000.5866666666667</v>
      </c>
      <c r="N389" s="513"/>
      <c r="O389" s="513"/>
      <c r="P389" s="503"/>
      <c r="Q389" s="514"/>
    </row>
    <row r="390" spans="1:17" ht="14.4" customHeight="1" x14ac:dyDescent="0.3">
      <c r="A390" s="497" t="s">
        <v>2000</v>
      </c>
      <c r="B390" s="498" t="s">
        <v>1607</v>
      </c>
      <c r="C390" s="498" t="s">
        <v>1608</v>
      </c>
      <c r="D390" s="498" t="s">
        <v>1613</v>
      </c>
      <c r="E390" s="498" t="s">
        <v>613</v>
      </c>
      <c r="F390" s="513">
        <v>1</v>
      </c>
      <c r="G390" s="513">
        <v>1910.01</v>
      </c>
      <c r="H390" s="513">
        <v>1</v>
      </c>
      <c r="I390" s="513">
        <v>1910.01</v>
      </c>
      <c r="J390" s="513"/>
      <c r="K390" s="513"/>
      <c r="L390" s="513"/>
      <c r="M390" s="513"/>
      <c r="N390" s="513">
        <v>1</v>
      </c>
      <c r="O390" s="513">
        <v>2000.27</v>
      </c>
      <c r="P390" s="503">
        <v>1.0472562970874497</v>
      </c>
      <c r="Q390" s="514">
        <v>2000.27</v>
      </c>
    </row>
    <row r="391" spans="1:17" ht="14.4" customHeight="1" x14ac:dyDescent="0.3">
      <c r="A391" s="497" t="s">
        <v>2000</v>
      </c>
      <c r="B391" s="498" t="s">
        <v>1607</v>
      </c>
      <c r="C391" s="498" t="s">
        <v>1608</v>
      </c>
      <c r="D391" s="498" t="s">
        <v>1614</v>
      </c>
      <c r="E391" s="498" t="s">
        <v>1615</v>
      </c>
      <c r="F391" s="513">
        <v>7.35</v>
      </c>
      <c r="G391" s="513">
        <v>19464.47</v>
      </c>
      <c r="H391" s="513">
        <v>1</v>
      </c>
      <c r="I391" s="513">
        <v>2648.227210884354</v>
      </c>
      <c r="J391" s="513">
        <v>3.3500000000000005</v>
      </c>
      <c r="K391" s="513">
        <v>8949.3499999999985</v>
      </c>
      <c r="L391" s="513">
        <v>0.45977876613131508</v>
      </c>
      <c r="M391" s="513">
        <v>2671.4477611940288</v>
      </c>
      <c r="N391" s="513">
        <v>4</v>
      </c>
      <c r="O391" s="513">
        <v>10685.82</v>
      </c>
      <c r="P391" s="503">
        <v>0.54899105909382573</v>
      </c>
      <c r="Q391" s="514">
        <v>2671.4549999999999</v>
      </c>
    </row>
    <row r="392" spans="1:17" ht="14.4" customHeight="1" x14ac:dyDescent="0.3">
      <c r="A392" s="497" t="s">
        <v>2000</v>
      </c>
      <c r="B392" s="498" t="s">
        <v>1607</v>
      </c>
      <c r="C392" s="498" t="s">
        <v>1608</v>
      </c>
      <c r="D392" s="498" t="s">
        <v>1620</v>
      </c>
      <c r="E392" s="498" t="s">
        <v>624</v>
      </c>
      <c r="F392" s="513"/>
      <c r="G392" s="513"/>
      <c r="H392" s="513"/>
      <c r="I392" s="513"/>
      <c r="J392" s="513">
        <v>7.1999999999999993</v>
      </c>
      <c r="K392" s="513">
        <v>7113.26</v>
      </c>
      <c r="L392" s="513"/>
      <c r="M392" s="513">
        <v>987.9527777777779</v>
      </c>
      <c r="N392" s="513">
        <v>9.1</v>
      </c>
      <c r="O392" s="513">
        <v>9000.17</v>
      </c>
      <c r="P392" s="503"/>
      <c r="Q392" s="514">
        <v>989.02967032967035</v>
      </c>
    </row>
    <row r="393" spans="1:17" ht="14.4" customHeight="1" x14ac:dyDescent="0.3">
      <c r="A393" s="497" t="s">
        <v>2000</v>
      </c>
      <c r="B393" s="498" t="s">
        <v>1607</v>
      </c>
      <c r="C393" s="498" t="s">
        <v>1608</v>
      </c>
      <c r="D393" s="498" t="s">
        <v>1622</v>
      </c>
      <c r="E393" s="498" t="s">
        <v>693</v>
      </c>
      <c r="F393" s="513">
        <v>11.590000000000002</v>
      </c>
      <c r="G393" s="513">
        <v>149386.72000000003</v>
      </c>
      <c r="H393" s="513">
        <v>1</v>
      </c>
      <c r="I393" s="513">
        <v>12889.276962899052</v>
      </c>
      <c r="J393" s="513">
        <v>13.930000000000001</v>
      </c>
      <c r="K393" s="513">
        <v>143999.67000000001</v>
      </c>
      <c r="L393" s="513">
        <v>0.96393889630885521</v>
      </c>
      <c r="M393" s="513">
        <v>10337.3776022972</v>
      </c>
      <c r="N393" s="513">
        <v>13.1</v>
      </c>
      <c r="O393" s="513">
        <v>135368.10999999999</v>
      </c>
      <c r="P393" s="503">
        <v>0.90615892764765138</v>
      </c>
      <c r="Q393" s="514">
        <v>10333.443511450381</v>
      </c>
    </row>
    <row r="394" spans="1:17" ht="14.4" customHeight="1" x14ac:dyDescent="0.3">
      <c r="A394" s="497" t="s">
        <v>2000</v>
      </c>
      <c r="B394" s="498" t="s">
        <v>1607</v>
      </c>
      <c r="C394" s="498" t="s">
        <v>1608</v>
      </c>
      <c r="D394" s="498" t="s">
        <v>1624</v>
      </c>
      <c r="E394" s="498" t="s">
        <v>689</v>
      </c>
      <c r="F394" s="513"/>
      <c r="G394" s="513"/>
      <c r="H394" s="513"/>
      <c r="I394" s="513"/>
      <c r="J394" s="513"/>
      <c r="K394" s="513"/>
      <c r="L394" s="513"/>
      <c r="M394" s="513"/>
      <c r="N394" s="513">
        <v>0.76</v>
      </c>
      <c r="O394" s="513">
        <v>4036.16</v>
      </c>
      <c r="P394" s="503"/>
      <c r="Q394" s="514">
        <v>5310.7368421052633</v>
      </c>
    </row>
    <row r="395" spans="1:17" ht="14.4" customHeight="1" x14ac:dyDescent="0.3">
      <c r="A395" s="497" t="s">
        <v>2000</v>
      </c>
      <c r="B395" s="498" t="s">
        <v>1607</v>
      </c>
      <c r="C395" s="498" t="s">
        <v>1608</v>
      </c>
      <c r="D395" s="498" t="s">
        <v>1625</v>
      </c>
      <c r="E395" s="498" t="s">
        <v>693</v>
      </c>
      <c r="F395" s="513">
        <v>0.26</v>
      </c>
      <c r="G395" s="513">
        <v>1676.97</v>
      </c>
      <c r="H395" s="513">
        <v>1</v>
      </c>
      <c r="I395" s="513">
        <v>6449.8846153846152</v>
      </c>
      <c r="J395" s="513">
        <v>0.32</v>
      </c>
      <c r="K395" s="513">
        <v>2082.08</v>
      </c>
      <c r="L395" s="513">
        <v>1.2415725981979402</v>
      </c>
      <c r="M395" s="513">
        <v>6506.5</v>
      </c>
      <c r="N395" s="513">
        <v>1</v>
      </c>
      <c r="O395" s="513">
        <v>6506.52</v>
      </c>
      <c r="P395" s="503">
        <v>3.8799262956403515</v>
      </c>
      <c r="Q395" s="514">
        <v>6506.52</v>
      </c>
    </row>
    <row r="396" spans="1:17" ht="14.4" customHeight="1" x14ac:dyDescent="0.3">
      <c r="A396" s="497" t="s">
        <v>2000</v>
      </c>
      <c r="B396" s="498" t="s">
        <v>1607</v>
      </c>
      <c r="C396" s="498" t="s">
        <v>1608</v>
      </c>
      <c r="D396" s="498" t="s">
        <v>1946</v>
      </c>
      <c r="E396" s="498" t="s">
        <v>1947</v>
      </c>
      <c r="F396" s="513"/>
      <c r="G396" s="513"/>
      <c r="H396" s="513"/>
      <c r="I396" s="513"/>
      <c r="J396" s="513">
        <v>1</v>
      </c>
      <c r="K396" s="513">
        <v>412.69</v>
      </c>
      <c r="L396" s="513"/>
      <c r="M396" s="513">
        <v>412.69</v>
      </c>
      <c r="N396" s="513"/>
      <c r="O396" s="513"/>
      <c r="P396" s="503"/>
      <c r="Q396" s="514"/>
    </row>
    <row r="397" spans="1:17" ht="14.4" customHeight="1" x14ac:dyDescent="0.3">
      <c r="A397" s="497" t="s">
        <v>2000</v>
      </c>
      <c r="B397" s="498" t="s">
        <v>1607</v>
      </c>
      <c r="C397" s="498" t="s">
        <v>1608</v>
      </c>
      <c r="D397" s="498" t="s">
        <v>1629</v>
      </c>
      <c r="E397" s="498" t="s">
        <v>628</v>
      </c>
      <c r="F397" s="513"/>
      <c r="G397" s="513"/>
      <c r="H397" s="513"/>
      <c r="I397" s="513"/>
      <c r="J397" s="513"/>
      <c r="K397" s="513"/>
      <c r="L397" s="513"/>
      <c r="M397" s="513"/>
      <c r="N397" s="513">
        <v>2</v>
      </c>
      <c r="O397" s="513">
        <v>1950.44</v>
      </c>
      <c r="P397" s="503"/>
      <c r="Q397" s="514">
        <v>975.22</v>
      </c>
    </row>
    <row r="398" spans="1:17" ht="14.4" customHeight="1" x14ac:dyDescent="0.3">
      <c r="A398" s="497" t="s">
        <v>2000</v>
      </c>
      <c r="B398" s="498" t="s">
        <v>1607</v>
      </c>
      <c r="C398" s="498" t="s">
        <v>1608</v>
      </c>
      <c r="D398" s="498" t="s">
        <v>1634</v>
      </c>
      <c r="E398" s="498" t="s">
        <v>716</v>
      </c>
      <c r="F398" s="513">
        <v>1.6400000000000001</v>
      </c>
      <c r="G398" s="513">
        <v>17666.53</v>
      </c>
      <c r="H398" s="513">
        <v>1</v>
      </c>
      <c r="I398" s="513">
        <v>10772.274390243902</v>
      </c>
      <c r="J398" s="513">
        <v>12.68</v>
      </c>
      <c r="K398" s="513">
        <v>138472.57999999999</v>
      </c>
      <c r="L398" s="513">
        <v>7.8381312006375898</v>
      </c>
      <c r="M398" s="513">
        <v>10920.550473186118</v>
      </c>
      <c r="N398" s="513">
        <v>0.29000000000000004</v>
      </c>
      <c r="O398" s="513">
        <v>3112.6400000000003</v>
      </c>
      <c r="P398" s="503">
        <v>0.17618853277921587</v>
      </c>
      <c r="Q398" s="514">
        <v>10733.241379310344</v>
      </c>
    </row>
    <row r="399" spans="1:17" ht="14.4" customHeight="1" x14ac:dyDescent="0.3">
      <c r="A399" s="497" t="s">
        <v>2000</v>
      </c>
      <c r="B399" s="498" t="s">
        <v>1607</v>
      </c>
      <c r="C399" s="498" t="s">
        <v>1608</v>
      </c>
      <c r="D399" s="498" t="s">
        <v>1639</v>
      </c>
      <c r="E399" s="498" t="s">
        <v>609</v>
      </c>
      <c r="F399" s="513"/>
      <c r="G399" s="513"/>
      <c r="H399" s="513"/>
      <c r="I399" s="513"/>
      <c r="J399" s="513"/>
      <c r="K399" s="513"/>
      <c r="L399" s="513"/>
      <c r="M399" s="513"/>
      <c r="N399" s="513">
        <v>0.05</v>
      </c>
      <c r="O399" s="513">
        <v>47.24</v>
      </c>
      <c r="P399" s="503"/>
      <c r="Q399" s="514">
        <v>944.8</v>
      </c>
    </row>
    <row r="400" spans="1:17" ht="14.4" customHeight="1" x14ac:dyDescent="0.3">
      <c r="A400" s="497" t="s">
        <v>2000</v>
      </c>
      <c r="B400" s="498" t="s">
        <v>1607</v>
      </c>
      <c r="C400" s="498" t="s">
        <v>1581</v>
      </c>
      <c r="D400" s="498" t="s">
        <v>1648</v>
      </c>
      <c r="E400" s="498" t="s">
        <v>1649</v>
      </c>
      <c r="F400" s="513"/>
      <c r="G400" s="513"/>
      <c r="H400" s="513"/>
      <c r="I400" s="513"/>
      <c r="J400" s="513">
        <v>2</v>
      </c>
      <c r="K400" s="513">
        <v>2894.56</v>
      </c>
      <c r="L400" s="513"/>
      <c r="M400" s="513">
        <v>1447.28</v>
      </c>
      <c r="N400" s="513">
        <v>1</v>
      </c>
      <c r="O400" s="513">
        <v>1447.28</v>
      </c>
      <c r="P400" s="503"/>
      <c r="Q400" s="514">
        <v>1447.28</v>
      </c>
    </row>
    <row r="401" spans="1:17" ht="14.4" customHeight="1" x14ac:dyDescent="0.3">
      <c r="A401" s="497" t="s">
        <v>2000</v>
      </c>
      <c r="B401" s="498" t="s">
        <v>1607</v>
      </c>
      <c r="C401" s="498" t="s">
        <v>1581</v>
      </c>
      <c r="D401" s="498" t="s">
        <v>1650</v>
      </c>
      <c r="E401" s="498" t="s">
        <v>1651</v>
      </c>
      <c r="F401" s="513">
        <v>7</v>
      </c>
      <c r="G401" s="513">
        <v>6567.4</v>
      </c>
      <c r="H401" s="513">
        <v>1</v>
      </c>
      <c r="I401" s="513">
        <v>938.19999999999993</v>
      </c>
      <c r="J401" s="513">
        <v>6</v>
      </c>
      <c r="K401" s="513">
        <v>5833.92</v>
      </c>
      <c r="L401" s="513">
        <v>0.88831501050644102</v>
      </c>
      <c r="M401" s="513">
        <v>972.32</v>
      </c>
      <c r="N401" s="513">
        <v>10</v>
      </c>
      <c r="O401" s="513">
        <v>9723.2000000000007</v>
      </c>
      <c r="P401" s="503">
        <v>1.480525017510735</v>
      </c>
      <c r="Q401" s="514">
        <v>972.32</v>
      </c>
    </row>
    <row r="402" spans="1:17" ht="14.4" customHeight="1" x14ac:dyDescent="0.3">
      <c r="A402" s="497" t="s">
        <v>2000</v>
      </c>
      <c r="B402" s="498" t="s">
        <v>1607</v>
      </c>
      <c r="C402" s="498" t="s">
        <v>1581</v>
      </c>
      <c r="D402" s="498" t="s">
        <v>1652</v>
      </c>
      <c r="E402" s="498" t="s">
        <v>1651</v>
      </c>
      <c r="F402" s="513">
        <v>38</v>
      </c>
      <c r="G402" s="513">
        <v>62601.200000000004</v>
      </c>
      <c r="H402" s="513">
        <v>1</v>
      </c>
      <c r="I402" s="513">
        <v>1647.4</v>
      </c>
      <c r="J402" s="513">
        <v>65</v>
      </c>
      <c r="K402" s="513">
        <v>110975.15</v>
      </c>
      <c r="L402" s="513">
        <v>1.7727319923579739</v>
      </c>
      <c r="M402" s="513">
        <v>1707.31</v>
      </c>
      <c r="N402" s="513">
        <v>65</v>
      </c>
      <c r="O402" s="513">
        <v>110975.15</v>
      </c>
      <c r="P402" s="503">
        <v>1.7727319923579739</v>
      </c>
      <c r="Q402" s="514">
        <v>1707.31</v>
      </c>
    </row>
    <row r="403" spans="1:17" ht="14.4" customHeight="1" x14ac:dyDescent="0.3">
      <c r="A403" s="497" t="s">
        <v>2000</v>
      </c>
      <c r="B403" s="498" t="s">
        <v>1607</v>
      </c>
      <c r="C403" s="498" t="s">
        <v>1581</v>
      </c>
      <c r="D403" s="498" t="s">
        <v>1653</v>
      </c>
      <c r="E403" s="498" t="s">
        <v>1651</v>
      </c>
      <c r="F403" s="513">
        <v>34</v>
      </c>
      <c r="G403" s="513">
        <v>67789.2</v>
      </c>
      <c r="H403" s="513">
        <v>1</v>
      </c>
      <c r="I403" s="513">
        <v>1993.8</v>
      </c>
      <c r="J403" s="513">
        <v>32</v>
      </c>
      <c r="K403" s="513">
        <v>66121.600000000006</v>
      </c>
      <c r="L403" s="513">
        <v>0.97540021124308895</v>
      </c>
      <c r="M403" s="513">
        <v>2066.3000000000002</v>
      </c>
      <c r="N403" s="513">
        <v>34</v>
      </c>
      <c r="O403" s="513">
        <v>70254.200000000012</v>
      </c>
      <c r="P403" s="503">
        <v>1.036362724445782</v>
      </c>
      <c r="Q403" s="514">
        <v>2066.3000000000002</v>
      </c>
    </row>
    <row r="404" spans="1:17" ht="14.4" customHeight="1" x14ac:dyDescent="0.3">
      <c r="A404" s="497" t="s">
        <v>2000</v>
      </c>
      <c r="B404" s="498" t="s">
        <v>1607</v>
      </c>
      <c r="C404" s="498" t="s">
        <v>1581</v>
      </c>
      <c r="D404" s="498" t="s">
        <v>1950</v>
      </c>
      <c r="E404" s="498" t="s">
        <v>1951</v>
      </c>
      <c r="F404" s="513">
        <v>12</v>
      </c>
      <c r="G404" s="513">
        <v>22371.599999999999</v>
      </c>
      <c r="H404" s="513">
        <v>1</v>
      </c>
      <c r="I404" s="513">
        <v>1864.3</v>
      </c>
      <c r="J404" s="513">
        <v>13</v>
      </c>
      <c r="K404" s="513">
        <v>25117.170000000002</v>
      </c>
      <c r="L404" s="513">
        <v>1.1227256879257632</v>
      </c>
      <c r="M404" s="513">
        <v>1932.0900000000001</v>
      </c>
      <c r="N404" s="513">
        <v>1</v>
      </c>
      <c r="O404" s="513">
        <v>1932.09</v>
      </c>
      <c r="P404" s="503">
        <v>8.6363514455827933E-2</v>
      </c>
      <c r="Q404" s="514">
        <v>1932.09</v>
      </c>
    </row>
    <row r="405" spans="1:17" ht="14.4" customHeight="1" x14ac:dyDescent="0.3">
      <c r="A405" s="497" t="s">
        <v>2000</v>
      </c>
      <c r="B405" s="498" t="s">
        <v>1607</v>
      </c>
      <c r="C405" s="498" t="s">
        <v>1581</v>
      </c>
      <c r="D405" s="498" t="s">
        <v>1654</v>
      </c>
      <c r="E405" s="498" t="s">
        <v>1655</v>
      </c>
      <c r="F405" s="513">
        <v>51</v>
      </c>
      <c r="G405" s="513">
        <v>50576.7</v>
      </c>
      <c r="H405" s="513">
        <v>1</v>
      </c>
      <c r="I405" s="513">
        <v>991.69999999999993</v>
      </c>
      <c r="J405" s="513">
        <v>79</v>
      </c>
      <c r="K405" s="513">
        <v>81193.039999999994</v>
      </c>
      <c r="L405" s="513">
        <v>1.605344753611841</v>
      </c>
      <c r="M405" s="513">
        <v>1027.76</v>
      </c>
      <c r="N405" s="513">
        <v>77</v>
      </c>
      <c r="O405" s="513">
        <v>79137.52</v>
      </c>
      <c r="P405" s="503">
        <v>1.5647031142798959</v>
      </c>
      <c r="Q405" s="514">
        <v>1027.76</v>
      </c>
    </row>
    <row r="406" spans="1:17" ht="14.4" customHeight="1" x14ac:dyDescent="0.3">
      <c r="A406" s="497" t="s">
        <v>2000</v>
      </c>
      <c r="B406" s="498" t="s">
        <v>1607</v>
      </c>
      <c r="C406" s="498" t="s">
        <v>1581</v>
      </c>
      <c r="D406" s="498" t="s">
        <v>1656</v>
      </c>
      <c r="E406" s="498" t="s">
        <v>1655</v>
      </c>
      <c r="F406" s="513">
        <v>37</v>
      </c>
      <c r="G406" s="513">
        <v>76467.899999999994</v>
      </c>
      <c r="H406" s="513">
        <v>1</v>
      </c>
      <c r="I406" s="513">
        <v>2066.6999999999998</v>
      </c>
      <c r="J406" s="513">
        <v>38</v>
      </c>
      <c r="K406" s="513">
        <v>81390.3</v>
      </c>
      <c r="L406" s="513">
        <v>1.0643721090810656</v>
      </c>
      <c r="M406" s="513">
        <v>2141.85</v>
      </c>
      <c r="N406" s="513">
        <v>42</v>
      </c>
      <c r="O406" s="513">
        <v>89957.7</v>
      </c>
      <c r="P406" s="503">
        <v>1.1764112784580196</v>
      </c>
      <c r="Q406" s="514">
        <v>2141.85</v>
      </c>
    </row>
    <row r="407" spans="1:17" ht="14.4" customHeight="1" x14ac:dyDescent="0.3">
      <c r="A407" s="497" t="s">
        <v>2000</v>
      </c>
      <c r="B407" s="498" t="s">
        <v>1607</v>
      </c>
      <c r="C407" s="498" t="s">
        <v>1581</v>
      </c>
      <c r="D407" s="498" t="s">
        <v>1657</v>
      </c>
      <c r="E407" s="498" t="s">
        <v>1658</v>
      </c>
      <c r="F407" s="513">
        <v>2</v>
      </c>
      <c r="G407" s="513">
        <v>933.56</v>
      </c>
      <c r="H407" s="513">
        <v>1</v>
      </c>
      <c r="I407" s="513">
        <v>466.78</v>
      </c>
      <c r="J407" s="513">
        <v>2</v>
      </c>
      <c r="K407" s="513">
        <v>933.56</v>
      </c>
      <c r="L407" s="513">
        <v>1</v>
      </c>
      <c r="M407" s="513">
        <v>466.78</v>
      </c>
      <c r="N407" s="513">
        <v>1</v>
      </c>
      <c r="O407" s="513">
        <v>466.78</v>
      </c>
      <c r="P407" s="503">
        <v>0.5</v>
      </c>
      <c r="Q407" s="514">
        <v>466.78</v>
      </c>
    </row>
    <row r="408" spans="1:17" ht="14.4" customHeight="1" x14ac:dyDescent="0.3">
      <c r="A408" s="497" t="s">
        <v>2000</v>
      </c>
      <c r="B408" s="498" t="s">
        <v>1607</v>
      </c>
      <c r="C408" s="498" t="s">
        <v>1581</v>
      </c>
      <c r="D408" s="498" t="s">
        <v>2001</v>
      </c>
      <c r="E408" s="498" t="s">
        <v>2002</v>
      </c>
      <c r="F408" s="513">
        <v>3</v>
      </c>
      <c r="G408" s="513">
        <v>27360</v>
      </c>
      <c r="H408" s="513">
        <v>1</v>
      </c>
      <c r="I408" s="513">
        <v>9120</v>
      </c>
      <c r="J408" s="513"/>
      <c r="K408" s="513"/>
      <c r="L408" s="513"/>
      <c r="M408" s="513"/>
      <c r="N408" s="513"/>
      <c r="O408" s="513"/>
      <c r="P408" s="503"/>
      <c r="Q408" s="514"/>
    </row>
    <row r="409" spans="1:17" ht="14.4" customHeight="1" x14ac:dyDescent="0.3">
      <c r="A409" s="497" t="s">
        <v>2000</v>
      </c>
      <c r="B409" s="498" t="s">
        <v>1607</v>
      </c>
      <c r="C409" s="498" t="s">
        <v>1581</v>
      </c>
      <c r="D409" s="498" t="s">
        <v>1927</v>
      </c>
      <c r="E409" s="498" t="s">
        <v>1928</v>
      </c>
      <c r="F409" s="513">
        <v>3</v>
      </c>
      <c r="G409" s="513">
        <v>79500</v>
      </c>
      <c r="H409" s="513">
        <v>1</v>
      </c>
      <c r="I409" s="513">
        <v>26500</v>
      </c>
      <c r="J409" s="513"/>
      <c r="K409" s="513"/>
      <c r="L409" s="513"/>
      <c r="M409" s="513"/>
      <c r="N409" s="513">
        <v>2</v>
      </c>
      <c r="O409" s="513">
        <v>54927.28</v>
      </c>
      <c r="P409" s="503">
        <v>0.69090918238993704</v>
      </c>
      <c r="Q409" s="514">
        <v>27463.64</v>
      </c>
    </row>
    <row r="410" spans="1:17" ht="14.4" customHeight="1" x14ac:dyDescent="0.3">
      <c r="A410" s="497" t="s">
        <v>2000</v>
      </c>
      <c r="B410" s="498" t="s">
        <v>1607</v>
      </c>
      <c r="C410" s="498" t="s">
        <v>1581</v>
      </c>
      <c r="D410" s="498" t="s">
        <v>2003</v>
      </c>
      <c r="E410" s="498" t="s">
        <v>2004</v>
      </c>
      <c r="F410" s="513">
        <v>3</v>
      </c>
      <c r="G410" s="513">
        <v>3111</v>
      </c>
      <c r="H410" s="513">
        <v>1</v>
      </c>
      <c r="I410" s="513">
        <v>1037</v>
      </c>
      <c r="J410" s="513">
        <v>3</v>
      </c>
      <c r="K410" s="513">
        <v>3224.13</v>
      </c>
      <c r="L410" s="513">
        <v>1.0363645130183221</v>
      </c>
      <c r="M410" s="513">
        <v>1074.71</v>
      </c>
      <c r="N410" s="513">
        <v>9</v>
      </c>
      <c r="O410" s="513">
        <v>9672.39</v>
      </c>
      <c r="P410" s="503">
        <v>3.1090935390549661</v>
      </c>
      <c r="Q410" s="514">
        <v>1074.71</v>
      </c>
    </row>
    <row r="411" spans="1:17" ht="14.4" customHeight="1" x14ac:dyDescent="0.3">
      <c r="A411" s="497" t="s">
        <v>2000</v>
      </c>
      <c r="B411" s="498" t="s">
        <v>1607</v>
      </c>
      <c r="C411" s="498" t="s">
        <v>1581</v>
      </c>
      <c r="D411" s="498" t="s">
        <v>2005</v>
      </c>
      <c r="E411" s="498" t="s">
        <v>2006</v>
      </c>
      <c r="F411" s="513"/>
      <c r="G411" s="513"/>
      <c r="H411" s="513"/>
      <c r="I411" s="513"/>
      <c r="J411" s="513"/>
      <c r="K411" s="513"/>
      <c r="L411" s="513"/>
      <c r="M411" s="513"/>
      <c r="N411" s="513">
        <v>1</v>
      </c>
      <c r="O411" s="513">
        <v>55397.2</v>
      </c>
      <c r="P411" s="503"/>
      <c r="Q411" s="514">
        <v>55397.2</v>
      </c>
    </row>
    <row r="412" spans="1:17" ht="14.4" customHeight="1" x14ac:dyDescent="0.3">
      <c r="A412" s="497" t="s">
        <v>2000</v>
      </c>
      <c r="B412" s="498" t="s">
        <v>1607</v>
      </c>
      <c r="C412" s="498" t="s">
        <v>1581</v>
      </c>
      <c r="D412" s="498" t="s">
        <v>2007</v>
      </c>
      <c r="E412" s="498" t="s">
        <v>2008</v>
      </c>
      <c r="F412" s="513"/>
      <c r="G412" s="513"/>
      <c r="H412" s="513"/>
      <c r="I412" s="513"/>
      <c r="J412" s="513">
        <v>4</v>
      </c>
      <c r="K412" s="513">
        <v>10332</v>
      </c>
      <c r="L412" s="513"/>
      <c r="M412" s="513">
        <v>2583</v>
      </c>
      <c r="N412" s="513"/>
      <c r="O412" s="513"/>
      <c r="P412" s="503"/>
      <c r="Q412" s="514"/>
    </row>
    <row r="413" spans="1:17" ht="14.4" customHeight="1" x14ac:dyDescent="0.3">
      <c r="A413" s="497" t="s">
        <v>2000</v>
      </c>
      <c r="B413" s="498" t="s">
        <v>1607</v>
      </c>
      <c r="C413" s="498" t="s">
        <v>1581</v>
      </c>
      <c r="D413" s="498" t="s">
        <v>1661</v>
      </c>
      <c r="E413" s="498" t="s">
        <v>1662</v>
      </c>
      <c r="F413" s="513">
        <v>6</v>
      </c>
      <c r="G413" s="513">
        <v>13419</v>
      </c>
      <c r="H413" s="513">
        <v>1</v>
      </c>
      <c r="I413" s="513">
        <v>2236.5</v>
      </c>
      <c r="J413" s="513">
        <v>2</v>
      </c>
      <c r="K413" s="513">
        <v>4473</v>
      </c>
      <c r="L413" s="513">
        <v>0.33333333333333331</v>
      </c>
      <c r="M413" s="513">
        <v>2236.5</v>
      </c>
      <c r="N413" s="513">
        <v>4</v>
      </c>
      <c r="O413" s="513">
        <v>8946</v>
      </c>
      <c r="P413" s="503">
        <v>0.66666666666666663</v>
      </c>
      <c r="Q413" s="514">
        <v>2236.5</v>
      </c>
    </row>
    <row r="414" spans="1:17" ht="14.4" customHeight="1" x14ac:dyDescent="0.3">
      <c r="A414" s="497" t="s">
        <v>2000</v>
      </c>
      <c r="B414" s="498" t="s">
        <v>1607</v>
      </c>
      <c r="C414" s="498" t="s">
        <v>1581</v>
      </c>
      <c r="D414" s="498" t="s">
        <v>2009</v>
      </c>
      <c r="E414" s="498" t="s">
        <v>2010</v>
      </c>
      <c r="F414" s="513">
        <v>1</v>
      </c>
      <c r="G414" s="513">
        <v>44071.360000000001</v>
      </c>
      <c r="H414" s="513">
        <v>1</v>
      </c>
      <c r="I414" s="513">
        <v>44071.360000000001</v>
      </c>
      <c r="J414" s="513"/>
      <c r="K414" s="513"/>
      <c r="L414" s="513"/>
      <c r="M414" s="513"/>
      <c r="N414" s="513"/>
      <c r="O414" s="513"/>
      <c r="P414" s="503"/>
      <c r="Q414" s="514"/>
    </row>
    <row r="415" spans="1:17" ht="14.4" customHeight="1" x14ac:dyDescent="0.3">
      <c r="A415" s="497" t="s">
        <v>2000</v>
      </c>
      <c r="B415" s="498" t="s">
        <v>1607</v>
      </c>
      <c r="C415" s="498" t="s">
        <v>1581</v>
      </c>
      <c r="D415" s="498" t="s">
        <v>2011</v>
      </c>
      <c r="E415" s="498" t="s">
        <v>2012</v>
      </c>
      <c r="F415" s="513"/>
      <c r="G415" s="513"/>
      <c r="H415" s="513"/>
      <c r="I415" s="513"/>
      <c r="J415" s="513"/>
      <c r="K415" s="513"/>
      <c r="L415" s="513"/>
      <c r="M415" s="513"/>
      <c r="N415" s="513">
        <v>1</v>
      </c>
      <c r="O415" s="513">
        <v>166546.75</v>
      </c>
      <c r="P415" s="503"/>
      <c r="Q415" s="514">
        <v>166546.75</v>
      </c>
    </row>
    <row r="416" spans="1:17" ht="14.4" customHeight="1" x14ac:dyDescent="0.3">
      <c r="A416" s="497" t="s">
        <v>2000</v>
      </c>
      <c r="B416" s="498" t="s">
        <v>1607</v>
      </c>
      <c r="C416" s="498" t="s">
        <v>1581</v>
      </c>
      <c r="D416" s="498" t="s">
        <v>1929</v>
      </c>
      <c r="E416" s="498" t="s">
        <v>1930</v>
      </c>
      <c r="F416" s="513"/>
      <c r="G416" s="513"/>
      <c r="H416" s="513"/>
      <c r="I416" s="513"/>
      <c r="J416" s="513">
        <v>1</v>
      </c>
      <c r="K416" s="513">
        <v>29018.18</v>
      </c>
      <c r="L416" s="513"/>
      <c r="M416" s="513">
        <v>29018.18</v>
      </c>
      <c r="N416" s="513"/>
      <c r="O416" s="513"/>
      <c r="P416" s="503"/>
      <c r="Q416" s="514"/>
    </row>
    <row r="417" spans="1:17" ht="14.4" customHeight="1" x14ac:dyDescent="0.3">
      <c r="A417" s="497" t="s">
        <v>2000</v>
      </c>
      <c r="B417" s="498" t="s">
        <v>1607</v>
      </c>
      <c r="C417" s="498" t="s">
        <v>1581</v>
      </c>
      <c r="D417" s="498" t="s">
        <v>2013</v>
      </c>
      <c r="E417" s="498" t="s">
        <v>2014</v>
      </c>
      <c r="F417" s="513"/>
      <c r="G417" s="513"/>
      <c r="H417" s="513"/>
      <c r="I417" s="513"/>
      <c r="J417" s="513"/>
      <c r="K417" s="513"/>
      <c r="L417" s="513"/>
      <c r="M417" s="513"/>
      <c r="N417" s="513">
        <v>2</v>
      </c>
      <c r="O417" s="513">
        <v>7982.08</v>
      </c>
      <c r="P417" s="503"/>
      <c r="Q417" s="514">
        <v>3991.04</v>
      </c>
    </row>
    <row r="418" spans="1:17" ht="14.4" customHeight="1" x14ac:dyDescent="0.3">
      <c r="A418" s="497" t="s">
        <v>2000</v>
      </c>
      <c r="B418" s="498" t="s">
        <v>1607</v>
      </c>
      <c r="C418" s="498" t="s">
        <v>1581</v>
      </c>
      <c r="D418" s="498" t="s">
        <v>2015</v>
      </c>
      <c r="E418" s="498" t="s">
        <v>2016</v>
      </c>
      <c r="F418" s="513"/>
      <c r="G418" s="513"/>
      <c r="H418" s="513"/>
      <c r="I418" s="513"/>
      <c r="J418" s="513">
        <v>3</v>
      </c>
      <c r="K418" s="513">
        <v>72395.399999999994</v>
      </c>
      <c r="L418" s="513"/>
      <c r="M418" s="513">
        <v>24131.8</v>
      </c>
      <c r="N418" s="513"/>
      <c r="O418" s="513"/>
      <c r="P418" s="503"/>
      <c r="Q418" s="514"/>
    </row>
    <row r="419" spans="1:17" ht="14.4" customHeight="1" x14ac:dyDescent="0.3">
      <c r="A419" s="497" t="s">
        <v>2000</v>
      </c>
      <c r="B419" s="498" t="s">
        <v>1607</v>
      </c>
      <c r="C419" s="498" t="s">
        <v>1581</v>
      </c>
      <c r="D419" s="498" t="s">
        <v>2017</v>
      </c>
      <c r="E419" s="498" t="s">
        <v>2018</v>
      </c>
      <c r="F419" s="513"/>
      <c r="G419" s="513"/>
      <c r="H419" s="513"/>
      <c r="I419" s="513"/>
      <c r="J419" s="513">
        <v>2</v>
      </c>
      <c r="K419" s="513">
        <v>5993</v>
      </c>
      <c r="L419" s="513"/>
      <c r="M419" s="513">
        <v>2996.5</v>
      </c>
      <c r="N419" s="513"/>
      <c r="O419" s="513"/>
      <c r="P419" s="503"/>
      <c r="Q419" s="514"/>
    </row>
    <row r="420" spans="1:17" ht="14.4" customHeight="1" x14ac:dyDescent="0.3">
      <c r="A420" s="497" t="s">
        <v>2000</v>
      </c>
      <c r="B420" s="498" t="s">
        <v>1607</v>
      </c>
      <c r="C420" s="498" t="s">
        <v>1581</v>
      </c>
      <c r="D420" s="498" t="s">
        <v>1663</v>
      </c>
      <c r="E420" s="498" t="s">
        <v>1651</v>
      </c>
      <c r="F420" s="513">
        <v>1</v>
      </c>
      <c r="G420" s="513">
        <v>1396.2</v>
      </c>
      <c r="H420" s="513">
        <v>1</v>
      </c>
      <c r="I420" s="513">
        <v>1396.2</v>
      </c>
      <c r="J420" s="513"/>
      <c r="K420" s="513"/>
      <c r="L420" s="513"/>
      <c r="M420" s="513"/>
      <c r="N420" s="513">
        <v>3</v>
      </c>
      <c r="O420" s="513">
        <v>4340.91</v>
      </c>
      <c r="P420" s="503">
        <v>3.1090889557370001</v>
      </c>
      <c r="Q420" s="514">
        <v>1446.97</v>
      </c>
    </row>
    <row r="421" spans="1:17" ht="14.4" customHeight="1" x14ac:dyDescent="0.3">
      <c r="A421" s="497" t="s">
        <v>2000</v>
      </c>
      <c r="B421" s="498" t="s">
        <v>1607</v>
      </c>
      <c r="C421" s="498" t="s">
        <v>1581</v>
      </c>
      <c r="D421" s="498" t="s">
        <v>2019</v>
      </c>
      <c r="E421" s="498" t="s">
        <v>1651</v>
      </c>
      <c r="F421" s="513"/>
      <c r="G421" s="513"/>
      <c r="H421" s="513"/>
      <c r="I421" s="513"/>
      <c r="J421" s="513"/>
      <c r="K421" s="513"/>
      <c r="L421" s="513"/>
      <c r="M421" s="513"/>
      <c r="N421" s="513">
        <v>1</v>
      </c>
      <c r="O421" s="513">
        <v>3430.88</v>
      </c>
      <c r="P421" s="503"/>
      <c r="Q421" s="514">
        <v>3430.88</v>
      </c>
    </row>
    <row r="422" spans="1:17" ht="14.4" customHeight="1" x14ac:dyDescent="0.3">
      <c r="A422" s="497" t="s">
        <v>2000</v>
      </c>
      <c r="B422" s="498" t="s">
        <v>1607</v>
      </c>
      <c r="C422" s="498" t="s">
        <v>1581</v>
      </c>
      <c r="D422" s="498" t="s">
        <v>1664</v>
      </c>
      <c r="E422" s="498" t="s">
        <v>1665</v>
      </c>
      <c r="F422" s="513">
        <v>83</v>
      </c>
      <c r="G422" s="513">
        <v>551867</v>
      </c>
      <c r="H422" s="513">
        <v>1</v>
      </c>
      <c r="I422" s="513">
        <v>6649</v>
      </c>
      <c r="J422" s="513">
        <v>103</v>
      </c>
      <c r="K422" s="513">
        <v>709750.34</v>
      </c>
      <c r="L422" s="513">
        <v>1.2860894744567077</v>
      </c>
      <c r="M422" s="513">
        <v>6890.78</v>
      </c>
      <c r="N422" s="513">
        <v>91</v>
      </c>
      <c r="O422" s="513">
        <v>627060.98</v>
      </c>
      <c r="P422" s="503">
        <v>1.1362538075297128</v>
      </c>
      <c r="Q422" s="514">
        <v>6890.78</v>
      </c>
    </row>
    <row r="423" spans="1:17" ht="14.4" customHeight="1" x14ac:dyDescent="0.3">
      <c r="A423" s="497" t="s">
        <v>2000</v>
      </c>
      <c r="B423" s="498" t="s">
        <v>1607</v>
      </c>
      <c r="C423" s="498" t="s">
        <v>1581</v>
      </c>
      <c r="D423" s="498" t="s">
        <v>2020</v>
      </c>
      <c r="E423" s="498" t="s">
        <v>2021</v>
      </c>
      <c r="F423" s="513"/>
      <c r="G423" s="513"/>
      <c r="H423" s="513"/>
      <c r="I423" s="513"/>
      <c r="J423" s="513"/>
      <c r="K423" s="513"/>
      <c r="L423" s="513"/>
      <c r="M423" s="513"/>
      <c r="N423" s="513">
        <v>2</v>
      </c>
      <c r="O423" s="513">
        <v>38393.599999999999</v>
      </c>
      <c r="P423" s="503"/>
      <c r="Q423" s="514">
        <v>19196.8</v>
      </c>
    </row>
    <row r="424" spans="1:17" ht="14.4" customHeight="1" x14ac:dyDescent="0.3">
      <c r="A424" s="497" t="s">
        <v>2000</v>
      </c>
      <c r="B424" s="498" t="s">
        <v>1607</v>
      </c>
      <c r="C424" s="498" t="s">
        <v>1581</v>
      </c>
      <c r="D424" s="498" t="s">
        <v>1982</v>
      </c>
      <c r="E424" s="498" t="s">
        <v>1983</v>
      </c>
      <c r="F424" s="513">
        <v>1</v>
      </c>
      <c r="G424" s="513">
        <v>1084.3</v>
      </c>
      <c r="H424" s="513">
        <v>1</v>
      </c>
      <c r="I424" s="513">
        <v>1084.3</v>
      </c>
      <c r="J424" s="513"/>
      <c r="K424" s="513"/>
      <c r="L424" s="513"/>
      <c r="M424" s="513"/>
      <c r="N424" s="513"/>
      <c r="O424" s="513"/>
      <c r="P424" s="503"/>
      <c r="Q424" s="514"/>
    </row>
    <row r="425" spans="1:17" ht="14.4" customHeight="1" x14ac:dyDescent="0.3">
      <c r="A425" s="497" t="s">
        <v>2000</v>
      </c>
      <c r="B425" s="498" t="s">
        <v>1607</v>
      </c>
      <c r="C425" s="498" t="s">
        <v>1581</v>
      </c>
      <c r="D425" s="498" t="s">
        <v>1672</v>
      </c>
      <c r="E425" s="498" t="s">
        <v>1673</v>
      </c>
      <c r="F425" s="513">
        <v>44</v>
      </c>
      <c r="G425" s="513">
        <v>44123.199999999997</v>
      </c>
      <c r="H425" s="513">
        <v>1</v>
      </c>
      <c r="I425" s="513">
        <v>1002.8</v>
      </c>
      <c r="J425" s="513">
        <v>26</v>
      </c>
      <c r="K425" s="513">
        <v>26072.799999999999</v>
      </c>
      <c r="L425" s="513">
        <v>0.59090909090909094</v>
      </c>
      <c r="M425" s="513">
        <v>1002.8</v>
      </c>
      <c r="N425" s="513">
        <v>29</v>
      </c>
      <c r="O425" s="513">
        <v>29081.200000000004</v>
      </c>
      <c r="P425" s="503">
        <v>0.65909090909090928</v>
      </c>
      <c r="Q425" s="514">
        <v>1002.8000000000002</v>
      </c>
    </row>
    <row r="426" spans="1:17" ht="14.4" customHeight="1" x14ac:dyDescent="0.3">
      <c r="A426" s="497" t="s">
        <v>2000</v>
      </c>
      <c r="B426" s="498" t="s">
        <v>1607</v>
      </c>
      <c r="C426" s="498" t="s">
        <v>1581</v>
      </c>
      <c r="D426" s="498" t="s">
        <v>1674</v>
      </c>
      <c r="E426" s="498" t="s">
        <v>1675</v>
      </c>
      <c r="F426" s="513">
        <v>24</v>
      </c>
      <c r="G426" s="513">
        <v>183600</v>
      </c>
      <c r="H426" s="513">
        <v>1</v>
      </c>
      <c r="I426" s="513">
        <v>7650</v>
      </c>
      <c r="J426" s="513">
        <v>40</v>
      </c>
      <c r="K426" s="513">
        <v>306000</v>
      </c>
      <c r="L426" s="513">
        <v>1.6666666666666667</v>
      </c>
      <c r="M426" s="513">
        <v>7650</v>
      </c>
      <c r="N426" s="513">
        <v>56</v>
      </c>
      <c r="O426" s="513">
        <v>428400</v>
      </c>
      <c r="P426" s="503">
        <v>2.3333333333333335</v>
      </c>
      <c r="Q426" s="514">
        <v>7650</v>
      </c>
    </row>
    <row r="427" spans="1:17" ht="14.4" customHeight="1" x14ac:dyDescent="0.3">
      <c r="A427" s="497" t="s">
        <v>2000</v>
      </c>
      <c r="B427" s="498" t="s">
        <v>1607</v>
      </c>
      <c r="C427" s="498" t="s">
        <v>1581</v>
      </c>
      <c r="D427" s="498" t="s">
        <v>1676</v>
      </c>
      <c r="E427" s="498" t="s">
        <v>1677</v>
      </c>
      <c r="F427" s="513">
        <v>1</v>
      </c>
      <c r="G427" s="513">
        <v>9041.6</v>
      </c>
      <c r="H427" s="513">
        <v>1</v>
      </c>
      <c r="I427" s="513">
        <v>9041.6</v>
      </c>
      <c r="J427" s="513"/>
      <c r="K427" s="513"/>
      <c r="L427" s="513"/>
      <c r="M427" s="513"/>
      <c r="N427" s="513"/>
      <c r="O427" s="513"/>
      <c r="P427" s="503"/>
      <c r="Q427" s="514"/>
    </row>
    <row r="428" spans="1:17" ht="14.4" customHeight="1" x14ac:dyDescent="0.3">
      <c r="A428" s="497" t="s">
        <v>2000</v>
      </c>
      <c r="B428" s="498" t="s">
        <v>1607</v>
      </c>
      <c r="C428" s="498" t="s">
        <v>1581</v>
      </c>
      <c r="D428" s="498" t="s">
        <v>1680</v>
      </c>
      <c r="E428" s="498" t="s">
        <v>1681</v>
      </c>
      <c r="F428" s="513"/>
      <c r="G428" s="513"/>
      <c r="H428" s="513"/>
      <c r="I428" s="513"/>
      <c r="J428" s="513">
        <v>8</v>
      </c>
      <c r="K428" s="513">
        <v>106276.16</v>
      </c>
      <c r="L428" s="513"/>
      <c r="M428" s="513">
        <v>13284.52</v>
      </c>
      <c r="N428" s="513">
        <v>4</v>
      </c>
      <c r="O428" s="513">
        <v>53138.080000000002</v>
      </c>
      <c r="P428" s="503"/>
      <c r="Q428" s="514">
        <v>13284.52</v>
      </c>
    </row>
    <row r="429" spans="1:17" ht="14.4" customHeight="1" x14ac:dyDescent="0.3">
      <c r="A429" s="497" t="s">
        <v>2000</v>
      </c>
      <c r="B429" s="498" t="s">
        <v>1607</v>
      </c>
      <c r="C429" s="498" t="s">
        <v>1581</v>
      </c>
      <c r="D429" s="498" t="s">
        <v>1684</v>
      </c>
      <c r="E429" s="498" t="s">
        <v>1685</v>
      </c>
      <c r="F429" s="513">
        <v>1</v>
      </c>
      <c r="G429" s="513">
        <v>797</v>
      </c>
      <c r="H429" s="513">
        <v>1</v>
      </c>
      <c r="I429" s="513">
        <v>797</v>
      </c>
      <c r="J429" s="513">
        <v>17</v>
      </c>
      <c r="K429" s="513">
        <v>13549</v>
      </c>
      <c r="L429" s="513">
        <v>17</v>
      </c>
      <c r="M429" s="513">
        <v>797</v>
      </c>
      <c r="N429" s="513">
        <v>29</v>
      </c>
      <c r="O429" s="513">
        <v>23113</v>
      </c>
      <c r="P429" s="503">
        <v>29</v>
      </c>
      <c r="Q429" s="514">
        <v>797</v>
      </c>
    </row>
    <row r="430" spans="1:17" ht="14.4" customHeight="1" x14ac:dyDescent="0.3">
      <c r="A430" s="497" t="s">
        <v>2000</v>
      </c>
      <c r="B430" s="498" t="s">
        <v>1607</v>
      </c>
      <c r="C430" s="498" t="s">
        <v>1581</v>
      </c>
      <c r="D430" s="498" t="s">
        <v>2022</v>
      </c>
      <c r="E430" s="498" t="s">
        <v>2023</v>
      </c>
      <c r="F430" s="513"/>
      <c r="G430" s="513"/>
      <c r="H430" s="513"/>
      <c r="I430" s="513"/>
      <c r="J430" s="513"/>
      <c r="K430" s="513"/>
      <c r="L430" s="513"/>
      <c r="M430" s="513"/>
      <c r="N430" s="513">
        <v>9</v>
      </c>
      <c r="O430" s="513">
        <v>90656.459999999992</v>
      </c>
      <c r="P430" s="503"/>
      <c r="Q430" s="514">
        <v>10072.939999999999</v>
      </c>
    </row>
    <row r="431" spans="1:17" ht="14.4" customHeight="1" x14ac:dyDescent="0.3">
      <c r="A431" s="497" t="s">
        <v>2000</v>
      </c>
      <c r="B431" s="498" t="s">
        <v>1607</v>
      </c>
      <c r="C431" s="498" t="s">
        <v>1581</v>
      </c>
      <c r="D431" s="498" t="s">
        <v>1956</v>
      </c>
      <c r="E431" s="498" t="s">
        <v>1957</v>
      </c>
      <c r="F431" s="513">
        <v>1</v>
      </c>
      <c r="G431" s="513">
        <v>2974.36</v>
      </c>
      <c r="H431" s="513">
        <v>1</v>
      </c>
      <c r="I431" s="513">
        <v>2974.36</v>
      </c>
      <c r="J431" s="513"/>
      <c r="K431" s="513"/>
      <c r="L431" s="513"/>
      <c r="M431" s="513"/>
      <c r="N431" s="513">
        <v>1</v>
      </c>
      <c r="O431" s="513">
        <v>2974.36</v>
      </c>
      <c r="P431" s="503">
        <v>1</v>
      </c>
      <c r="Q431" s="514">
        <v>2974.36</v>
      </c>
    </row>
    <row r="432" spans="1:17" ht="14.4" customHeight="1" x14ac:dyDescent="0.3">
      <c r="A432" s="497" t="s">
        <v>2000</v>
      </c>
      <c r="B432" s="498" t="s">
        <v>1607</v>
      </c>
      <c r="C432" s="498" t="s">
        <v>1581</v>
      </c>
      <c r="D432" s="498" t="s">
        <v>2024</v>
      </c>
      <c r="E432" s="498" t="s">
        <v>2025</v>
      </c>
      <c r="F432" s="513">
        <v>3</v>
      </c>
      <c r="G432" s="513">
        <v>10080</v>
      </c>
      <c r="H432" s="513">
        <v>1</v>
      </c>
      <c r="I432" s="513">
        <v>3360</v>
      </c>
      <c r="J432" s="513"/>
      <c r="K432" s="513"/>
      <c r="L432" s="513"/>
      <c r="M432" s="513"/>
      <c r="N432" s="513"/>
      <c r="O432" s="513"/>
      <c r="P432" s="503"/>
      <c r="Q432" s="514"/>
    </row>
    <row r="433" spans="1:17" ht="14.4" customHeight="1" x14ac:dyDescent="0.3">
      <c r="A433" s="497" t="s">
        <v>2000</v>
      </c>
      <c r="B433" s="498" t="s">
        <v>1607</v>
      </c>
      <c r="C433" s="498" t="s">
        <v>1581</v>
      </c>
      <c r="D433" s="498" t="s">
        <v>2026</v>
      </c>
      <c r="E433" s="498" t="s">
        <v>2027</v>
      </c>
      <c r="F433" s="513">
        <v>1</v>
      </c>
      <c r="G433" s="513">
        <v>3360</v>
      </c>
      <c r="H433" s="513">
        <v>1</v>
      </c>
      <c r="I433" s="513">
        <v>3360</v>
      </c>
      <c r="J433" s="513"/>
      <c r="K433" s="513"/>
      <c r="L433" s="513"/>
      <c r="M433" s="513"/>
      <c r="N433" s="513"/>
      <c r="O433" s="513"/>
      <c r="P433" s="503"/>
      <c r="Q433" s="514"/>
    </row>
    <row r="434" spans="1:17" ht="14.4" customHeight="1" x14ac:dyDescent="0.3">
      <c r="A434" s="497" t="s">
        <v>2000</v>
      </c>
      <c r="B434" s="498" t="s">
        <v>1607</v>
      </c>
      <c r="C434" s="498" t="s">
        <v>1581</v>
      </c>
      <c r="D434" s="498" t="s">
        <v>1694</v>
      </c>
      <c r="E434" s="498" t="s">
        <v>1695</v>
      </c>
      <c r="F434" s="513"/>
      <c r="G434" s="513"/>
      <c r="H434" s="513"/>
      <c r="I434" s="513"/>
      <c r="J434" s="513">
        <v>4</v>
      </c>
      <c r="K434" s="513">
        <v>10788.96</v>
      </c>
      <c r="L434" s="513"/>
      <c r="M434" s="513">
        <v>2697.24</v>
      </c>
      <c r="N434" s="513">
        <v>5</v>
      </c>
      <c r="O434" s="513">
        <v>13486.199999999999</v>
      </c>
      <c r="P434" s="503"/>
      <c r="Q434" s="514">
        <v>2697.24</v>
      </c>
    </row>
    <row r="435" spans="1:17" ht="14.4" customHeight="1" x14ac:dyDescent="0.3">
      <c r="A435" s="497" t="s">
        <v>2000</v>
      </c>
      <c r="B435" s="498" t="s">
        <v>1607</v>
      </c>
      <c r="C435" s="498" t="s">
        <v>1581</v>
      </c>
      <c r="D435" s="498" t="s">
        <v>1696</v>
      </c>
      <c r="E435" s="498" t="s">
        <v>1695</v>
      </c>
      <c r="F435" s="513">
        <v>2</v>
      </c>
      <c r="G435" s="513">
        <v>10149.4</v>
      </c>
      <c r="H435" s="513">
        <v>1</v>
      </c>
      <c r="I435" s="513">
        <v>5074.7</v>
      </c>
      <c r="J435" s="513">
        <v>6</v>
      </c>
      <c r="K435" s="513">
        <v>31555.379999999997</v>
      </c>
      <c r="L435" s="513">
        <v>3.1090882219638596</v>
      </c>
      <c r="M435" s="513">
        <v>5259.23</v>
      </c>
      <c r="N435" s="513">
        <v>2</v>
      </c>
      <c r="O435" s="513">
        <v>10518.46</v>
      </c>
      <c r="P435" s="503">
        <v>1.0363627406546199</v>
      </c>
      <c r="Q435" s="514">
        <v>5259.23</v>
      </c>
    </row>
    <row r="436" spans="1:17" ht="14.4" customHeight="1" x14ac:dyDescent="0.3">
      <c r="A436" s="497" t="s">
        <v>2000</v>
      </c>
      <c r="B436" s="498" t="s">
        <v>1607</v>
      </c>
      <c r="C436" s="498" t="s">
        <v>1581</v>
      </c>
      <c r="D436" s="498" t="s">
        <v>1697</v>
      </c>
      <c r="E436" s="498" t="s">
        <v>1698</v>
      </c>
      <c r="F436" s="513"/>
      <c r="G436" s="513"/>
      <c r="H436" s="513"/>
      <c r="I436" s="513"/>
      <c r="J436" s="513">
        <v>1</v>
      </c>
      <c r="K436" s="513">
        <v>1497.44</v>
      </c>
      <c r="L436" s="513"/>
      <c r="M436" s="513">
        <v>1497.44</v>
      </c>
      <c r="N436" s="513">
        <v>3</v>
      </c>
      <c r="O436" s="513">
        <v>4492.32</v>
      </c>
      <c r="P436" s="503"/>
      <c r="Q436" s="514">
        <v>1497.4399999999998</v>
      </c>
    </row>
    <row r="437" spans="1:17" ht="14.4" customHeight="1" x14ac:dyDescent="0.3">
      <c r="A437" s="497" t="s">
        <v>2000</v>
      </c>
      <c r="B437" s="498" t="s">
        <v>1607</v>
      </c>
      <c r="C437" s="498" t="s">
        <v>1581</v>
      </c>
      <c r="D437" s="498" t="s">
        <v>2028</v>
      </c>
      <c r="E437" s="498" t="s">
        <v>2029</v>
      </c>
      <c r="F437" s="513">
        <v>1</v>
      </c>
      <c r="G437" s="513">
        <v>39061</v>
      </c>
      <c r="H437" s="513">
        <v>1</v>
      </c>
      <c r="I437" s="513">
        <v>39061</v>
      </c>
      <c r="J437" s="513"/>
      <c r="K437" s="513"/>
      <c r="L437" s="513"/>
      <c r="M437" s="513"/>
      <c r="N437" s="513"/>
      <c r="O437" s="513"/>
      <c r="P437" s="503"/>
      <c r="Q437" s="514"/>
    </row>
    <row r="438" spans="1:17" ht="14.4" customHeight="1" x14ac:dyDescent="0.3">
      <c r="A438" s="497" t="s">
        <v>2000</v>
      </c>
      <c r="B438" s="498" t="s">
        <v>1607</v>
      </c>
      <c r="C438" s="498" t="s">
        <v>1581</v>
      </c>
      <c r="D438" s="498" t="s">
        <v>2030</v>
      </c>
      <c r="E438" s="498" t="s">
        <v>2031</v>
      </c>
      <c r="F438" s="513">
        <v>2</v>
      </c>
      <c r="G438" s="513">
        <v>69800</v>
      </c>
      <c r="H438" s="513">
        <v>1</v>
      </c>
      <c r="I438" s="513">
        <v>34900</v>
      </c>
      <c r="J438" s="513">
        <v>2</v>
      </c>
      <c r="K438" s="513">
        <v>69800</v>
      </c>
      <c r="L438" s="513">
        <v>1</v>
      </c>
      <c r="M438" s="513">
        <v>34900</v>
      </c>
      <c r="N438" s="513"/>
      <c r="O438" s="513"/>
      <c r="P438" s="503"/>
      <c r="Q438" s="514"/>
    </row>
    <row r="439" spans="1:17" ht="14.4" customHeight="1" x14ac:dyDescent="0.3">
      <c r="A439" s="497" t="s">
        <v>2000</v>
      </c>
      <c r="B439" s="498" t="s">
        <v>1607</v>
      </c>
      <c r="C439" s="498" t="s">
        <v>1581</v>
      </c>
      <c r="D439" s="498" t="s">
        <v>1984</v>
      </c>
      <c r="E439" s="498" t="s">
        <v>1985</v>
      </c>
      <c r="F439" s="513">
        <v>1</v>
      </c>
      <c r="G439" s="513">
        <v>3900</v>
      </c>
      <c r="H439" s="513">
        <v>1</v>
      </c>
      <c r="I439" s="513">
        <v>3900</v>
      </c>
      <c r="J439" s="513"/>
      <c r="K439" s="513"/>
      <c r="L439" s="513"/>
      <c r="M439" s="513"/>
      <c r="N439" s="513"/>
      <c r="O439" s="513"/>
      <c r="P439" s="503"/>
      <c r="Q439" s="514"/>
    </row>
    <row r="440" spans="1:17" ht="14.4" customHeight="1" x14ac:dyDescent="0.3">
      <c r="A440" s="497" t="s">
        <v>2000</v>
      </c>
      <c r="B440" s="498" t="s">
        <v>1607</v>
      </c>
      <c r="C440" s="498" t="s">
        <v>1581</v>
      </c>
      <c r="D440" s="498" t="s">
        <v>1699</v>
      </c>
      <c r="E440" s="498" t="s">
        <v>1700</v>
      </c>
      <c r="F440" s="513">
        <v>6</v>
      </c>
      <c r="G440" s="513">
        <v>3506.4</v>
      </c>
      <c r="H440" s="513">
        <v>1</v>
      </c>
      <c r="I440" s="513">
        <v>584.4</v>
      </c>
      <c r="J440" s="513">
        <v>10</v>
      </c>
      <c r="K440" s="513">
        <v>6056.5</v>
      </c>
      <c r="L440" s="513">
        <v>1.7272701346109971</v>
      </c>
      <c r="M440" s="513">
        <v>605.65</v>
      </c>
      <c r="N440" s="513">
        <v>4</v>
      </c>
      <c r="O440" s="513">
        <v>2422.6</v>
      </c>
      <c r="P440" s="503">
        <v>0.6909080538443988</v>
      </c>
      <c r="Q440" s="514">
        <v>605.65</v>
      </c>
    </row>
    <row r="441" spans="1:17" ht="14.4" customHeight="1" x14ac:dyDescent="0.3">
      <c r="A441" s="497" t="s">
        <v>2000</v>
      </c>
      <c r="B441" s="498" t="s">
        <v>1607</v>
      </c>
      <c r="C441" s="498" t="s">
        <v>1581</v>
      </c>
      <c r="D441" s="498" t="s">
        <v>1701</v>
      </c>
      <c r="E441" s="498" t="s">
        <v>1702</v>
      </c>
      <c r="F441" s="513">
        <v>2</v>
      </c>
      <c r="G441" s="513">
        <v>1604</v>
      </c>
      <c r="H441" s="513">
        <v>1</v>
      </c>
      <c r="I441" s="513">
        <v>802</v>
      </c>
      <c r="J441" s="513">
        <v>4</v>
      </c>
      <c r="K441" s="513">
        <v>3324.64</v>
      </c>
      <c r="L441" s="513">
        <v>2.072718204488778</v>
      </c>
      <c r="M441" s="513">
        <v>831.16</v>
      </c>
      <c r="N441" s="513">
        <v>2</v>
      </c>
      <c r="O441" s="513">
        <v>1662.32</v>
      </c>
      <c r="P441" s="503">
        <v>1.036359102244389</v>
      </c>
      <c r="Q441" s="514">
        <v>831.16</v>
      </c>
    </row>
    <row r="442" spans="1:17" ht="14.4" customHeight="1" x14ac:dyDescent="0.3">
      <c r="A442" s="497" t="s">
        <v>2000</v>
      </c>
      <c r="B442" s="498" t="s">
        <v>1607</v>
      </c>
      <c r="C442" s="498" t="s">
        <v>1581</v>
      </c>
      <c r="D442" s="498" t="s">
        <v>1703</v>
      </c>
      <c r="E442" s="498" t="s">
        <v>1702</v>
      </c>
      <c r="F442" s="513">
        <v>2</v>
      </c>
      <c r="G442" s="513">
        <v>1713.8</v>
      </c>
      <c r="H442" s="513">
        <v>1</v>
      </c>
      <c r="I442" s="513">
        <v>856.9</v>
      </c>
      <c r="J442" s="513">
        <v>8</v>
      </c>
      <c r="K442" s="513">
        <v>7104.48</v>
      </c>
      <c r="L442" s="513">
        <v>4.1454545454545455</v>
      </c>
      <c r="M442" s="513">
        <v>888.06</v>
      </c>
      <c r="N442" s="513">
        <v>7</v>
      </c>
      <c r="O442" s="513">
        <v>6216.42</v>
      </c>
      <c r="P442" s="503">
        <v>3.6272727272727274</v>
      </c>
      <c r="Q442" s="514">
        <v>888.06000000000006</v>
      </c>
    </row>
    <row r="443" spans="1:17" ht="14.4" customHeight="1" x14ac:dyDescent="0.3">
      <c r="A443" s="497" t="s">
        <v>2000</v>
      </c>
      <c r="B443" s="498" t="s">
        <v>1607</v>
      </c>
      <c r="C443" s="498" t="s">
        <v>1581</v>
      </c>
      <c r="D443" s="498" t="s">
        <v>1704</v>
      </c>
      <c r="E443" s="498" t="s">
        <v>1705</v>
      </c>
      <c r="F443" s="513">
        <v>12</v>
      </c>
      <c r="G443" s="513">
        <v>10282.799999999999</v>
      </c>
      <c r="H443" s="513">
        <v>1</v>
      </c>
      <c r="I443" s="513">
        <v>856.9</v>
      </c>
      <c r="J443" s="513">
        <v>22</v>
      </c>
      <c r="K443" s="513">
        <v>19537.32</v>
      </c>
      <c r="L443" s="513">
        <v>1.9000000000000001</v>
      </c>
      <c r="M443" s="513">
        <v>888.06</v>
      </c>
      <c r="N443" s="513">
        <v>24</v>
      </c>
      <c r="O443" s="513">
        <v>21313.439999999995</v>
      </c>
      <c r="P443" s="503">
        <v>2.0727272727272723</v>
      </c>
      <c r="Q443" s="514">
        <v>888.05999999999983</v>
      </c>
    </row>
    <row r="444" spans="1:17" ht="14.4" customHeight="1" x14ac:dyDescent="0.3">
      <c r="A444" s="497" t="s">
        <v>2000</v>
      </c>
      <c r="B444" s="498" t="s">
        <v>1607</v>
      </c>
      <c r="C444" s="498" t="s">
        <v>1581</v>
      </c>
      <c r="D444" s="498" t="s">
        <v>1706</v>
      </c>
      <c r="E444" s="498" t="s">
        <v>1707</v>
      </c>
      <c r="F444" s="513">
        <v>2</v>
      </c>
      <c r="G444" s="513">
        <v>1604</v>
      </c>
      <c r="H444" s="513">
        <v>1</v>
      </c>
      <c r="I444" s="513">
        <v>802</v>
      </c>
      <c r="J444" s="513">
        <v>2</v>
      </c>
      <c r="K444" s="513">
        <v>1662.32</v>
      </c>
      <c r="L444" s="513">
        <v>1.036359102244389</v>
      </c>
      <c r="M444" s="513">
        <v>831.16</v>
      </c>
      <c r="N444" s="513"/>
      <c r="O444" s="513"/>
      <c r="P444" s="503"/>
      <c r="Q444" s="514"/>
    </row>
    <row r="445" spans="1:17" ht="14.4" customHeight="1" x14ac:dyDescent="0.3">
      <c r="A445" s="497" t="s">
        <v>2000</v>
      </c>
      <c r="B445" s="498" t="s">
        <v>1607</v>
      </c>
      <c r="C445" s="498" t="s">
        <v>1581</v>
      </c>
      <c r="D445" s="498" t="s">
        <v>2032</v>
      </c>
      <c r="E445" s="498" t="s">
        <v>2033</v>
      </c>
      <c r="F445" s="513"/>
      <c r="G445" s="513"/>
      <c r="H445" s="513"/>
      <c r="I445" s="513"/>
      <c r="J445" s="513">
        <v>2</v>
      </c>
      <c r="K445" s="513">
        <v>2187.7600000000002</v>
      </c>
      <c r="L445" s="513"/>
      <c r="M445" s="513">
        <v>1093.8800000000001</v>
      </c>
      <c r="N445" s="513">
        <v>9</v>
      </c>
      <c r="O445" s="513">
        <v>9844.92</v>
      </c>
      <c r="P445" s="503"/>
      <c r="Q445" s="514">
        <v>1093.8800000000001</v>
      </c>
    </row>
    <row r="446" spans="1:17" ht="14.4" customHeight="1" x14ac:dyDescent="0.3">
      <c r="A446" s="497" t="s">
        <v>2000</v>
      </c>
      <c r="B446" s="498" t="s">
        <v>1607</v>
      </c>
      <c r="C446" s="498" t="s">
        <v>1581</v>
      </c>
      <c r="D446" s="498" t="s">
        <v>1708</v>
      </c>
      <c r="E446" s="498" t="s">
        <v>1709</v>
      </c>
      <c r="F446" s="513"/>
      <c r="G446" s="513"/>
      <c r="H446" s="513"/>
      <c r="I446" s="513"/>
      <c r="J446" s="513">
        <v>16</v>
      </c>
      <c r="K446" s="513">
        <v>62380.799999999996</v>
      </c>
      <c r="L446" s="513"/>
      <c r="M446" s="513">
        <v>3898.7999999999997</v>
      </c>
      <c r="N446" s="513"/>
      <c r="O446" s="513"/>
      <c r="P446" s="503"/>
      <c r="Q446" s="514"/>
    </row>
    <row r="447" spans="1:17" ht="14.4" customHeight="1" x14ac:dyDescent="0.3">
      <c r="A447" s="497" t="s">
        <v>2000</v>
      </c>
      <c r="B447" s="498" t="s">
        <v>1607</v>
      </c>
      <c r="C447" s="498" t="s">
        <v>1581</v>
      </c>
      <c r="D447" s="498" t="s">
        <v>1710</v>
      </c>
      <c r="E447" s="498" t="s">
        <v>1711</v>
      </c>
      <c r="F447" s="513"/>
      <c r="G447" s="513"/>
      <c r="H447" s="513"/>
      <c r="I447" s="513"/>
      <c r="J447" s="513">
        <v>1</v>
      </c>
      <c r="K447" s="513">
        <v>2205</v>
      </c>
      <c r="L447" s="513"/>
      <c r="M447" s="513">
        <v>2205</v>
      </c>
      <c r="N447" s="513"/>
      <c r="O447" s="513"/>
      <c r="P447" s="503"/>
      <c r="Q447" s="514"/>
    </row>
    <row r="448" spans="1:17" ht="14.4" customHeight="1" x14ac:dyDescent="0.3">
      <c r="A448" s="497" t="s">
        <v>2000</v>
      </c>
      <c r="B448" s="498" t="s">
        <v>1607</v>
      </c>
      <c r="C448" s="498" t="s">
        <v>1581</v>
      </c>
      <c r="D448" s="498" t="s">
        <v>1712</v>
      </c>
      <c r="E448" s="498" t="s">
        <v>1713</v>
      </c>
      <c r="F448" s="513">
        <v>9</v>
      </c>
      <c r="G448" s="513">
        <v>12790.800000000001</v>
      </c>
      <c r="H448" s="513">
        <v>1</v>
      </c>
      <c r="I448" s="513">
        <v>1421.2</v>
      </c>
      <c r="J448" s="513">
        <v>13</v>
      </c>
      <c r="K448" s="513">
        <v>19147.439999999999</v>
      </c>
      <c r="L448" s="513">
        <v>1.4969696969696968</v>
      </c>
      <c r="M448" s="513">
        <v>1472.8799999999999</v>
      </c>
      <c r="N448" s="513">
        <v>18</v>
      </c>
      <c r="O448" s="513">
        <v>26511.84</v>
      </c>
      <c r="P448" s="503">
        <v>2.0727272727272728</v>
      </c>
      <c r="Q448" s="514">
        <v>1472.88</v>
      </c>
    </row>
    <row r="449" spans="1:17" ht="14.4" customHeight="1" x14ac:dyDescent="0.3">
      <c r="A449" s="497" t="s">
        <v>2000</v>
      </c>
      <c r="B449" s="498" t="s">
        <v>1607</v>
      </c>
      <c r="C449" s="498" t="s">
        <v>1581</v>
      </c>
      <c r="D449" s="498" t="s">
        <v>1716</v>
      </c>
      <c r="E449" s="498" t="s">
        <v>1717</v>
      </c>
      <c r="F449" s="513"/>
      <c r="G449" s="513"/>
      <c r="H449" s="513"/>
      <c r="I449" s="513"/>
      <c r="J449" s="513"/>
      <c r="K449" s="513"/>
      <c r="L449" s="513"/>
      <c r="M449" s="513"/>
      <c r="N449" s="513">
        <v>1</v>
      </c>
      <c r="O449" s="513">
        <v>15571.36</v>
      </c>
      <c r="P449" s="503"/>
      <c r="Q449" s="514">
        <v>15571.36</v>
      </c>
    </row>
    <row r="450" spans="1:17" ht="14.4" customHeight="1" x14ac:dyDescent="0.3">
      <c r="A450" s="497" t="s">
        <v>2000</v>
      </c>
      <c r="B450" s="498" t="s">
        <v>1607</v>
      </c>
      <c r="C450" s="498" t="s">
        <v>1581</v>
      </c>
      <c r="D450" s="498" t="s">
        <v>2034</v>
      </c>
      <c r="E450" s="498" t="s">
        <v>2035</v>
      </c>
      <c r="F450" s="513">
        <v>2</v>
      </c>
      <c r="G450" s="513">
        <v>143600</v>
      </c>
      <c r="H450" s="513">
        <v>1</v>
      </c>
      <c r="I450" s="513">
        <v>71800</v>
      </c>
      <c r="J450" s="513">
        <v>1</v>
      </c>
      <c r="K450" s="513">
        <v>74410.91</v>
      </c>
      <c r="L450" s="513">
        <v>0.51818182451253481</v>
      </c>
      <c r="M450" s="513">
        <v>74410.91</v>
      </c>
      <c r="N450" s="513"/>
      <c r="O450" s="513"/>
      <c r="P450" s="503"/>
      <c r="Q450" s="514"/>
    </row>
    <row r="451" spans="1:17" ht="14.4" customHeight="1" x14ac:dyDescent="0.3">
      <c r="A451" s="497" t="s">
        <v>2000</v>
      </c>
      <c r="B451" s="498" t="s">
        <v>1607</v>
      </c>
      <c r="C451" s="498" t="s">
        <v>1581</v>
      </c>
      <c r="D451" s="498" t="s">
        <v>2036</v>
      </c>
      <c r="E451" s="498" t="s">
        <v>1576</v>
      </c>
      <c r="F451" s="513">
        <v>1</v>
      </c>
      <c r="G451" s="513">
        <v>99533</v>
      </c>
      <c r="H451" s="513">
        <v>1</v>
      </c>
      <c r="I451" s="513">
        <v>99533</v>
      </c>
      <c r="J451" s="513"/>
      <c r="K451" s="513"/>
      <c r="L451" s="513"/>
      <c r="M451" s="513"/>
      <c r="N451" s="513"/>
      <c r="O451" s="513"/>
      <c r="P451" s="503"/>
      <c r="Q451" s="514"/>
    </row>
    <row r="452" spans="1:17" ht="14.4" customHeight="1" x14ac:dyDescent="0.3">
      <c r="A452" s="497" t="s">
        <v>2000</v>
      </c>
      <c r="B452" s="498" t="s">
        <v>1607</v>
      </c>
      <c r="C452" s="498" t="s">
        <v>1581</v>
      </c>
      <c r="D452" s="498" t="s">
        <v>1962</v>
      </c>
      <c r="E452" s="498" t="s">
        <v>1963</v>
      </c>
      <c r="F452" s="513"/>
      <c r="G452" s="513"/>
      <c r="H452" s="513"/>
      <c r="I452" s="513"/>
      <c r="J452" s="513"/>
      <c r="K452" s="513"/>
      <c r="L452" s="513"/>
      <c r="M452" s="513"/>
      <c r="N452" s="513">
        <v>16</v>
      </c>
      <c r="O452" s="513">
        <v>58313.279999999999</v>
      </c>
      <c r="P452" s="503"/>
      <c r="Q452" s="514">
        <v>3644.58</v>
      </c>
    </row>
    <row r="453" spans="1:17" ht="14.4" customHeight="1" x14ac:dyDescent="0.3">
      <c r="A453" s="497" t="s">
        <v>2000</v>
      </c>
      <c r="B453" s="498" t="s">
        <v>1607</v>
      </c>
      <c r="C453" s="498" t="s">
        <v>1581</v>
      </c>
      <c r="D453" s="498" t="s">
        <v>2037</v>
      </c>
      <c r="E453" s="498" t="s">
        <v>2038</v>
      </c>
      <c r="F453" s="513"/>
      <c r="G453" s="513"/>
      <c r="H453" s="513"/>
      <c r="I453" s="513"/>
      <c r="J453" s="513">
        <v>6</v>
      </c>
      <c r="K453" s="513">
        <v>60438.240000000005</v>
      </c>
      <c r="L453" s="513"/>
      <c r="M453" s="513">
        <v>10073.040000000001</v>
      </c>
      <c r="N453" s="513"/>
      <c r="O453" s="513"/>
      <c r="P453" s="503"/>
      <c r="Q453" s="514"/>
    </row>
    <row r="454" spans="1:17" ht="14.4" customHeight="1" x14ac:dyDescent="0.3">
      <c r="A454" s="497" t="s">
        <v>2000</v>
      </c>
      <c r="B454" s="498" t="s">
        <v>1607</v>
      </c>
      <c r="C454" s="498" t="s">
        <v>1581</v>
      </c>
      <c r="D454" s="498" t="s">
        <v>2039</v>
      </c>
      <c r="E454" s="498" t="s">
        <v>2040</v>
      </c>
      <c r="F454" s="513"/>
      <c r="G454" s="513"/>
      <c r="H454" s="513"/>
      <c r="I454" s="513"/>
      <c r="J454" s="513">
        <v>1</v>
      </c>
      <c r="K454" s="513">
        <v>34453.9</v>
      </c>
      <c r="L454" s="513"/>
      <c r="M454" s="513">
        <v>34453.9</v>
      </c>
      <c r="N454" s="513"/>
      <c r="O454" s="513"/>
      <c r="P454" s="503"/>
      <c r="Q454" s="514"/>
    </row>
    <row r="455" spans="1:17" ht="14.4" customHeight="1" x14ac:dyDescent="0.3">
      <c r="A455" s="497" t="s">
        <v>2000</v>
      </c>
      <c r="B455" s="498" t="s">
        <v>1607</v>
      </c>
      <c r="C455" s="498" t="s">
        <v>1581</v>
      </c>
      <c r="D455" s="498" t="s">
        <v>2041</v>
      </c>
      <c r="E455" s="498" t="s">
        <v>2042</v>
      </c>
      <c r="F455" s="513">
        <v>2</v>
      </c>
      <c r="G455" s="513">
        <v>59926</v>
      </c>
      <c r="H455" s="513">
        <v>1</v>
      </c>
      <c r="I455" s="513">
        <v>29963</v>
      </c>
      <c r="J455" s="513"/>
      <c r="K455" s="513"/>
      <c r="L455" s="513"/>
      <c r="M455" s="513"/>
      <c r="N455" s="513">
        <v>1</v>
      </c>
      <c r="O455" s="513">
        <v>31052.560000000001</v>
      </c>
      <c r="P455" s="503">
        <v>0.51818175750091777</v>
      </c>
      <c r="Q455" s="514">
        <v>31052.560000000001</v>
      </c>
    </row>
    <row r="456" spans="1:17" ht="14.4" customHeight="1" x14ac:dyDescent="0.3">
      <c r="A456" s="497" t="s">
        <v>2000</v>
      </c>
      <c r="B456" s="498" t="s">
        <v>1607</v>
      </c>
      <c r="C456" s="498" t="s">
        <v>1581</v>
      </c>
      <c r="D456" s="498" t="s">
        <v>2043</v>
      </c>
      <c r="E456" s="498" t="s">
        <v>2042</v>
      </c>
      <c r="F456" s="513">
        <v>4</v>
      </c>
      <c r="G456" s="513">
        <v>312984</v>
      </c>
      <c r="H456" s="513">
        <v>1</v>
      </c>
      <c r="I456" s="513">
        <v>78246</v>
      </c>
      <c r="J456" s="513">
        <v>4</v>
      </c>
      <c r="K456" s="513">
        <v>324365.24</v>
      </c>
      <c r="L456" s="513">
        <v>1.0363636479820055</v>
      </c>
      <c r="M456" s="513">
        <v>81091.31</v>
      </c>
      <c r="N456" s="513">
        <v>2</v>
      </c>
      <c r="O456" s="513">
        <v>162182.62</v>
      </c>
      <c r="P456" s="503">
        <v>0.51818182399100277</v>
      </c>
      <c r="Q456" s="514">
        <v>81091.31</v>
      </c>
    </row>
    <row r="457" spans="1:17" ht="14.4" customHeight="1" x14ac:dyDescent="0.3">
      <c r="A457" s="497" t="s">
        <v>2000</v>
      </c>
      <c r="B457" s="498" t="s">
        <v>1607</v>
      </c>
      <c r="C457" s="498" t="s">
        <v>1581</v>
      </c>
      <c r="D457" s="498" t="s">
        <v>1718</v>
      </c>
      <c r="E457" s="498" t="s">
        <v>1719</v>
      </c>
      <c r="F457" s="513">
        <v>76</v>
      </c>
      <c r="G457" s="513">
        <v>99242.320000000036</v>
      </c>
      <c r="H457" s="513">
        <v>1</v>
      </c>
      <c r="I457" s="513">
        <v>1305.8200000000004</v>
      </c>
      <c r="J457" s="513">
        <v>102</v>
      </c>
      <c r="K457" s="513">
        <v>133193.64000000001</v>
      </c>
      <c r="L457" s="513">
        <v>1.3421052631578945</v>
      </c>
      <c r="M457" s="513">
        <v>1305.8200000000002</v>
      </c>
      <c r="N457" s="513">
        <v>102</v>
      </c>
      <c r="O457" s="513">
        <v>133193.64000000001</v>
      </c>
      <c r="P457" s="503">
        <v>1.3421052631578945</v>
      </c>
      <c r="Q457" s="514">
        <v>1305.8200000000002</v>
      </c>
    </row>
    <row r="458" spans="1:17" ht="14.4" customHeight="1" x14ac:dyDescent="0.3">
      <c r="A458" s="497" t="s">
        <v>2000</v>
      </c>
      <c r="B458" s="498" t="s">
        <v>1607</v>
      </c>
      <c r="C458" s="498" t="s">
        <v>1581</v>
      </c>
      <c r="D458" s="498" t="s">
        <v>1720</v>
      </c>
      <c r="E458" s="498" t="s">
        <v>1721</v>
      </c>
      <c r="F458" s="513">
        <v>49</v>
      </c>
      <c r="G458" s="513">
        <v>17595.899999999998</v>
      </c>
      <c r="H458" s="513">
        <v>1</v>
      </c>
      <c r="I458" s="513">
        <v>359.09999999999997</v>
      </c>
      <c r="J458" s="513">
        <v>61</v>
      </c>
      <c r="K458" s="513">
        <v>21905.100000000002</v>
      </c>
      <c r="L458" s="513">
        <v>1.2448979591836737</v>
      </c>
      <c r="M458" s="513">
        <v>359.1</v>
      </c>
      <c r="N458" s="513">
        <v>54</v>
      </c>
      <c r="O458" s="513">
        <v>19391.400000000001</v>
      </c>
      <c r="P458" s="503">
        <v>1.1020408163265307</v>
      </c>
      <c r="Q458" s="514">
        <v>359.1</v>
      </c>
    </row>
    <row r="459" spans="1:17" ht="14.4" customHeight="1" x14ac:dyDescent="0.3">
      <c r="A459" s="497" t="s">
        <v>2000</v>
      </c>
      <c r="B459" s="498" t="s">
        <v>1607</v>
      </c>
      <c r="C459" s="498" t="s">
        <v>1581</v>
      </c>
      <c r="D459" s="498" t="s">
        <v>2044</v>
      </c>
      <c r="E459" s="498" t="s">
        <v>2045</v>
      </c>
      <c r="F459" s="513"/>
      <c r="G459" s="513"/>
      <c r="H459" s="513"/>
      <c r="I459" s="513"/>
      <c r="J459" s="513">
        <v>2</v>
      </c>
      <c r="K459" s="513">
        <v>1131.7</v>
      </c>
      <c r="L459" s="513"/>
      <c r="M459" s="513">
        <v>565.85</v>
      </c>
      <c r="N459" s="513">
        <v>2</v>
      </c>
      <c r="O459" s="513">
        <v>1131.7</v>
      </c>
      <c r="P459" s="503"/>
      <c r="Q459" s="514">
        <v>565.85</v>
      </c>
    </row>
    <row r="460" spans="1:17" ht="14.4" customHeight="1" x14ac:dyDescent="0.3">
      <c r="A460" s="497" t="s">
        <v>2000</v>
      </c>
      <c r="B460" s="498" t="s">
        <v>1607</v>
      </c>
      <c r="C460" s="498" t="s">
        <v>1581</v>
      </c>
      <c r="D460" s="498" t="s">
        <v>1726</v>
      </c>
      <c r="E460" s="498" t="s">
        <v>1727</v>
      </c>
      <c r="F460" s="513"/>
      <c r="G460" s="513"/>
      <c r="H460" s="513"/>
      <c r="I460" s="513"/>
      <c r="J460" s="513"/>
      <c r="K460" s="513"/>
      <c r="L460" s="513"/>
      <c r="M460" s="513"/>
      <c r="N460" s="513">
        <v>1</v>
      </c>
      <c r="O460" s="513">
        <v>16831.689999999999</v>
      </c>
      <c r="P460" s="503"/>
      <c r="Q460" s="514">
        <v>16831.689999999999</v>
      </c>
    </row>
    <row r="461" spans="1:17" ht="14.4" customHeight="1" x14ac:dyDescent="0.3">
      <c r="A461" s="497" t="s">
        <v>2000</v>
      </c>
      <c r="B461" s="498" t="s">
        <v>1607</v>
      </c>
      <c r="C461" s="498" t="s">
        <v>1581</v>
      </c>
      <c r="D461" s="498" t="s">
        <v>1933</v>
      </c>
      <c r="E461" s="498" t="s">
        <v>1934</v>
      </c>
      <c r="F461" s="513"/>
      <c r="G461" s="513"/>
      <c r="H461" s="513"/>
      <c r="I461" s="513"/>
      <c r="J461" s="513">
        <v>1</v>
      </c>
      <c r="K461" s="513">
        <v>5200.68</v>
      </c>
      <c r="L461" s="513"/>
      <c r="M461" s="513">
        <v>5200.68</v>
      </c>
      <c r="N461" s="513"/>
      <c r="O461" s="513"/>
      <c r="P461" s="503"/>
      <c r="Q461" s="514"/>
    </row>
    <row r="462" spans="1:17" ht="14.4" customHeight="1" x14ac:dyDescent="0.3">
      <c r="A462" s="497" t="s">
        <v>2000</v>
      </c>
      <c r="B462" s="498" t="s">
        <v>1607</v>
      </c>
      <c r="C462" s="498" t="s">
        <v>1581</v>
      </c>
      <c r="D462" s="498" t="s">
        <v>1728</v>
      </c>
      <c r="E462" s="498" t="s">
        <v>1729</v>
      </c>
      <c r="F462" s="513">
        <v>11</v>
      </c>
      <c r="G462" s="513">
        <v>353969.99</v>
      </c>
      <c r="H462" s="513">
        <v>1</v>
      </c>
      <c r="I462" s="513">
        <v>32179.09</v>
      </c>
      <c r="J462" s="513">
        <v>15</v>
      </c>
      <c r="K462" s="513">
        <v>482686.35000000003</v>
      </c>
      <c r="L462" s="513">
        <v>1.3636363636363638</v>
      </c>
      <c r="M462" s="513">
        <v>32179.090000000004</v>
      </c>
      <c r="N462" s="513">
        <v>5</v>
      </c>
      <c r="O462" s="513">
        <v>160895.45000000001</v>
      </c>
      <c r="P462" s="503">
        <v>0.45454545454545459</v>
      </c>
      <c r="Q462" s="514">
        <v>32179.090000000004</v>
      </c>
    </row>
    <row r="463" spans="1:17" ht="14.4" customHeight="1" x14ac:dyDescent="0.3">
      <c r="A463" s="497" t="s">
        <v>2000</v>
      </c>
      <c r="B463" s="498" t="s">
        <v>1607</v>
      </c>
      <c r="C463" s="498" t="s">
        <v>1581</v>
      </c>
      <c r="D463" s="498" t="s">
        <v>1730</v>
      </c>
      <c r="E463" s="498" t="s">
        <v>1731</v>
      </c>
      <c r="F463" s="513">
        <v>57</v>
      </c>
      <c r="G463" s="513">
        <v>362292</v>
      </c>
      <c r="H463" s="513">
        <v>1</v>
      </c>
      <c r="I463" s="513">
        <v>6356</v>
      </c>
      <c r="J463" s="513">
        <v>7</v>
      </c>
      <c r="K463" s="513">
        <v>46109.909999999996</v>
      </c>
      <c r="L463" s="513">
        <v>0.12727277996754</v>
      </c>
      <c r="M463" s="513">
        <v>6587.1299999999992</v>
      </c>
      <c r="N463" s="513">
        <v>70</v>
      </c>
      <c r="O463" s="513">
        <v>461099.1</v>
      </c>
      <c r="P463" s="503">
        <v>1.2727277996753998</v>
      </c>
      <c r="Q463" s="514">
        <v>6587.13</v>
      </c>
    </row>
    <row r="464" spans="1:17" ht="14.4" customHeight="1" x14ac:dyDescent="0.3">
      <c r="A464" s="497" t="s">
        <v>2000</v>
      </c>
      <c r="B464" s="498" t="s">
        <v>1607</v>
      </c>
      <c r="C464" s="498" t="s">
        <v>1581</v>
      </c>
      <c r="D464" s="498" t="s">
        <v>1732</v>
      </c>
      <c r="E464" s="498" t="s">
        <v>1733</v>
      </c>
      <c r="F464" s="513"/>
      <c r="G464" s="513"/>
      <c r="H464" s="513"/>
      <c r="I464" s="513"/>
      <c r="J464" s="513">
        <v>1</v>
      </c>
      <c r="K464" s="513">
        <v>1841.62</v>
      </c>
      <c r="L464" s="513"/>
      <c r="M464" s="513">
        <v>1841.62</v>
      </c>
      <c r="N464" s="513"/>
      <c r="O464" s="513"/>
      <c r="P464" s="503"/>
      <c r="Q464" s="514"/>
    </row>
    <row r="465" spans="1:17" ht="14.4" customHeight="1" x14ac:dyDescent="0.3">
      <c r="A465" s="497" t="s">
        <v>2000</v>
      </c>
      <c r="B465" s="498" t="s">
        <v>1607</v>
      </c>
      <c r="C465" s="498" t="s">
        <v>1581</v>
      </c>
      <c r="D465" s="498" t="s">
        <v>2046</v>
      </c>
      <c r="E465" s="498" t="s">
        <v>2047</v>
      </c>
      <c r="F465" s="513"/>
      <c r="G465" s="513"/>
      <c r="H465" s="513"/>
      <c r="I465" s="513"/>
      <c r="J465" s="513">
        <v>4</v>
      </c>
      <c r="K465" s="513">
        <v>130405.23999999999</v>
      </c>
      <c r="L465" s="513"/>
      <c r="M465" s="513">
        <v>32601.309999999998</v>
      </c>
      <c r="N465" s="513">
        <v>1</v>
      </c>
      <c r="O465" s="513">
        <v>32601.31</v>
      </c>
      <c r="P465" s="503"/>
      <c r="Q465" s="514">
        <v>32601.31</v>
      </c>
    </row>
    <row r="466" spans="1:17" ht="14.4" customHeight="1" x14ac:dyDescent="0.3">
      <c r="A466" s="497" t="s">
        <v>2000</v>
      </c>
      <c r="B466" s="498" t="s">
        <v>1607</v>
      </c>
      <c r="C466" s="498" t="s">
        <v>1581</v>
      </c>
      <c r="D466" s="498" t="s">
        <v>2048</v>
      </c>
      <c r="E466" s="498" t="s">
        <v>2049</v>
      </c>
      <c r="F466" s="513"/>
      <c r="G466" s="513"/>
      <c r="H466" s="513"/>
      <c r="I466" s="513"/>
      <c r="J466" s="513">
        <v>1</v>
      </c>
      <c r="K466" s="513">
        <v>31629.82</v>
      </c>
      <c r="L466" s="513"/>
      <c r="M466" s="513">
        <v>31629.82</v>
      </c>
      <c r="N466" s="513">
        <v>10</v>
      </c>
      <c r="O466" s="513">
        <v>316298.19999999995</v>
      </c>
      <c r="P466" s="503"/>
      <c r="Q466" s="514">
        <v>31629.819999999996</v>
      </c>
    </row>
    <row r="467" spans="1:17" ht="14.4" customHeight="1" x14ac:dyDescent="0.3">
      <c r="A467" s="497" t="s">
        <v>2000</v>
      </c>
      <c r="B467" s="498" t="s">
        <v>1607</v>
      </c>
      <c r="C467" s="498" t="s">
        <v>1581</v>
      </c>
      <c r="D467" s="498" t="s">
        <v>1939</v>
      </c>
      <c r="E467" s="498" t="s">
        <v>1940</v>
      </c>
      <c r="F467" s="513">
        <v>7</v>
      </c>
      <c r="G467" s="513">
        <v>171398.5</v>
      </c>
      <c r="H467" s="513">
        <v>1</v>
      </c>
      <c r="I467" s="513">
        <v>24485.5</v>
      </c>
      <c r="J467" s="513">
        <v>1</v>
      </c>
      <c r="K467" s="513">
        <v>25375.88</v>
      </c>
      <c r="L467" s="513">
        <v>0.14805193744402664</v>
      </c>
      <c r="M467" s="513">
        <v>25375.88</v>
      </c>
      <c r="N467" s="513">
        <v>2</v>
      </c>
      <c r="O467" s="513">
        <v>50751.76</v>
      </c>
      <c r="P467" s="503">
        <v>0.29610387488805329</v>
      </c>
      <c r="Q467" s="514">
        <v>25375.88</v>
      </c>
    </row>
    <row r="468" spans="1:17" ht="14.4" customHeight="1" x14ac:dyDescent="0.3">
      <c r="A468" s="497" t="s">
        <v>2000</v>
      </c>
      <c r="B468" s="498" t="s">
        <v>1607</v>
      </c>
      <c r="C468" s="498" t="s">
        <v>1581</v>
      </c>
      <c r="D468" s="498" t="s">
        <v>2050</v>
      </c>
      <c r="E468" s="498" t="s">
        <v>2051</v>
      </c>
      <c r="F468" s="513"/>
      <c r="G468" s="513"/>
      <c r="H468" s="513"/>
      <c r="I468" s="513"/>
      <c r="J468" s="513">
        <v>1</v>
      </c>
      <c r="K468" s="513">
        <v>26066.62</v>
      </c>
      <c r="L468" s="513"/>
      <c r="M468" s="513">
        <v>26066.62</v>
      </c>
      <c r="N468" s="513"/>
      <c r="O468" s="513"/>
      <c r="P468" s="503"/>
      <c r="Q468" s="514"/>
    </row>
    <row r="469" spans="1:17" ht="14.4" customHeight="1" x14ac:dyDescent="0.3">
      <c r="A469" s="497" t="s">
        <v>2000</v>
      </c>
      <c r="B469" s="498" t="s">
        <v>1607</v>
      </c>
      <c r="C469" s="498" t="s">
        <v>1581</v>
      </c>
      <c r="D469" s="498" t="s">
        <v>2052</v>
      </c>
      <c r="E469" s="498" t="s">
        <v>2053</v>
      </c>
      <c r="F469" s="513">
        <v>2</v>
      </c>
      <c r="G469" s="513">
        <v>64242.74</v>
      </c>
      <c r="H469" s="513">
        <v>1</v>
      </c>
      <c r="I469" s="513">
        <v>32121.37</v>
      </c>
      <c r="J469" s="513"/>
      <c r="K469" s="513"/>
      <c r="L469" s="513"/>
      <c r="M469" s="513"/>
      <c r="N469" s="513">
        <v>1</v>
      </c>
      <c r="O469" s="513">
        <v>32121.37</v>
      </c>
      <c r="P469" s="503">
        <v>0.5</v>
      </c>
      <c r="Q469" s="514">
        <v>32121.37</v>
      </c>
    </row>
    <row r="470" spans="1:17" ht="14.4" customHeight="1" x14ac:dyDescent="0.3">
      <c r="A470" s="497" t="s">
        <v>2000</v>
      </c>
      <c r="B470" s="498" t="s">
        <v>1607</v>
      </c>
      <c r="C470" s="498" t="s">
        <v>1581</v>
      </c>
      <c r="D470" s="498" t="s">
        <v>2054</v>
      </c>
      <c r="E470" s="498" t="s">
        <v>2055</v>
      </c>
      <c r="F470" s="513"/>
      <c r="G470" s="513"/>
      <c r="H470" s="513"/>
      <c r="I470" s="513"/>
      <c r="J470" s="513">
        <v>7</v>
      </c>
      <c r="K470" s="513">
        <v>65336.88</v>
      </c>
      <c r="L470" s="513"/>
      <c r="M470" s="513">
        <v>9333.84</v>
      </c>
      <c r="N470" s="513"/>
      <c r="O470" s="513"/>
      <c r="P470" s="503"/>
      <c r="Q470" s="514"/>
    </row>
    <row r="471" spans="1:17" ht="14.4" customHeight="1" x14ac:dyDescent="0.3">
      <c r="A471" s="497" t="s">
        <v>2000</v>
      </c>
      <c r="B471" s="498" t="s">
        <v>1607</v>
      </c>
      <c r="C471" s="498" t="s">
        <v>1581</v>
      </c>
      <c r="D471" s="498" t="s">
        <v>2056</v>
      </c>
      <c r="E471" s="498" t="s">
        <v>2057</v>
      </c>
      <c r="F471" s="513"/>
      <c r="G471" s="513"/>
      <c r="H471" s="513"/>
      <c r="I471" s="513"/>
      <c r="J471" s="513">
        <v>6</v>
      </c>
      <c r="K471" s="513">
        <v>479188.62</v>
      </c>
      <c r="L471" s="513"/>
      <c r="M471" s="513">
        <v>79864.77</v>
      </c>
      <c r="N471" s="513">
        <v>4</v>
      </c>
      <c r="O471" s="513">
        <v>319459.08</v>
      </c>
      <c r="P471" s="503"/>
      <c r="Q471" s="514">
        <v>79864.77</v>
      </c>
    </row>
    <row r="472" spans="1:17" ht="14.4" customHeight="1" x14ac:dyDescent="0.3">
      <c r="A472" s="497" t="s">
        <v>2000</v>
      </c>
      <c r="B472" s="498" t="s">
        <v>1607</v>
      </c>
      <c r="C472" s="498" t="s">
        <v>1581</v>
      </c>
      <c r="D472" s="498" t="s">
        <v>2058</v>
      </c>
      <c r="E472" s="498" t="s">
        <v>2059</v>
      </c>
      <c r="F472" s="513"/>
      <c r="G472" s="513"/>
      <c r="H472" s="513"/>
      <c r="I472" s="513"/>
      <c r="J472" s="513">
        <v>3</v>
      </c>
      <c r="K472" s="513">
        <v>367881</v>
      </c>
      <c r="L472" s="513"/>
      <c r="M472" s="513">
        <v>122627</v>
      </c>
      <c r="N472" s="513">
        <v>3</v>
      </c>
      <c r="O472" s="513">
        <v>367881</v>
      </c>
      <c r="P472" s="503"/>
      <c r="Q472" s="514">
        <v>122627</v>
      </c>
    </row>
    <row r="473" spans="1:17" ht="14.4" customHeight="1" x14ac:dyDescent="0.3">
      <c r="A473" s="497" t="s">
        <v>2000</v>
      </c>
      <c r="B473" s="498" t="s">
        <v>1607</v>
      </c>
      <c r="C473" s="498" t="s">
        <v>1581</v>
      </c>
      <c r="D473" s="498" t="s">
        <v>2060</v>
      </c>
      <c r="E473" s="498" t="s">
        <v>2061</v>
      </c>
      <c r="F473" s="513"/>
      <c r="G473" s="513"/>
      <c r="H473" s="513"/>
      <c r="I473" s="513"/>
      <c r="J473" s="513"/>
      <c r="K473" s="513"/>
      <c r="L473" s="513"/>
      <c r="M473" s="513"/>
      <c r="N473" s="513">
        <v>11</v>
      </c>
      <c r="O473" s="513">
        <v>818521</v>
      </c>
      <c r="P473" s="503"/>
      <c r="Q473" s="514">
        <v>74411</v>
      </c>
    </row>
    <row r="474" spans="1:17" ht="14.4" customHeight="1" x14ac:dyDescent="0.3">
      <c r="A474" s="497" t="s">
        <v>2000</v>
      </c>
      <c r="B474" s="498" t="s">
        <v>1607</v>
      </c>
      <c r="C474" s="498" t="s">
        <v>1581</v>
      </c>
      <c r="D474" s="498" t="s">
        <v>2062</v>
      </c>
      <c r="E474" s="498" t="s">
        <v>2063</v>
      </c>
      <c r="F474" s="513"/>
      <c r="G474" s="513"/>
      <c r="H474" s="513"/>
      <c r="I474" s="513"/>
      <c r="J474" s="513"/>
      <c r="K474" s="513"/>
      <c r="L474" s="513"/>
      <c r="M474" s="513"/>
      <c r="N474" s="513">
        <v>1</v>
      </c>
      <c r="O474" s="513">
        <v>7196.51</v>
      </c>
      <c r="P474" s="503"/>
      <c r="Q474" s="514">
        <v>7196.51</v>
      </c>
    </row>
    <row r="475" spans="1:17" ht="14.4" customHeight="1" x14ac:dyDescent="0.3">
      <c r="A475" s="497" t="s">
        <v>2000</v>
      </c>
      <c r="B475" s="498" t="s">
        <v>1607</v>
      </c>
      <c r="C475" s="498" t="s">
        <v>1581</v>
      </c>
      <c r="D475" s="498" t="s">
        <v>2064</v>
      </c>
      <c r="E475" s="498" t="s">
        <v>2065</v>
      </c>
      <c r="F475" s="513"/>
      <c r="G475" s="513"/>
      <c r="H475" s="513"/>
      <c r="I475" s="513"/>
      <c r="J475" s="513"/>
      <c r="K475" s="513"/>
      <c r="L475" s="513"/>
      <c r="M475" s="513"/>
      <c r="N475" s="513">
        <v>9</v>
      </c>
      <c r="O475" s="513">
        <v>39240</v>
      </c>
      <c r="P475" s="503"/>
      <c r="Q475" s="514">
        <v>4360</v>
      </c>
    </row>
    <row r="476" spans="1:17" ht="14.4" customHeight="1" x14ac:dyDescent="0.3">
      <c r="A476" s="497" t="s">
        <v>2000</v>
      </c>
      <c r="B476" s="498" t="s">
        <v>1607</v>
      </c>
      <c r="C476" s="498" t="s">
        <v>1581</v>
      </c>
      <c r="D476" s="498" t="s">
        <v>2066</v>
      </c>
      <c r="E476" s="498" t="s">
        <v>2067</v>
      </c>
      <c r="F476" s="513"/>
      <c r="G476" s="513"/>
      <c r="H476" s="513"/>
      <c r="I476" s="513"/>
      <c r="J476" s="513"/>
      <c r="K476" s="513"/>
      <c r="L476" s="513"/>
      <c r="M476" s="513"/>
      <c r="N476" s="513">
        <v>1</v>
      </c>
      <c r="O476" s="513">
        <v>3754.75</v>
      </c>
      <c r="P476" s="503"/>
      <c r="Q476" s="514">
        <v>3754.75</v>
      </c>
    </row>
    <row r="477" spans="1:17" ht="14.4" customHeight="1" x14ac:dyDescent="0.3">
      <c r="A477" s="497" t="s">
        <v>2000</v>
      </c>
      <c r="B477" s="498" t="s">
        <v>1607</v>
      </c>
      <c r="C477" s="498" t="s">
        <v>1581</v>
      </c>
      <c r="D477" s="498" t="s">
        <v>2068</v>
      </c>
      <c r="E477" s="498" t="s">
        <v>2069</v>
      </c>
      <c r="F477" s="513"/>
      <c r="G477" s="513"/>
      <c r="H477" s="513"/>
      <c r="I477" s="513"/>
      <c r="J477" s="513"/>
      <c r="K477" s="513"/>
      <c r="L477" s="513"/>
      <c r="M477" s="513"/>
      <c r="N477" s="513">
        <v>2</v>
      </c>
      <c r="O477" s="513">
        <v>6213</v>
      </c>
      <c r="P477" s="503"/>
      <c r="Q477" s="514">
        <v>3106.5</v>
      </c>
    </row>
    <row r="478" spans="1:17" ht="14.4" customHeight="1" x14ac:dyDescent="0.3">
      <c r="A478" s="497" t="s">
        <v>2000</v>
      </c>
      <c r="B478" s="498" t="s">
        <v>1607</v>
      </c>
      <c r="C478" s="498" t="s">
        <v>1581</v>
      </c>
      <c r="D478" s="498" t="s">
        <v>1941</v>
      </c>
      <c r="E478" s="498" t="s">
        <v>1942</v>
      </c>
      <c r="F478" s="513"/>
      <c r="G478" s="513"/>
      <c r="H478" s="513"/>
      <c r="I478" s="513"/>
      <c r="J478" s="513"/>
      <c r="K478" s="513"/>
      <c r="L478" s="513"/>
      <c r="M478" s="513"/>
      <c r="N478" s="513">
        <v>5</v>
      </c>
      <c r="O478" s="513">
        <v>165626.29999999999</v>
      </c>
      <c r="P478" s="503"/>
      <c r="Q478" s="514">
        <v>33125.259999999995</v>
      </c>
    </row>
    <row r="479" spans="1:17" ht="14.4" customHeight="1" x14ac:dyDescent="0.3">
      <c r="A479" s="497" t="s">
        <v>2000</v>
      </c>
      <c r="B479" s="498" t="s">
        <v>1607</v>
      </c>
      <c r="C479" s="498" t="s">
        <v>1581</v>
      </c>
      <c r="D479" s="498" t="s">
        <v>1742</v>
      </c>
      <c r="E479" s="498" t="s">
        <v>1743</v>
      </c>
      <c r="F479" s="513"/>
      <c r="G479" s="513"/>
      <c r="H479" s="513"/>
      <c r="I479" s="513"/>
      <c r="J479" s="513"/>
      <c r="K479" s="513"/>
      <c r="L479" s="513"/>
      <c r="M479" s="513"/>
      <c r="N479" s="513">
        <v>7</v>
      </c>
      <c r="O479" s="513">
        <v>2666.02</v>
      </c>
      <c r="P479" s="503"/>
      <c r="Q479" s="514">
        <v>380.86</v>
      </c>
    </row>
    <row r="480" spans="1:17" ht="14.4" customHeight="1" x14ac:dyDescent="0.3">
      <c r="A480" s="497" t="s">
        <v>2000</v>
      </c>
      <c r="B480" s="498" t="s">
        <v>1607</v>
      </c>
      <c r="C480" s="498" t="s">
        <v>1581</v>
      </c>
      <c r="D480" s="498" t="s">
        <v>1744</v>
      </c>
      <c r="E480" s="498" t="s">
        <v>1745</v>
      </c>
      <c r="F480" s="513"/>
      <c r="G480" s="513"/>
      <c r="H480" s="513"/>
      <c r="I480" s="513"/>
      <c r="J480" s="513"/>
      <c r="K480" s="513"/>
      <c r="L480" s="513"/>
      <c r="M480" s="513"/>
      <c r="N480" s="513">
        <v>1</v>
      </c>
      <c r="O480" s="513">
        <v>38086.36</v>
      </c>
      <c r="P480" s="503"/>
      <c r="Q480" s="514">
        <v>38086.36</v>
      </c>
    </row>
    <row r="481" spans="1:17" ht="14.4" customHeight="1" x14ac:dyDescent="0.3">
      <c r="A481" s="497" t="s">
        <v>2000</v>
      </c>
      <c r="B481" s="498" t="s">
        <v>1607</v>
      </c>
      <c r="C481" s="498" t="s">
        <v>1581</v>
      </c>
      <c r="D481" s="498" t="s">
        <v>2070</v>
      </c>
      <c r="E481" s="498" t="s">
        <v>2071</v>
      </c>
      <c r="F481" s="513"/>
      <c r="G481" s="513"/>
      <c r="H481" s="513"/>
      <c r="I481" s="513"/>
      <c r="J481" s="513"/>
      <c r="K481" s="513"/>
      <c r="L481" s="513"/>
      <c r="M481" s="513"/>
      <c r="N481" s="513">
        <v>1</v>
      </c>
      <c r="O481" s="513">
        <v>35700</v>
      </c>
      <c r="P481" s="503"/>
      <c r="Q481" s="514">
        <v>35700</v>
      </c>
    </row>
    <row r="482" spans="1:17" ht="14.4" customHeight="1" x14ac:dyDescent="0.3">
      <c r="A482" s="497" t="s">
        <v>2000</v>
      </c>
      <c r="B482" s="498" t="s">
        <v>1607</v>
      </c>
      <c r="C482" s="498" t="s">
        <v>1581</v>
      </c>
      <c r="D482" s="498" t="s">
        <v>2072</v>
      </c>
      <c r="E482" s="498" t="s">
        <v>2073</v>
      </c>
      <c r="F482" s="513">
        <v>1</v>
      </c>
      <c r="G482" s="513">
        <v>11526.9</v>
      </c>
      <c r="H482" s="513">
        <v>1</v>
      </c>
      <c r="I482" s="513">
        <v>11526.9</v>
      </c>
      <c r="J482" s="513"/>
      <c r="K482" s="513"/>
      <c r="L482" s="513"/>
      <c r="M482" s="513"/>
      <c r="N482" s="513"/>
      <c r="O482" s="513"/>
      <c r="P482" s="503"/>
      <c r="Q482" s="514"/>
    </row>
    <row r="483" spans="1:17" ht="14.4" customHeight="1" x14ac:dyDescent="0.3">
      <c r="A483" s="497" t="s">
        <v>2000</v>
      </c>
      <c r="B483" s="498" t="s">
        <v>1607</v>
      </c>
      <c r="C483" s="498" t="s">
        <v>1581</v>
      </c>
      <c r="D483" s="498" t="s">
        <v>2074</v>
      </c>
      <c r="E483" s="498" t="s">
        <v>2075</v>
      </c>
      <c r="F483" s="513"/>
      <c r="G483" s="513"/>
      <c r="H483" s="513"/>
      <c r="I483" s="513"/>
      <c r="J483" s="513">
        <v>1</v>
      </c>
      <c r="K483" s="513">
        <v>7486.38</v>
      </c>
      <c r="L483" s="513"/>
      <c r="M483" s="513">
        <v>7486.38</v>
      </c>
      <c r="N483" s="513"/>
      <c r="O483" s="513"/>
      <c r="P483" s="503"/>
      <c r="Q483" s="514"/>
    </row>
    <row r="484" spans="1:17" ht="14.4" customHeight="1" x14ac:dyDescent="0.3">
      <c r="A484" s="497" t="s">
        <v>2000</v>
      </c>
      <c r="B484" s="498" t="s">
        <v>1607</v>
      </c>
      <c r="C484" s="498" t="s">
        <v>1581</v>
      </c>
      <c r="D484" s="498" t="s">
        <v>2076</v>
      </c>
      <c r="E484" s="498" t="s">
        <v>2077</v>
      </c>
      <c r="F484" s="513"/>
      <c r="G484" s="513"/>
      <c r="H484" s="513"/>
      <c r="I484" s="513"/>
      <c r="J484" s="513">
        <v>2</v>
      </c>
      <c r="K484" s="513">
        <v>443249.62</v>
      </c>
      <c r="L484" s="513"/>
      <c r="M484" s="513">
        <v>221624.81</v>
      </c>
      <c r="N484" s="513"/>
      <c r="O484" s="513"/>
      <c r="P484" s="503"/>
      <c r="Q484" s="514"/>
    </row>
    <row r="485" spans="1:17" ht="14.4" customHeight="1" x14ac:dyDescent="0.3">
      <c r="A485" s="497" t="s">
        <v>2000</v>
      </c>
      <c r="B485" s="498" t="s">
        <v>1607</v>
      </c>
      <c r="C485" s="498" t="s">
        <v>1581</v>
      </c>
      <c r="D485" s="498" t="s">
        <v>2078</v>
      </c>
      <c r="E485" s="498" t="s">
        <v>2079</v>
      </c>
      <c r="F485" s="513">
        <v>1</v>
      </c>
      <c r="G485" s="513">
        <v>110246.9</v>
      </c>
      <c r="H485" s="513">
        <v>1</v>
      </c>
      <c r="I485" s="513">
        <v>110246.9</v>
      </c>
      <c r="J485" s="513"/>
      <c r="K485" s="513"/>
      <c r="L485" s="513"/>
      <c r="M485" s="513"/>
      <c r="N485" s="513">
        <v>4</v>
      </c>
      <c r="O485" s="513">
        <v>457023.52</v>
      </c>
      <c r="P485" s="503">
        <v>4.1454546114221813</v>
      </c>
      <c r="Q485" s="514">
        <v>114255.88</v>
      </c>
    </row>
    <row r="486" spans="1:17" ht="14.4" customHeight="1" x14ac:dyDescent="0.3">
      <c r="A486" s="497" t="s">
        <v>2000</v>
      </c>
      <c r="B486" s="498" t="s">
        <v>1607</v>
      </c>
      <c r="C486" s="498" t="s">
        <v>1581</v>
      </c>
      <c r="D486" s="498" t="s">
        <v>2080</v>
      </c>
      <c r="E486" s="498" t="s">
        <v>1944</v>
      </c>
      <c r="F486" s="513"/>
      <c r="G486" s="513"/>
      <c r="H486" s="513"/>
      <c r="I486" s="513"/>
      <c r="J486" s="513"/>
      <c r="K486" s="513"/>
      <c r="L486" s="513"/>
      <c r="M486" s="513"/>
      <c r="N486" s="513">
        <v>1</v>
      </c>
      <c r="O486" s="513">
        <v>2050.96</v>
      </c>
      <c r="P486" s="503"/>
      <c r="Q486" s="514">
        <v>2050.96</v>
      </c>
    </row>
    <row r="487" spans="1:17" ht="14.4" customHeight="1" x14ac:dyDescent="0.3">
      <c r="A487" s="497" t="s">
        <v>2000</v>
      </c>
      <c r="B487" s="498" t="s">
        <v>1607</v>
      </c>
      <c r="C487" s="498" t="s">
        <v>1581</v>
      </c>
      <c r="D487" s="498" t="s">
        <v>2081</v>
      </c>
      <c r="E487" s="498" t="s">
        <v>2082</v>
      </c>
      <c r="F487" s="513"/>
      <c r="G487" s="513"/>
      <c r="H487" s="513"/>
      <c r="I487" s="513"/>
      <c r="J487" s="513"/>
      <c r="K487" s="513"/>
      <c r="L487" s="513"/>
      <c r="M487" s="513"/>
      <c r="N487" s="513">
        <v>1</v>
      </c>
      <c r="O487" s="513">
        <v>56789.52</v>
      </c>
      <c r="P487" s="503"/>
      <c r="Q487" s="514">
        <v>56789.52</v>
      </c>
    </row>
    <row r="488" spans="1:17" ht="14.4" customHeight="1" x14ac:dyDescent="0.3">
      <c r="A488" s="497" t="s">
        <v>2000</v>
      </c>
      <c r="B488" s="498" t="s">
        <v>1607</v>
      </c>
      <c r="C488" s="498" t="s">
        <v>1581</v>
      </c>
      <c r="D488" s="498" t="s">
        <v>2083</v>
      </c>
      <c r="E488" s="498" t="s">
        <v>2084</v>
      </c>
      <c r="F488" s="513"/>
      <c r="G488" s="513"/>
      <c r="H488" s="513"/>
      <c r="I488" s="513"/>
      <c r="J488" s="513"/>
      <c r="K488" s="513"/>
      <c r="L488" s="513"/>
      <c r="M488" s="513"/>
      <c r="N488" s="513">
        <v>1</v>
      </c>
      <c r="O488" s="513">
        <v>11068.36</v>
      </c>
      <c r="P488" s="503"/>
      <c r="Q488" s="514">
        <v>11068.36</v>
      </c>
    </row>
    <row r="489" spans="1:17" ht="14.4" customHeight="1" x14ac:dyDescent="0.3">
      <c r="A489" s="497" t="s">
        <v>2000</v>
      </c>
      <c r="B489" s="498" t="s">
        <v>1607</v>
      </c>
      <c r="C489" s="498" t="s">
        <v>1581</v>
      </c>
      <c r="D489" s="498" t="s">
        <v>2085</v>
      </c>
      <c r="E489" s="498" t="s">
        <v>2086</v>
      </c>
      <c r="F489" s="513"/>
      <c r="G489" s="513"/>
      <c r="H489" s="513"/>
      <c r="I489" s="513"/>
      <c r="J489" s="513"/>
      <c r="K489" s="513"/>
      <c r="L489" s="513"/>
      <c r="M489" s="513"/>
      <c r="N489" s="513">
        <v>1</v>
      </c>
      <c r="O489" s="513">
        <v>796.5</v>
      </c>
      <c r="P489" s="503"/>
      <c r="Q489" s="514">
        <v>796.5</v>
      </c>
    </row>
    <row r="490" spans="1:17" ht="14.4" customHeight="1" x14ac:dyDescent="0.3">
      <c r="A490" s="497" t="s">
        <v>2000</v>
      </c>
      <c r="B490" s="498" t="s">
        <v>1607</v>
      </c>
      <c r="C490" s="498" t="s">
        <v>1581</v>
      </c>
      <c r="D490" s="498" t="s">
        <v>2087</v>
      </c>
      <c r="E490" s="498" t="s">
        <v>2088</v>
      </c>
      <c r="F490" s="513"/>
      <c r="G490" s="513"/>
      <c r="H490" s="513"/>
      <c r="I490" s="513"/>
      <c r="J490" s="513"/>
      <c r="K490" s="513"/>
      <c r="L490" s="513"/>
      <c r="M490" s="513"/>
      <c r="N490" s="513">
        <v>1</v>
      </c>
      <c r="O490" s="513">
        <v>8426.8799999999992</v>
      </c>
      <c r="P490" s="503"/>
      <c r="Q490" s="514">
        <v>8426.8799999999992</v>
      </c>
    </row>
    <row r="491" spans="1:17" ht="14.4" customHeight="1" x14ac:dyDescent="0.3">
      <c r="A491" s="497" t="s">
        <v>2000</v>
      </c>
      <c r="B491" s="498" t="s">
        <v>1607</v>
      </c>
      <c r="C491" s="498" t="s">
        <v>1588</v>
      </c>
      <c r="D491" s="498" t="s">
        <v>1756</v>
      </c>
      <c r="E491" s="498" t="s">
        <v>1757</v>
      </c>
      <c r="F491" s="513"/>
      <c r="G491" s="513"/>
      <c r="H491" s="513"/>
      <c r="I491" s="513"/>
      <c r="J491" s="513">
        <v>1</v>
      </c>
      <c r="K491" s="513">
        <v>150</v>
      </c>
      <c r="L491" s="513"/>
      <c r="M491" s="513">
        <v>150</v>
      </c>
      <c r="N491" s="513"/>
      <c r="O491" s="513"/>
      <c r="P491" s="503"/>
      <c r="Q491" s="514"/>
    </row>
    <row r="492" spans="1:17" ht="14.4" customHeight="1" x14ac:dyDescent="0.3">
      <c r="A492" s="497" t="s">
        <v>2000</v>
      </c>
      <c r="B492" s="498" t="s">
        <v>1607</v>
      </c>
      <c r="C492" s="498" t="s">
        <v>1588</v>
      </c>
      <c r="D492" s="498" t="s">
        <v>1758</v>
      </c>
      <c r="E492" s="498" t="s">
        <v>1759</v>
      </c>
      <c r="F492" s="513"/>
      <c r="G492" s="513"/>
      <c r="H492" s="513"/>
      <c r="I492" s="513"/>
      <c r="J492" s="513">
        <v>1</v>
      </c>
      <c r="K492" s="513">
        <v>182</v>
      </c>
      <c r="L492" s="513"/>
      <c r="M492" s="513">
        <v>182</v>
      </c>
      <c r="N492" s="513">
        <v>1</v>
      </c>
      <c r="O492" s="513">
        <v>182</v>
      </c>
      <c r="P492" s="503"/>
      <c r="Q492" s="514">
        <v>182</v>
      </c>
    </row>
    <row r="493" spans="1:17" ht="14.4" customHeight="1" x14ac:dyDescent="0.3">
      <c r="A493" s="497" t="s">
        <v>2000</v>
      </c>
      <c r="B493" s="498" t="s">
        <v>1607</v>
      </c>
      <c r="C493" s="498" t="s">
        <v>1588</v>
      </c>
      <c r="D493" s="498" t="s">
        <v>1760</v>
      </c>
      <c r="E493" s="498" t="s">
        <v>1761</v>
      </c>
      <c r="F493" s="513"/>
      <c r="G493" s="513"/>
      <c r="H493" s="513"/>
      <c r="I493" s="513"/>
      <c r="J493" s="513">
        <v>1</v>
      </c>
      <c r="K493" s="513">
        <v>124</v>
      </c>
      <c r="L493" s="513"/>
      <c r="M493" s="513">
        <v>124</v>
      </c>
      <c r="N493" s="513">
        <v>1</v>
      </c>
      <c r="O493" s="513">
        <v>124</v>
      </c>
      <c r="P493" s="503"/>
      <c r="Q493" s="514">
        <v>124</v>
      </c>
    </row>
    <row r="494" spans="1:17" ht="14.4" customHeight="1" x14ac:dyDescent="0.3">
      <c r="A494" s="497" t="s">
        <v>2000</v>
      </c>
      <c r="B494" s="498" t="s">
        <v>1607</v>
      </c>
      <c r="C494" s="498" t="s">
        <v>1588</v>
      </c>
      <c r="D494" s="498" t="s">
        <v>1762</v>
      </c>
      <c r="E494" s="498" t="s">
        <v>1763</v>
      </c>
      <c r="F494" s="513">
        <v>3</v>
      </c>
      <c r="G494" s="513">
        <v>648</v>
      </c>
      <c r="H494" s="513">
        <v>1</v>
      </c>
      <c r="I494" s="513">
        <v>216</v>
      </c>
      <c r="J494" s="513">
        <v>1</v>
      </c>
      <c r="K494" s="513">
        <v>217</v>
      </c>
      <c r="L494" s="513">
        <v>0.33487654320987653</v>
      </c>
      <c r="M494" s="513">
        <v>217</v>
      </c>
      <c r="N494" s="513">
        <v>1</v>
      </c>
      <c r="O494" s="513">
        <v>217</v>
      </c>
      <c r="P494" s="503">
        <v>0.33487654320987653</v>
      </c>
      <c r="Q494" s="514">
        <v>217</v>
      </c>
    </row>
    <row r="495" spans="1:17" ht="14.4" customHeight="1" x14ac:dyDescent="0.3">
      <c r="A495" s="497" t="s">
        <v>2000</v>
      </c>
      <c r="B495" s="498" t="s">
        <v>1607</v>
      </c>
      <c r="C495" s="498" t="s">
        <v>1588</v>
      </c>
      <c r="D495" s="498" t="s">
        <v>1764</v>
      </c>
      <c r="E495" s="498" t="s">
        <v>1765</v>
      </c>
      <c r="F495" s="513">
        <v>1</v>
      </c>
      <c r="G495" s="513">
        <v>216</v>
      </c>
      <c r="H495" s="513">
        <v>1</v>
      </c>
      <c r="I495" s="513">
        <v>216</v>
      </c>
      <c r="J495" s="513"/>
      <c r="K495" s="513"/>
      <c r="L495" s="513"/>
      <c r="M495" s="513"/>
      <c r="N495" s="513">
        <v>1</v>
      </c>
      <c r="O495" s="513">
        <v>217</v>
      </c>
      <c r="P495" s="503">
        <v>1.0046296296296295</v>
      </c>
      <c r="Q495" s="514">
        <v>217</v>
      </c>
    </row>
    <row r="496" spans="1:17" ht="14.4" customHeight="1" x14ac:dyDescent="0.3">
      <c r="A496" s="497" t="s">
        <v>2000</v>
      </c>
      <c r="B496" s="498" t="s">
        <v>1607</v>
      </c>
      <c r="C496" s="498" t="s">
        <v>1588</v>
      </c>
      <c r="D496" s="498" t="s">
        <v>1768</v>
      </c>
      <c r="E496" s="498" t="s">
        <v>1769</v>
      </c>
      <c r="F496" s="513">
        <v>2</v>
      </c>
      <c r="G496" s="513">
        <v>436</v>
      </c>
      <c r="H496" s="513">
        <v>1</v>
      </c>
      <c r="I496" s="513">
        <v>218</v>
      </c>
      <c r="J496" s="513"/>
      <c r="K496" s="513"/>
      <c r="L496" s="513"/>
      <c r="M496" s="513"/>
      <c r="N496" s="513">
        <v>3</v>
      </c>
      <c r="O496" s="513">
        <v>657</v>
      </c>
      <c r="P496" s="503">
        <v>1.5068807339449541</v>
      </c>
      <c r="Q496" s="514">
        <v>219</v>
      </c>
    </row>
    <row r="497" spans="1:17" ht="14.4" customHeight="1" x14ac:dyDescent="0.3">
      <c r="A497" s="497" t="s">
        <v>2000</v>
      </c>
      <c r="B497" s="498" t="s">
        <v>1607</v>
      </c>
      <c r="C497" s="498" t="s">
        <v>1588</v>
      </c>
      <c r="D497" s="498" t="s">
        <v>1784</v>
      </c>
      <c r="E497" s="498" t="s">
        <v>1785</v>
      </c>
      <c r="F497" s="513">
        <v>2</v>
      </c>
      <c r="G497" s="513">
        <v>650</v>
      </c>
      <c r="H497" s="513">
        <v>1</v>
      </c>
      <c r="I497" s="513">
        <v>325</v>
      </c>
      <c r="J497" s="513">
        <v>4</v>
      </c>
      <c r="K497" s="513">
        <v>1304</v>
      </c>
      <c r="L497" s="513">
        <v>2.006153846153846</v>
      </c>
      <c r="M497" s="513">
        <v>326</v>
      </c>
      <c r="N497" s="513">
        <v>6</v>
      </c>
      <c r="O497" s="513">
        <v>1956</v>
      </c>
      <c r="P497" s="503">
        <v>3.0092307692307694</v>
      </c>
      <c r="Q497" s="514">
        <v>326</v>
      </c>
    </row>
    <row r="498" spans="1:17" ht="14.4" customHeight="1" x14ac:dyDescent="0.3">
      <c r="A498" s="497" t="s">
        <v>2000</v>
      </c>
      <c r="B498" s="498" t="s">
        <v>1607</v>
      </c>
      <c r="C498" s="498" t="s">
        <v>1588</v>
      </c>
      <c r="D498" s="498" t="s">
        <v>2089</v>
      </c>
      <c r="E498" s="498" t="s">
        <v>2090</v>
      </c>
      <c r="F498" s="513"/>
      <c r="G498" s="513"/>
      <c r="H498" s="513"/>
      <c r="I498" s="513"/>
      <c r="J498" s="513">
        <v>3</v>
      </c>
      <c r="K498" s="513">
        <v>41100</v>
      </c>
      <c r="L498" s="513"/>
      <c r="M498" s="513">
        <v>13700</v>
      </c>
      <c r="N498" s="513"/>
      <c r="O498" s="513"/>
      <c r="P498" s="503"/>
      <c r="Q498" s="514"/>
    </row>
    <row r="499" spans="1:17" ht="14.4" customHeight="1" x14ac:dyDescent="0.3">
      <c r="A499" s="497" t="s">
        <v>2000</v>
      </c>
      <c r="B499" s="498" t="s">
        <v>1607</v>
      </c>
      <c r="C499" s="498" t="s">
        <v>1588</v>
      </c>
      <c r="D499" s="498" t="s">
        <v>1788</v>
      </c>
      <c r="E499" s="498" t="s">
        <v>1789</v>
      </c>
      <c r="F499" s="513">
        <v>47</v>
      </c>
      <c r="G499" s="513">
        <v>193734</v>
      </c>
      <c r="H499" s="513">
        <v>1</v>
      </c>
      <c r="I499" s="513">
        <v>4122</v>
      </c>
      <c r="J499" s="513">
        <v>16</v>
      </c>
      <c r="K499" s="513">
        <v>66032</v>
      </c>
      <c r="L499" s="513">
        <v>0.34083846924133088</v>
      </c>
      <c r="M499" s="513">
        <v>4127</v>
      </c>
      <c r="N499" s="513">
        <v>71</v>
      </c>
      <c r="O499" s="513">
        <v>293017</v>
      </c>
      <c r="P499" s="503">
        <v>1.5124707072584058</v>
      </c>
      <c r="Q499" s="514">
        <v>4127</v>
      </c>
    </row>
    <row r="500" spans="1:17" ht="14.4" customHeight="1" x14ac:dyDescent="0.3">
      <c r="A500" s="497" t="s">
        <v>2000</v>
      </c>
      <c r="B500" s="498" t="s">
        <v>1607</v>
      </c>
      <c r="C500" s="498" t="s">
        <v>1588</v>
      </c>
      <c r="D500" s="498" t="s">
        <v>1792</v>
      </c>
      <c r="E500" s="498" t="s">
        <v>1793</v>
      </c>
      <c r="F500" s="513"/>
      <c r="G500" s="513"/>
      <c r="H500" s="513"/>
      <c r="I500" s="513"/>
      <c r="J500" s="513">
        <v>1</v>
      </c>
      <c r="K500" s="513">
        <v>6250</v>
      </c>
      <c r="L500" s="513"/>
      <c r="M500" s="513">
        <v>6250</v>
      </c>
      <c r="N500" s="513"/>
      <c r="O500" s="513"/>
      <c r="P500" s="503"/>
      <c r="Q500" s="514"/>
    </row>
    <row r="501" spans="1:17" ht="14.4" customHeight="1" x14ac:dyDescent="0.3">
      <c r="A501" s="497" t="s">
        <v>2000</v>
      </c>
      <c r="B501" s="498" t="s">
        <v>1607</v>
      </c>
      <c r="C501" s="498" t="s">
        <v>1588</v>
      </c>
      <c r="D501" s="498" t="s">
        <v>1974</v>
      </c>
      <c r="E501" s="498" t="s">
        <v>1975</v>
      </c>
      <c r="F501" s="513">
        <v>10</v>
      </c>
      <c r="G501" s="513">
        <v>150400</v>
      </c>
      <c r="H501" s="513">
        <v>1</v>
      </c>
      <c r="I501" s="513">
        <v>15040</v>
      </c>
      <c r="J501" s="513">
        <v>12</v>
      </c>
      <c r="K501" s="513">
        <v>180588</v>
      </c>
      <c r="L501" s="513">
        <v>1.200718085106383</v>
      </c>
      <c r="M501" s="513">
        <v>15049</v>
      </c>
      <c r="N501" s="513">
        <v>16</v>
      </c>
      <c r="O501" s="513">
        <v>240784</v>
      </c>
      <c r="P501" s="503">
        <v>1.6009574468085106</v>
      </c>
      <c r="Q501" s="514">
        <v>15049</v>
      </c>
    </row>
    <row r="502" spans="1:17" ht="14.4" customHeight="1" x14ac:dyDescent="0.3">
      <c r="A502" s="497" t="s">
        <v>2000</v>
      </c>
      <c r="B502" s="498" t="s">
        <v>1607</v>
      </c>
      <c r="C502" s="498" t="s">
        <v>1588</v>
      </c>
      <c r="D502" s="498" t="s">
        <v>1800</v>
      </c>
      <c r="E502" s="498" t="s">
        <v>1801</v>
      </c>
      <c r="F502" s="513">
        <v>158</v>
      </c>
      <c r="G502" s="513">
        <v>602138</v>
      </c>
      <c r="H502" s="513">
        <v>1</v>
      </c>
      <c r="I502" s="513">
        <v>3811</v>
      </c>
      <c r="J502" s="513">
        <v>224</v>
      </c>
      <c r="K502" s="513">
        <v>854560</v>
      </c>
      <c r="L502" s="513">
        <v>1.4192095499702726</v>
      </c>
      <c r="M502" s="513">
        <v>3815</v>
      </c>
      <c r="N502" s="513">
        <v>223</v>
      </c>
      <c r="O502" s="513">
        <v>850745</v>
      </c>
      <c r="P502" s="503">
        <v>1.4128737930507624</v>
      </c>
      <c r="Q502" s="514">
        <v>3815</v>
      </c>
    </row>
    <row r="503" spans="1:17" ht="14.4" customHeight="1" x14ac:dyDescent="0.3">
      <c r="A503" s="497" t="s">
        <v>2000</v>
      </c>
      <c r="B503" s="498" t="s">
        <v>1607</v>
      </c>
      <c r="C503" s="498" t="s">
        <v>1588</v>
      </c>
      <c r="D503" s="498" t="s">
        <v>1802</v>
      </c>
      <c r="E503" s="498" t="s">
        <v>1803</v>
      </c>
      <c r="F503" s="513">
        <v>9</v>
      </c>
      <c r="G503" s="513">
        <v>46305</v>
      </c>
      <c r="H503" s="513">
        <v>1</v>
      </c>
      <c r="I503" s="513">
        <v>5145</v>
      </c>
      <c r="J503" s="513">
        <v>12</v>
      </c>
      <c r="K503" s="513">
        <v>61800</v>
      </c>
      <c r="L503" s="513">
        <v>1.3346290897311306</v>
      </c>
      <c r="M503" s="513">
        <v>5150</v>
      </c>
      <c r="N503" s="513">
        <v>7</v>
      </c>
      <c r="O503" s="513">
        <v>36050</v>
      </c>
      <c r="P503" s="503">
        <v>0.77853363567649281</v>
      </c>
      <c r="Q503" s="514">
        <v>5150</v>
      </c>
    </row>
    <row r="504" spans="1:17" ht="14.4" customHeight="1" x14ac:dyDescent="0.3">
      <c r="A504" s="497" t="s">
        <v>2000</v>
      </c>
      <c r="B504" s="498" t="s">
        <v>1607</v>
      </c>
      <c r="C504" s="498" t="s">
        <v>1588</v>
      </c>
      <c r="D504" s="498" t="s">
        <v>1804</v>
      </c>
      <c r="E504" s="498" t="s">
        <v>1805</v>
      </c>
      <c r="F504" s="513">
        <v>136</v>
      </c>
      <c r="G504" s="513">
        <v>1064608</v>
      </c>
      <c r="H504" s="513">
        <v>1</v>
      </c>
      <c r="I504" s="513">
        <v>7828</v>
      </c>
      <c r="J504" s="513">
        <v>177</v>
      </c>
      <c r="K504" s="513">
        <v>1386795</v>
      </c>
      <c r="L504" s="513">
        <v>1.3026343968859899</v>
      </c>
      <c r="M504" s="513">
        <v>7835</v>
      </c>
      <c r="N504" s="513">
        <v>176</v>
      </c>
      <c r="O504" s="513">
        <v>1378960</v>
      </c>
      <c r="P504" s="503">
        <v>1.2952748805194025</v>
      </c>
      <c r="Q504" s="514">
        <v>7835</v>
      </c>
    </row>
    <row r="505" spans="1:17" ht="14.4" customHeight="1" x14ac:dyDescent="0.3">
      <c r="A505" s="497" t="s">
        <v>2000</v>
      </c>
      <c r="B505" s="498" t="s">
        <v>1607</v>
      </c>
      <c r="C505" s="498" t="s">
        <v>1588</v>
      </c>
      <c r="D505" s="498" t="s">
        <v>2091</v>
      </c>
      <c r="E505" s="498" t="s">
        <v>2092</v>
      </c>
      <c r="F505" s="513"/>
      <c r="G505" s="513"/>
      <c r="H505" s="513"/>
      <c r="I505" s="513"/>
      <c r="J505" s="513">
        <v>5</v>
      </c>
      <c r="K505" s="513">
        <v>4570</v>
      </c>
      <c r="L505" s="513"/>
      <c r="M505" s="513">
        <v>914</v>
      </c>
      <c r="N505" s="513"/>
      <c r="O505" s="513"/>
      <c r="P505" s="503"/>
      <c r="Q505" s="514"/>
    </row>
    <row r="506" spans="1:17" ht="14.4" customHeight="1" x14ac:dyDescent="0.3">
      <c r="A506" s="497" t="s">
        <v>2000</v>
      </c>
      <c r="B506" s="498" t="s">
        <v>1607</v>
      </c>
      <c r="C506" s="498" t="s">
        <v>1588</v>
      </c>
      <c r="D506" s="498" t="s">
        <v>1816</v>
      </c>
      <c r="E506" s="498" t="s">
        <v>1817</v>
      </c>
      <c r="F506" s="513">
        <v>5</v>
      </c>
      <c r="G506" s="513">
        <v>6380</v>
      </c>
      <c r="H506" s="513">
        <v>1</v>
      </c>
      <c r="I506" s="513">
        <v>1276</v>
      </c>
      <c r="J506" s="513"/>
      <c r="K506" s="513"/>
      <c r="L506" s="513"/>
      <c r="M506" s="513"/>
      <c r="N506" s="513">
        <v>1</v>
      </c>
      <c r="O506" s="513">
        <v>1277</v>
      </c>
      <c r="P506" s="503">
        <v>0.20015673981191223</v>
      </c>
      <c r="Q506" s="514">
        <v>1277</v>
      </c>
    </row>
    <row r="507" spans="1:17" ht="14.4" customHeight="1" x14ac:dyDescent="0.3">
      <c r="A507" s="497" t="s">
        <v>2000</v>
      </c>
      <c r="B507" s="498" t="s">
        <v>1607</v>
      </c>
      <c r="C507" s="498" t="s">
        <v>1588</v>
      </c>
      <c r="D507" s="498" t="s">
        <v>1818</v>
      </c>
      <c r="E507" s="498" t="s">
        <v>1819</v>
      </c>
      <c r="F507" s="513"/>
      <c r="G507" s="513"/>
      <c r="H507" s="513"/>
      <c r="I507" s="513"/>
      <c r="J507" s="513"/>
      <c r="K507" s="513"/>
      <c r="L507" s="513"/>
      <c r="M507" s="513"/>
      <c r="N507" s="513">
        <v>1</v>
      </c>
      <c r="O507" s="513">
        <v>1164</v>
      </c>
      <c r="P507" s="503"/>
      <c r="Q507" s="514">
        <v>1164</v>
      </c>
    </row>
    <row r="508" spans="1:17" ht="14.4" customHeight="1" x14ac:dyDescent="0.3">
      <c r="A508" s="497" t="s">
        <v>2000</v>
      </c>
      <c r="B508" s="498" t="s">
        <v>1607</v>
      </c>
      <c r="C508" s="498" t="s">
        <v>1588</v>
      </c>
      <c r="D508" s="498" t="s">
        <v>1820</v>
      </c>
      <c r="E508" s="498" t="s">
        <v>1821</v>
      </c>
      <c r="F508" s="513">
        <v>12</v>
      </c>
      <c r="G508" s="513">
        <v>60780</v>
      </c>
      <c r="H508" s="513">
        <v>1</v>
      </c>
      <c r="I508" s="513">
        <v>5065</v>
      </c>
      <c r="J508" s="513">
        <v>7</v>
      </c>
      <c r="K508" s="513">
        <v>35476</v>
      </c>
      <c r="L508" s="513">
        <v>0.58367884172425144</v>
      </c>
      <c r="M508" s="513">
        <v>5068</v>
      </c>
      <c r="N508" s="513">
        <v>10</v>
      </c>
      <c r="O508" s="513">
        <v>50680</v>
      </c>
      <c r="P508" s="503">
        <v>0.83382691674893061</v>
      </c>
      <c r="Q508" s="514">
        <v>5068</v>
      </c>
    </row>
    <row r="509" spans="1:17" ht="14.4" customHeight="1" x14ac:dyDescent="0.3">
      <c r="A509" s="497" t="s">
        <v>2000</v>
      </c>
      <c r="B509" s="498" t="s">
        <v>1607</v>
      </c>
      <c r="C509" s="498" t="s">
        <v>1588</v>
      </c>
      <c r="D509" s="498" t="s">
        <v>1976</v>
      </c>
      <c r="E509" s="498" t="s">
        <v>1977</v>
      </c>
      <c r="F509" s="513">
        <v>10</v>
      </c>
      <c r="G509" s="513">
        <v>0</v>
      </c>
      <c r="H509" s="513"/>
      <c r="I509" s="513">
        <v>0</v>
      </c>
      <c r="J509" s="513">
        <v>12</v>
      </c>
      <c r="K509" s="513">
        <v>0</v>
      </c>
      <c r="L509" s="513"/>
      <c r="M509" s="513">
        <v>0</v>
      </c>
      <c r="N509" s="513">
        <v>17</v>
      </c>
      <c r="O509" s="513">
        <v>0</v>
      </c>
      <c r="P509" s="503"/>
      <c r="Q509" s="514">
        <v>0</v>
      </c>
    </row>
    <row r="510" spans="1:17" ht="14.4" customHeight="1" x14ac:dyDescent="0.3">
      <c r="A510" s="497" t="s">
        <v>2000</v>
      </c>
      <c r="B510" s="498" t="s">
        <v>1607</v>
      </c>
      <c r="C510" s="498" t="s">
        <v>1588</v>
      </c>
      <c r="D510" s="498" t="s">
        <v>1826</v>
      </c>
      <c r="E510" s="498" t="s">
        <v>1827</v>
      </c>
      <c r="F510" s="513"/>
      <c r="G510" s="513"/>
      <c r="H510" s="513"/>
      <c r="I510" s="513"/>
      <c r="J510" s="513">
        <v>3</v>
      </c>
      <c r="K510" s="513">
        <v>2226</v>
      </c>
      <c r="L510" s="513"/>
      <c r="M510" s="513">
        <v>742</v>
      </c>
      <c r="N510" s="513"/>
      <c r="O510" s="513"/>
      <c r="P510" s="503"/>
      <c r="Q510" s="514"/>
    </row>
    <row r="511" spans="1:17" ht="14.4" customHeight="1" x14ac:dyDescent="0.3">
      <c r="A511" s="497" t="s">
        <v>2000</v>
      </c>
      <c r="B511" s="498" t="s">
        <v>1607</v>
      </c>
      <c r="C511" s="498" t="s">
        <v>1588</v>
      </c>
      <c r="D511" s="498" t="s">
        <v>1828</v>
      </c>
      <c r="E511" s="498" t="s">
        <v>1829</v>
      </c>
      <c r="F511" s="513">
        <v>93</v>
      </c>
      <c r="G511" s="513">
        <v>15996</v>
      </c>
      <c r="H511" s="513">
        <v>1</v>
      </c>
      <c r="I511" s="513">
        <v>172</v>
      </c>
      <c r="J511" s="513">
        <v>83</v>
      </c>
      <c r="K511" s="513">
        <v>14359</v>
      </c>
      <c r="L511" s="513">
        <v>0.89766191547886975</v>
      </c>
      <c r="M511" s="513">
        <v>173</v>
      </c>
      <c r="N511" s="513">
        <v>66</v>
      </c>
      <c r="O511" s="513">
        <v>11418</v>
      </c>
      <c r="P511" s="503">
        <v>0.71380345086271568</v>
      </c>
      <c r="Q511" s="514">
        <v>173</v>
      </c>
    </row>
    <row r="512" spans="1:17" ht="14.4" customHeight="1" x14ac:dyDescent="0.3">
      <c r="A512" s="497" t="s">
        <v>2000</v>
      </c>
      <c r="B512" s="498" t="s">
        <v>1607</v>
      </c>
      <c r="C512" s="498" t="s">
        <v>1588</v>
      </c>
      <c r="D512" s="498" t="s">
        <v>1830</v>
      </c>
      <c r="E512" s="498" t="s">
        <v>1831</v>
      </c>
      <c r="F512" s="513">
        <v>2</v>
      </c>
      <c r="G512" s="513">
        <v>3988</v>
      </c>
      <c r="H512" s="513">
        <v>1</v>
      </c>
      <c r="I512" s="513">
        <v>1994</v>
      </c>
      <c r="J512" s="513">
        <v>5</v>
      </c>
      <c r="K512" s="513">
        <v>9980</v>
      </c>
      <c r="L512" s="513">
        <v>2.5025075225677029</v>
      </c>
      <c r="M512" s="513">
        <v>1996</v>
      </c>
      <c r="N512" s="513">
        <v>4</v>
      </c>
      <c r="O512" s="513">
        <v>7984</v>
      </c>
      <c r="P512" s="503">
        <v>2.0020060180541623</v>
      </c>
      <c r="Q512" s="514">
        <v>1996</v>
      </c>
    </row>
    <row r="513" spans="1:17" ht="14.4" customHeight="1" x14ac:dyDescent="0.3">
      <c r="A513" s="497" t="s">
        <v>2000</v>
      </c>
      <c r="B513" s="498" t="s">
        <v>1607</v>
      </c>
      <c r="C513" s="498" t="s">
        <v>1588</v>
      </c>
      <c r="D513" s="498" t="s">
        <v>1836</v>
      </c>
      <c r="E513" s="498" t="s">
        <v>1837</v>
      </c>
      <c r="F513" s="513">
        <v>10</v>
      </c>
      <c r="G513" s="513">
        <v>26910</v>
      </c>
      <c r="H513" s="513">
        <v>1</v>
      </c>
      <c r="I513" s="513">
        <v>2691</v>
      </c>
      <c r="J513" s="513">
        <v>6</v>
      </c>
      <c r="K513" s="513">
        <v>16152</v>
      </c>
      <c r="L513" s="513">
        <v>0.60022296544035669</v>
      </c>
      <c r="M513" s="513">
        <v>2692</v>
      </c>
      <c r="N513" s="513">
        <v>7</v>
      </c>
      <c r="O513" s="513">
        <v>18844</v>
      </c>
      <c r="P513" s="503">
        <v>0.7002601263470829</v>
      </c>
      <c r="Q513" s="514">
        <v>2692</v>
      </c>
    </row>
    <row r="514" spans="1:17" ht="14.4" customHeight="1" x14ac:dyDescent="0.3">
      <c r="A514" s="497" t="s">
        <v>2000</v>
      </c>
      <c r="B514" s="498" t="s">
        <v>1607</v>
      </c>
      <c r="C514" s="498" t="s">
        <v>1588</v>
      </c>
      <c r="D514" s="498" t="s">
        <v>1838</v>
      </c>
      <c r="E514" s="498" t="s">
        <v>1839</v>
      </c>
      <c r="F514" s="513">
        <v>10</v>
      </c>
      <c r="G514" s="513">
        <v>51770</v>
      </c>
      <c r="H514" s="513">
        <v>1</v>
      </c>
      <c r="I514" s="513">
        <v>5177</v>
      </c>
      <c r="J514" s="513">
        <v>6</v>
      </c>
      <c r="K514" s="513">
        <v>31080</v>
      </c>
      <c r="L514" s="513">
        <v>0.60034769171334745</v>
      </c>
      <c r="M514" s="513">
        <v>5180</v>
      </c>
      <c r="N514" s="513">
        <v>7</v>
      </c>
      <c r="O514" s="513">
        <v>36260</v>
      </c>
      <c r="P514" s="503">
        <v>0.70040564033223873</v>
      </c>
      <c r="Q514" s="514">
        <v>5180</v>
      </c>
    </row>
    <row r="515" spans="1:17" ht="14.4" customHeight="1" x14ac:dyDescent="0.3">
      <c r="A515" s="497" t="s">
        <v>2000</v>
      </c>
      <c r="B515" s="498" t="s">
        <v>1607</v>
      </c>
      <c r="C515" s="498" t="s">
        <v>1588</v>
      </c>
      <c r="D515" s="498" t="s">
        <v>1846</v>
      </c>
      <c r="E515" s="498" t="s">
        <v>1847</v>
      </c>
      <c r="F515" s="513">
        <v>21</v>
      </c>
      <c r="G515" s="513">
        <v>43554</v>
      </c>
      <c r="H515" s="513">
        <v>1</v>
      </c>
      <c r="I515" s="513">
        <v>2074</v>
      </c>
      <c r="J515" s="513">
        <v>22</v>
      </c>
      <c r="K515" s="513">
        <v>45672</v>
      </c>
      <c r="L515" s="513">
        <v>1.048629287780686</v>
      </c>
      <c r="M515" s="513">
        <v>2076</v>
      </c>
      <c r="N515" s="513">
        <v>24</v>
      </c>
      <c r="O515" s="513">
        <v>49824</v>
      </c>
      <c r="P515" s="503">
        <v>1.1439592230334756</v>
      </c>
      <c r="Q515" s="514">
        <v>2076</v>
      </c>
    </row>
    <row r="516" spans="1:17" ht="14.4" customHeight="1" x14ac:dyDescent="0.3">
      <c r="A516" s="497" t="s">
        <v>2000</v>
      </c>
      <c r="B516" s="498" t="s">
        <v>1607</v>
      </c>
      <c r="C516" s="498" t="s">
        <v>1588</v>
      </c>
      <c r="D516" s="498" t="s">
        <v>1848</v>
      </c>
      <c r="E516" s="498" t="s">
        <v>1849</v>
      </c>
      <c r="F516" s="513"/>
      <c r="G516" s="513"/>
      <c r="H516" s="513"/>
      <c r="I516" s="513"/>
      <c r="J516" s="513">
        <v>3</v>
      </c>
      <c r="K516" s="513">
        <v>450</v>
      </c>
      <c r="L516" s="513"/>
      <c r="M516" s="513">
        <v>150</v>
      </c>
      <c r="N516" s="513">
        <v>1</v>
      </c>
      <c r="O516" s="513">
        <v>150</v>
      </c>
      <c r="P516" s="503"/>
      <c r="Q516" s="514">
        <v>150</v>
      </c>
    </row>
    <row r="517" spans="1:17" ht="14.4" customHeight="1" x14ac:dyDescent="0.3">
      <c r="A517" s="497" t="s">
        <v>2000</v>
      </c>
      <c r="B517" s="498" t="s">
        <v>1607</v>
      </c>
      <c r="C517" s="498" t="s">
        <v>1588</v>
      </c>
      <c r="D517" s="498" t="s">
        <v>1852</v>
      </c>
      <c r="E517" s="498" t="s">
        <v>1853</v>
      </c>
      <c r="F517" s="513">
        <v>115</v>
      </c>
      <c r="G517" s="513">
        <v>22655</v>
      </c>
      <c r="H517" s="513">
        <v>1</v>
      </c>
      <c r="I517" s="513">
        <v>197</v>
      </c>
      <c r="J517" s="513">
        <v>31</v>
      </c>
      <c r="K517" s="513">
        <v>6138</v>
      </c>
      <c r="L517" s="513">
        <v>0.27093356874862062</v>
      </c>
      <c r="M517" s="513">
        <v>198</v>
      </c>
      <c r="N517" s="513">
        <v>27</v>
      </c>
      <c r="O517" s="513">
        <v>5346</v>
      </c>
      <c r="P517" s="503">
        <v>0.23597439858750827</v>
      </c>
      <c r="Q517" s="514">
        <v>198</v>
      </c>
    </row>
    <row r="518" spans="1:17" ht="14.4" customHeight="1" x14ac:dyDescent="0.3">
      <c r="A518" s="497" t="s">
        <v>2000</v>
      </c>
      <c r="B518" s="498" t="s">
        <v>1607</v>
      </c>
      <c r="C518" s="498" t="s">
        <v>1588</v>
      </c>
      <c r="D518" s="498" t="s">
        <v>1858</v>
      </c>
      <c r="E518" s="498" t="s">
        <v>1859</v>
      </c>
      <c r="F518" s="513">
        <v>1</v>
      </c>
      <c r="G518" s="513">
        <v>157</v>
      </c>
      <c r="H518" s="513">
        <v>1</v>
      </c>
      <c r="I518" s="513">
        <v>157</v>
      </c>
      <c r="J518" s="513"/>
      <c r="K518" s="513"/>
      <c r="L518" s="513"/>
      <c r="M518" s="513"/>
      <c r="N518" s="513">
        <v>1</v>
      </c>
      <c r="O518" s="513">
        <v>158</v>
      </c>
      <c r="P518" s="503">
        <v>1.0063694267515924</v>
      </c>
      <c r="Q518" s="514">
        <v>158</v>
      </c>
    </row>
    <row r="519" spans="1:17" ht="14.4" customHeight="1" x14ac:dyDescent="0.3">
      <c r="A519" s="497" t="s">
        <v>2000</v>
      </c>
      <c r="B519" s="498" t="s">
        <v>1607</v>
      </c>
      <c r="C519" s="498" t="s">
        <v>1588</v>
      </c>
      <c r="D519" s="498" t="s">
        <v>1864</v>
      </c>
      <c r="E519" s="498" t="s">
        <v>1865</v>
      </c>
      <c r="F519" s="513">
        <v>10</v>
      </c>
      <c r="G519" s="513">
        <v>21160</v>
      </c>
      <c r="H519" s="513">
        <v>1</v>
      </c>
      <c r="I519" s="513">
        <v>2116</v>
      </c>
      <c r="J519" s="513">
        <v>26</v>
      </c>
      <c r="K519" s="513">
        <v>55068</v>
      </c>
      <c r="L519" s="513">
        <v>2.6024574669187146</v>
      </c>
      <c r="M519" s="513">
        <v>2118</v>
      </c>
      <c r="N519" s="513">
        <v>24</v>
      </c>
      <c r="O519" s="513">
        <v>50832</v>
      </c>
      <c r="P519" s="503">
        <v>2.4022684310018905</v>
      </c>
      <c r="Q519" s="514">
        <v>2118</v>
      </c>
    </row>
    <row r="520" spans="1:17" ht="14.4" customHeight="1" x14ac:dyDescent="0.3">
      <c r="A520" s="497" t="s">
        <v>2000</v>
      </c>
      <c r="B520" s="498" t="s">
        <v>1607</v>
      </c>
      <c r="C520" s="498" t="s">
        <v>1588</v>
      </c>
      <c r="D520" s="498" t="s">
        <v>1866</v>
      </c>
      <c r="E520" s="498" t="s">
        <v>1801</v>
      </c>
      <c r="F520" s="513">
        <v>172</v>
      </c>
      <c r="G520" s="513">
        <v>320264</v>
      </c>
      <c r="H520" s="513">
        <v>1</v>
      </c>
      <c r="I520" s="513">
        <v>1862</v>
      </c>
      <c r="J520" s="513">
        <v>236</v>
      </c>
      <c r="K520" s="513">
        <v>439904</v>
      </c>
      <c r="L520" s="513">
        <v>1.3735668073839082</v>
      </c>
      <c r="M520" s="513">
        <v>1864</v>
      </c>
      <c r="N520" s="513">
        <v>247</v>
      </c>
      <c r="O520" s="513">
        <v>460408</v>
      </c>
      <c r="P520" s="503">
        <v>1.4375889890840057</v>
      </c>
      <c r="Q520" s="514">
        <v>1864</v>
      </c>
    </row>
    <row r="521" spans="1:17" ht="14.4" customHeight="1" x14ac:dyDescent="0.3">
      <c r="A521" s="497" t="s">
        <v>2000</v>
      </c>
      <c r="B521" s="498" t="s">
        <v>1607</v>
      </c>
      <c r="C521" s="498" t="s">
        <v>1588</v>
      </c>
      <c r="D521" s="498" t="s">
        <v>1871</v>
      </c>
      <c r="E521" s="498" t="s">
        <v>1872</v>
      </c>
      <c r="F521" s="513">
        <v>95</v>
      </c>
      <c r="G521" s="513">
        <v>795910</v>
      </c>
      <c r="H521" s="513">
        <v>1</v>
      </c>
      <c r="I521" s="513">
        <v>8378</v>
      </c>
      <c r="J521" s="513">
        <v>130</v>
      </c>
      <c r="K521" s="513">
        <v>1089920</v>
      </c>
      <c r="L521" s="513">
        <v>1.3694010629342515</v>
      </c>
      <c r="M521" s="513">
        <v>8384</v>
      </c>
      <c r="N521" s="513">
        <v>136</v>
      </c>
      <c r="O521" s="513">
        <v>1140224</v>
      </c>
      <c r="P521" s="503">
        <v>1.4326041889158323</v>
      </c>
      <c r="Q521" s="514">
        <v>8384</v>
      </c>
    </row>
    <row r="522" spans="1:17" ht="14.4" customHeight="1" x14ac:dyDescent="0.3">
      <c r="A522" s="497" t="s">
        <v>2000</v>
      </c>
      <c r="B522" s="498" t="s">
        <v>1607</v>
      </c>
      <c r="C522" s="498" t="s">
        <v>1588</v>
      </c>
      <c r="D522" s="498" t="s">
        <v>1877</v>
      </c>
      <c r="E522" s="498" t="s">
        <v>1878</v>
      </c>
      <c r="F522" s="513">
        <v>16</v>
      </c>
      <c r="G522" s="513">
        <v>0</v>
      </c>
      <c r="H522" s="513"/>
      <c r="I522" s="513">
        <v>0</v>
      </c>
      <c r="J522" s="513">
        <v>16</v>
      </c>
      <c r="K522" s="513">
        <v>0</v>
      </c>
      <c r="L522" s="513"/>
      <c r="M522" s="513">
        <v>0</v>
      </c>
      <c r="N522" s="513">
        <v>17</v>
      </c>
      <c r="O522" s="513">
        <v>0</v>
      </c>
      <c r="P522" s="503"/>
      <c r="Q522" s="514">
        <v>0</v>
      </c>
    </row>
    <row r="523" spans="1:17" ht="14.4" customHeight="1" x14ac:dyDescent="0.3">
      <c r="A523" s="497" t="s">
        <v>2000</v>
      </c>
      <c r="B523" s="498" t="s">
        <v>1607</v>
      </c>
      <c r="C523" s="498" t="s">
        <v>1588</v>
      </c>
      <c r="D523" s="498" t="s">
        <v>1879</v>
      </c>
      <c r="E523" s="498" t="s">
        <v>1880</v>
      </c>
      <c r="F523" s="513"/>
      <c r="G523" s="513"/>
      <c r="H523" s="513"/>
      <c r="I523" s="513"/>
      <c r="J523" s="513">
        <v>1</v>
      </c>
      <c r="K523" s="513">
        <v>1993</v>
      </c>
      <c r="L523" s="513"/>
      <c r="M523" s="513">
        <v>1993</v>
      </c>
      <c r="N523" s="513"/>
      <c r="O523" s="513"/>
      <c r="P523" s="503"/>
      <c r="Q523" s="514"/>
    </row>
    <row r="524" spans="1:17" ht="14.4" customHeight="1" x14ac:dyDescent="0.3">
      <c r="A524" s="497" t="s">
        <v>2000</v>
      </c>
      <c r="B524" s="498" t="s">
        <v>1607</v>
      </c>
      <c r="C524" s="498" t="s">
        <v>1588</v>
      </c>
      <c r="D524" s="498" t="s">
        <v>1881</v>
      </c>
      <c r="E524" s="498" t="s">
        <v>1882</v>
      </c>
      <c r="F524" s="513">
        <v>7</v>
      </c>
      <c r="G524" s="513">
        <v>6391</v>
      </c>
      <c r="H524" s="513">
        <v>1</v>
      </c>
      <c r="I524" s="513">
        <v>913</v>
      </c>
      <c r="J524" s="513">
        <v>5</v>
      </c>
      <c r="K524" s="513">
        <v>4570</v>
      </c>
      <c r="L524" s="513">
        <v>0.71506806446565485</v>
      </c>
      <c r="M524" s="513">
        <v>914</v>
      </c>
      <c r="N524" s="513">
        <v>3</v>
      </c>
      <c r="O524" s="513">
        <v>2742</v>
      </c>
      <c r="P524" s="503">
        <v>0.42904083867939291</v>
      </c>
      <c r="Q524" s="514">
        <v>914</v>
      </c>
    </row>
    <row r="525" spans="1:17" ht="14.4" customHeight="1" x14ac:dyDescent="0.3">
      <c r="A525" s="497" t="s">
        <v>2000</v>
      </c>
      <c r="B525" s="498" t="s">
        <v>1607</v>
      </c>
      <c r="C525" s="498" t="s">
        <v>1588</v>
      </c>
      <c r="D525" s="498" t="s">
        <v>1885</v>
      </c>
      <c r="E525" s="498" t="s">
        <v>1886</v>
      </c>
      <c r="F525" s="513">
        <v>2</v>
      </c>
      <c r="G525" s="513">
        <v>1116</v>
      </c>
      <c r="H525" s="513">
        <v>1</v>
      </c>
      <c r="I525" s="513">
        <v>558</v>
      </c>
      <c r="J525" s="513">
        <v>2</v>
      </c>
      <c r="K525" s="513">
        <v>1118</v>
      </c>
      <c r="L525" s="513">
        <v>1.0017921146953406</v>
      </c>
      <c r="M525" s="513">
        <v>559</v>
      </c>
      <c r="N525" s="513">
        <v>1</v>
      </c>
      <c r="O525" s="513">
        <v>559</v>
      </c>
      <c r="P525" s="503">
        <v>0.50089605734767029</v>
      </c>
      <c r="Q525" s="514">
        <v>559</v>
      </c>
    </row>
    <row r="526" spans="1:17" ht="14.4" customHeight="1" x14ac:dyDescent="0.3">
      <c r="A526" s="497" t="s">
        <v>2093</v>
      </c>
      <c r="B526" s="498" t="s">
        <v>1607</v>
      </c>
      <c r="C526" s="498" t="s">
        <v>1608</v>
      </c>
      <c r="D526" s="498" t="s">
        <v>1612</v>
      </c>
      <c r="E526" s="498" t="s">
        <v>613</v>
      </c>
      <c r="F526" s="513"/>
      <c r="G526" s="513"/>
      <c r="H526" s="513"/>
      <c r="I526" s="513"/>
      <c r="J526" s="513">
        <v>4</v>
      </c>
      <c r="K526" s="513">
        <v>3993.66</v>
      </c>
      <c r="L526" s="513"/>
      <c r="M526" s="513">
        <v>998.41499999999996</v>
      </c>
      <c r="N526" s="513"/>
      <c r="O526" s="513"/>
      <c r="P526" s="503"/>
      <c r="Q526" s="514"/>
    </row>
    <row r="527" spans="1:17" ht="14.4" customHeight="1" x14ac:dyDescent="0.3">
      <c r="A527" s="497" t="s">
        <v>2093</v>
      </c>
      <c r="B527" s="498" t="s">
        <v>1607</v>
      </c>
      <c r="C527" s="498" t="s">
        <v>1608</v>
      </c>
      <c r="D527" s="498" t="s">
        <v>1613</v>
      </c>
      <c r="E527" s="498" t="s">
        <v>613</v>
      </c>
      <c r="F527" s="513">
        <v>3.5</v>
      </c>
      <c r="G527" s="513">
        <v>6940.08</v>
      </c>
      <c r="H527" s="513">
        <v>1</v>
      </c>
      <c r="I527" s="513">
        <v>1982.8799999999999</v>
      </c>
      <c r="J527" s="513">
        <v>1.5</v>
      </c>
      <c r="K527" s="513">
        <v>3000.4</v>
      </c>
      <c r="L527" s="513">
        <v>0.43232931032495303</v>
      </c>
      <c r="M527" s="513">
        <v>2000.2666666666667</v>
      </c>
      <c r="N527" s="513">
        <v>0.5</v>
      </c>
      <c r="O527" s="513">
        <v>1000.13</v>
      </c>
      <c r="P527" s="503">
        <v>0.14410928980645757</v>
      </c>
      <c r="Q527" s="514">
        <v>2000.26</v>
      </c>
    </row>
    <row r="528" spans="1:17" ht="14.4" customHeight="1" x14ac:dyDescent="0.3">
      <c r="A528" s="497" t="s">
        <v>2093</v>
      </c>
      <c r="B528" s="498" t="s">
        <v>1607</v>
      </c>
      <c r="C528" s="498" t="s">
        <v>1608</v>
      </c>
      <c r="D528" s="498" t="s">
        <v>1614</v>
      </c>
      <c r="E528" s="498" t="s">
        <v>1615</v>
      </c>
      <c r="F528" s="513">
        <v>5.1800000000000006</v>
      </c>
      <c r="G528" s="513">
        <v>13709.869999999999</v>
      </c>
      <c r="H528" s="513">
        <v>1</v>
      </c>
      <c r="I528" s="513">
        <v>2646.6930501930497</v>
      </c>
      <c r="J528" s="513">
        <v>0.66</v>
      </c>
      <c r="K528" s="513">
        <v>1755.49</v>
      </c>
      <c r="L528" s="513">
        <v>0.12804570721677158</v>
      </c>
      <c r="M528" s="513">
        <v>2659.833333333333</v>
      </c>
      <c r="N528" s="513">
        <v>3.8499999999999996</v>
      </c>
      <c r="O528" s="513">
        <v>10285.099999999999</v>
      </c>
      <c r="P528" s="503">
        <v>0.75019675605968539</v>
      </c>
      <c r="Q528" s="514">
        <v>2671.4545454545455</v>
      </c>
    </row>
    <row r="529" spans="1:17" ht="14.4" customHeight="1" x14ac:dyDescent="0.3">
      <c r="A529" s="497" t="s">
        <v>2093</v>
      </c>
      <c r="B529" s="498" t="s">
        <v>1607</v>
      </c>
      <c r="C529" s="498" t="s">
        <v>1608</v>
      </c>
      <c r="D529" s="498" t="s">
        <v>1616</v>
      </c>
      <c r="E529" s="498" t="s">
        <v>1615</v>
      </c>
      <c r="F529" s="513">
        <v>0.8</v>
      </c>
      <c r="G529" s="513">
        <v>5296.44</v>
      </c>
      <c r="H529" s="513">
        <v>1</v>
      </c>
      <c r="I529" s="513">
        <v>6620.5499999999993</v>
      </c>
      <c r="J529" s="513">
        <v>1.4</v>
      </c>
      <c r="K529" s="513">
        <v>9338.43</v>
      </c>
      <c r="L529" s="513">
        <v>1.7631522305548635</v>
      </c>
      <c r="M529" s="513">
        <v>6670.3071428571438</v>
      </c>
      <c r="N529" s="513">
        <v>3.6</v>
      </c>
      <c r="O529" s="513">
        <v>24042.960000000003</v>
      </c>
      <c r="P529" s="503">
        <v>4.5394566916645909</v>
      </c>
      <c r="Q529" s="514">
        <v>6678.6</v>
      </c>
    </row>
    <row r="530" spans="1:17" ht="14.4" customHeight="1" x14ac:dyDescent="0.3">
      <c r="A530" s="497" t="s">
        <v>2093</v>
      </c>
      <c r="B530" s="498" t="s">
        <v>1607</v>
      </c>
      <c r="C530" s="498" t="s">
        <v>1608</v>
      </c>
      <c r="D530" s="498" t="s">
        <v>1620</v>
      </c>
      <c r="E530" s="498" t="s">
        <v>624</v>
      </c>
      <c r="F530" s="513">
        <v>0.8</v>
      </c>
      <c r="G530" s="513">
        <v>1239.8599999999999</v>
      </c>
      <c r="H530" s="513">
        <v>1</v>
      </c>
      <c r="I530" s="513">
        <v>1549.8249999999998</v>
      </c>
      <c r="J530" s="513">
        <v>2.6</v>
      </c>
      <c r="K530" s="513">
        <v>2566.29</v>
      </c>
      <c r="L530" s="513">
        <v>2.0698223993031473</v>
      </c>
      <c r="M530" s="513">
        <v>987.03461538461534</v>
      </c>
      <c r="N530" s="513">
        <v>2</v>
      </c>
      <c r="O530" s="513">
        <v>1978.04</v>
      </c>
      <c r="P530" s="503">
        <v>1.5953736712209443</v>
      </c>
      <c r="Q530" s="514">
        <v>989.02</v>
      </c>
    </row>
    <row r="531" spans="1:17" ht="14.4" customHeight="1" x14ac:dyDescent="0.3">
      <c r="A531" s="497" t="s">
        <v>2093</v>
      </c>
      <c r="B531" s="498" t="s">
        <v>1607</v>
      </c>
      <c r="C531" s="498" t="s">
        <v>1608</v>
      </c>
      <c r="D531" s="498" t="s">
        <v>1622</v>
      </c>
      <c r="E531" s="498" t="s">
        <v>693</v>
      </c>
      <c r="F531" s="513">
        <v>0.77999999999999992</v>
      </c>
      <c r="G531" s="513">
        <v>10061.91</v>
      </c>
      <c r="H531" s="513">
        <v>1</v>
      </c>
      <c r="I531" s="513">
        <v>12899.884615384617</v>
      </c>
      <c r="J531" s="513">
        <v>1.5</v>
      </c>
      <c r="K531" s="513">
        <v>15506.05</v>
      </c>
      <c r="L531" s="513">
        <v>1.5410642710976346</v>
      </c>
      <c r="M531" s="513">
        <v>10337.366666666667</v>
      </c>
      <c r="N531" s="513">
        <v>2.57</v>
      </c>
      <c r="O531" s="513">
        <v>26567.109999999997</v>
      </c>
      <c r="P531" s="503">
        <v>2.6403645033596996</v>
      </c>
      <c r="Q531" s="514">
        <v>10337.396887159533</v>
      </c>
    </row>
    <row r="532" spans="1:17" ht="14.4" customHeight="1" x14ac:dyDescent="0.3">
      <c r="A532" s="497" t="s">
        <v>2093</v>
      </c>
      <c r="B532" s="498" t="s">
        <v>1607</v>
      </c>
      <c r="C532" s="498" t="s">
        <v>1608</v>
      </c>
      <c r="D532" s="498" t="s">
        <v>1626</v>
      </c>
      <c r="E532" s="498" t="s">
        <v>693</v>
      </c>
      <c r="F532" s="513"/>
      <c r="G532" s="513"/>
      <c r="H532" s="513"/>
      <c r="I532" s="513"/>
      <c r="J532" s="513">
        <v>0.14000000000000001</v>
      </c>
      <c r="K532" s="513">
        <v>1613.27</v>
      </c>
      <c r="L532" s="513"/>
      <c r="M532" s="513">
        <v>11523.357142857141</v>
      </c>
      <c r="N532" s="513"/>
      <c r="O532" s="513"/>
      <c r="P532" s="503"/>
      <c r="Q532" s="514"/>
    </row>
    <row r="533" spans="1:17" ht="14.4" customHeight="1" x14ac:dyDescent="0.3">
      <c r="A533" s="497" t="s">
        <v>2093</v>
      </c>
      <c r="B533" s="498" t="s">
        <v>1607</v>
      </c>
      <c r="C533" s="498" t="s">
        <v>1608</v>
      </c>
      <c r="D533" s="498" t="s">
        <v>1629</v>
      </c>
      <c r="E533" s="498" t="s">
        <v>628</v>
      </c>
      <c r="F533" s="513">
        <v>14.5</v>
      </c>
      <c r="G533" s="513">
        <v>14017.73</v>
      </c>
      <c r="H533" s="513">
        <v>1</v>
      </c>
      <c r="I533" s="513">
        <v>966.74</v>
      </c>
      <c r="J533" s="513">
        <v>10.5</v>
      </c>
      <c r="K533" s="513">
        <v>10239.81</v>
      </c>
      <c r="L533" s="513">
        <v>0.73048988673629756</v>
      </c>
      <c r="M533" s="513">
        <v>975.21999999999991</v>
      </c>
      <c r="N533" s="513">
        <v>10.5</v>
      </c>
      <c r="O533" s="513">
        <v>10239.81</v>
      </c>
      <c r="P533" s="503">
        <v>0.73048988673629756</v>
      </c>
      <c r="Q533" s="514">
        <v>975.21999999999991</v>
      </c>
    </row>
    <row r="534" spans="1:17" ht="14.4" customHeight="1" x14ac:dyDescent="0.3">
      <c r="A534" s="497" t="s">
        <v>2093</v>
      </c>
      <c r="B534" s="498" t="s">
        <v>1607</v>
      </c>
      <c r="C534" s="498" t="s">
        <v>1608</v>
      </c>
      <c r="D534" s="498" t="s">
        <v>1634</v>
      </c>
      <c r="E534" s="498" t="s">
        <v>716</v>
      </c>
      <c r="F534" s="513">
        <v>1.2300000000000002</v>
      </c>
      <c r="G534" s="513">
        <v>13190.8</v>
      </c>
      <c r="H534" s="513">
        <v>1</v>
      </c>
      <c r="I534" s="513">
        <v>10724.227642276421</v>
      </c>
      <c r="J534" s="513">
        <v>2.1</v>
      </c>
      <c r="K534" s="513">
        <v>22917.21</v>
      </c>
      <c r="L534" s="513">
        <v>1.7373631622039605</v>
      </c>
      <c r="M534" s="513">
        <v>10912.957142857142</v>
      </c>
      <c r="N534" s="513">
        <v>1.82</v>
      </c>
      <c r="O534" s="513">
        <v>19822.600000000002</v>
      </c>
      <c r="P534" s="503">
        <v>1.502759499044789</v>
      </c>
      <c r="Q534" s="514">
        <v>10891.538461538463</v>
      </c>
    </row>
    <row r="535" spans="1:17" ht="14.4" customHeight="1" x14ac:dyDescent="0.3">
      <c r="A535" s="497" t="s">
        <v>2093</v>
      </c>
      <c r="B535" s="498" t="s">
        <v>1607</v>
      </c>
      <c r="C535" s="498" t="s">
        <v>1608</v>
      </c>
      <c r="D535" s="498" t="s">
        <v>1636</v>
      </c>
      <c r="E535" s="498" t="s">
        <v>716</v>
      </c>
      <c r="F535" s="513"/>
      <c r="G535" s="513"/>
      <c r="H535" s="513"/>
      <c r="I535" s="513"/>
      <c r="J535" s="513">
        <v>0.06</v>
      </c>
      <c r="K535" s="513">
        <v>65.52</v>
      </c>
      <c r="L535" s="513"/>
      <c r="M535" s="513">
        <v>1092</v>
      </c>
      <c r="N535" s="513"/>
      <c r="O535" s="513"/>
      <c r="P535" s="503"/>
      <c r="Q535" s="514"/>
    </row>
    <row r="536" spans="1:17" ht="14.4" customHeight="1" x14ac:dyDescent="0.3">
      <c r="A536" s="497" t="s">
        <v>2093</v>
      </c>
      <c r="B536" s="498" t="s">
        <v>1607</v>
      </c>
      <c r="C536" s="498" t="s">
        <v>1581</v>
      </c>
      <c r="D536" s="498" t="s">
        <v>2094</v>
      </c>
      <c r="E536" s="498" t="s">
        <v>1651</v>
      </c>
      <c r="F536" s="513"/>
      <c r="G536" s="513"/>
      <c r="H536" s="513"/>
      <c r="I536" s="513"/>
      <c r="J536" s="513"/>
      <c r="K536" s="513"/>
      <c r="L536" s="513"/>
      <c r="M536" s="513"/>
      <c r="N536" s="513">
        <v>1</v>
      </c>
      <c r="O536" s="513">
        <v>1408.42</v>
      </c>
      <c r="P536" s="503"/>
      <c r="Q536" s="514">
        <v>1408.42</v>
      </c>
    </row>
    <row r="537" spans="1:17" ht="14.4" customHeight="1" x14ac:dyDescent="0.3">
      <c r="A537" s="497" t="s">
        <v>2093</v>
      </c>
      <c r="B537" s="498" t="s">
        <v>1607</v>
      </c>
      <c r="C537" s="498" t="s">
        <v>1581</v>
      </c>
      <c r="D537" s="498" t="s">
        <v>1652</v>
      </c>
      <c r="E537" s="498" t="s">
        <v>1651</v>
      </c>
      <c r="F537" s="513">
        <v>1</v>
      </c>
      <c r="G537" s="513">
        <v>1647.4</v>
      </c>
      <c r="H537" s="513">
        <v>1</v>
      </c>
      <c r="I537" s="513">
        <v>1647.4</v>
      </c>
      <c r="J537" s="513"/>
      <c r="K537" s="513"/>
      <c r="L537" s="513"/>
      <c r="M537" s="513"/>
      <c r="N537" s="513">
        <v>1</v>
      </c>
      <c r="O537" s="513">
        <v>1707.31</v>
      </c>
      <c r="P537" s="503">
        <v>1.0363663955323539</v>
      </c>
      <c r="Q537" s="514">
        <v>1707.31</v>
      </c>
    </row>
    <row r="538" spans="1:17" ht="14.4" customHeight="1" x14ac:dyDescent="0.3">
      <c r="A538" s="497" t="s">
        <v>2093</v>
      </c>
      <c r="B538" s="498" t="s">
        <v>1607</v>
      </c>
      <c r="C538" s="498" t="s">
        <v>1581</v>
      </c>
      <c r="D538" s="498" t="s">
        <v>1653</v>
      </c>
      <c r="E538" s="498" t="s">
        <v>1651</v>
      </c>
      <c r="F538" s="513">
        <v>3</v>
      </c>
      <c r="G538" s="513">
        <v>5981.4</v>
      </c>
      <c r="H538" s="513">
        <v>1</v>
      </c>
      <c r="I538" s="513">
        <v>1993.8</v>
      </c>
      <c r="J538" s="513">
        <v>12</v>
      </c>
      <c r="K538" s="513">
        <v>24795.599999999999</v>
      </c>
      <c r="L538" s="513">
        <v>4.1454508977831281</v>
      </c>
      <c r="M538" s="513">
        <v>2066.2999999999997</v>
      </c>
      <c r="N538" s="513">
        <v>12</v>
      </c>
      <c r="O538" s="513">
        <v>24795.600000000002</v>
      </c>
      <c r="P538" s="503">
        <v>4.1454508977831281</v>
      </c>
      <c r="Q538" s="514">
        <v>2066.3000000000002</v>
      </c>
    </row>
    <row r="539" spans="1:17" ht="14.4" customHeight="1" x14ac:dyDescent="0.3">
      <c r="A539" s="497" t="s">
        <v>2093</v>
      </c>
      <c r="B539" s="498" t="s">
        <v>1607</v>
      </c>
      <c r="C539" s="498" t="s">
        <v>1581</v>
      </c>
      <c r="D539" s="498" t="s">
        <v>1950</v>
      </c>
      <c r="E539" s="498" t="s">
        <v>1951</v>
      </c>
      <c r="F539" s="513"/>
      <c r="G539" s="513"/>
      <c r="H539" s="513"/>
      <c r="I539" s="513"/>
      <c r="J539" s="513">
        <v>1</v>
      </c>
      <c r="K539" s="513">
        <v>1932.09</v>
      </c>
      <c r="L539" s="513"/>
      <c r="M539" s="513">
        <v>1932.09</v>
      </c>
      <c r="N539" s="513">
        <v>1</v>
      </c>
      <c r="O539" s="513">
        <v>1932.09</v>
      </c>
      <c r="P539" s="503"/>
      <c r="Q539" s="514">
        <v>1932.09</v>
      </c>
    </row>
    <row r="540" spans="1:17" ht="14.4" customHeight="1" x14ac:dyDescent="0.3">
      <c r="A540" s="497" t="s">
        <v>2093</v>
      </c>
      <c r="B540" s="498" t="s">
        <v>1607</v>
      </c>
      <c r="C540" s="498" t="s">
        <v>1581</v>
      </c>
      <c r="D540" s="498" t="s">
        <v>1654</v>
      </c>
      <c r="E540" s="498" t="s">
        <v>1655</v>
      </c>
      <c r="F540" s="513">
        <v>4</v>
      </c>
      <c r="G540" s="513">
        <v>3966.8</v>
      </c>
      <c r="H540" s="513">
        <v>1</v>
      </c>
      <c r="I540" s="513">
        <v>991.7</v>
      </c>
      <c r="J540" s="513">
        <v>14</v>
      </c>
      <c r="K540" s="513">
        <v>14388.64</v>
      </c>
      <c r="L540" s="513">
        <v>3.6272663103761213</v>
      </c>
      <c r="M540" s="513">
        <v>1027.76</v>
      </c>
      <c r="N540" s="513">
        <v>13</v>
      </c>
      <c r="O540" s="513">
        <v>13360.88</v>
      </c>
      <c r="P540" s="503">
        <v>3.3681758596349698</v>
      </c>
      <c r="Q540" s="514">
        <v>1027.76</v>
      </c>
    </row>
    <row r="541" spans="1:17" ht="14.4" customHeight="1" x14ac:dyDescent="0.3">
      <c r="A541" s="497" t="s">
        <v>2093</v>
      </c>
      <c r="B541" s="498" t="s">
        <v>1607</v>
      </c>
      <c r="C541" s="498" t="s">
        <v>1581</v>
      </c>
      <c r="D541" s="498" t="s">
        <v>1656</v>
      </c>
      <c r="E541" s="498" t="s">
        <v>1655</v>
      </c>
      <c r="F541" s="513"/>
      <c r="G541" s="513"/>
      <c r="H541" s="513"/>
      <c r="I541" s="513"/>
      <c r="J541" s="513"/>
      <c r="K541" s="513"/>
      <c r="L541" s="513"/>
      <c r="M541" s="513"/>
      <c r="N541" s="513">
        <v>1</v>
      </c>
      <c r="O541" s="513">
        <v>2141.85</v>
      </c>
      <c r="P541" s="503"/>
      <c r="Q541" s="514">
        <v>2141.85</v>
      </c>
    </row>
    <row r="542" spans="1:17" ht="14.4" customHeight="1" x14ac:dyDescent="0.3">
      <c r="A542" s="497" t="s">
        <v>2093</v>
      </c>
      <c r="B542" s="498" t="s">
        <v>1607</v>
      </c>
      <c r="C542" s="498" t="s">
        <v>1581</v>
      </c>
      <c r="D542" s="498" t="s">
        <v>2095</v>
      </c>
      <c r="E542" s="498" t="s">
        <v>2096</v>
      </c>
      <c r="F542" s="513">
        <v>3</v>
      </c>
      <c r="G542" s="513">
        <v>52050</v>
      </c>
      <c r="H542" s="513">
        <v>1</v>
      </c>
      <c r="I542" s="513">
        <v>17350</v>
      </c>
      <c r="J542" s="513">
        <v>5</v>
      </c>
      <c r="K542" s="513">
        <v>86750</v>
      </c>
      <c r="L542" s="513">
        <v>1.6666666666666667</v>
      </c>
      <c r="M542" s="513">
        <v>17350</v>
      </c>
      <c r="N542" s="513">
        <v>10</v>
      </c>
      <c r="O542" s="513">
        <v>173500</v>
      </c>
      <c r="P542" s="503">
        <v>3.3333333333333335</v>
      </c>
      <c r="Q542" s="514">
        <v>17350</v>
      </c>
    </row>
    <row r="543" spans="1:17" ht="14.4" customHeight="1" x14ac:dyDescent="0.3">
      <c r="A543" s="497" t="s">
        <v>2093</v>
      </c>
      <c r="B543" s="498" t="s">
        <v>1607</v>
      </c>
      <c r="C543" s="498" t="s">
        <v>1581</v>
      </c>
      <c r="D543" s="498" t="s">
        <v>1952</v>
      </c>
      <c r="E543" s="498" t="s">
        <v>1953</v>
      </c>
      <c r="F543" s="513"/>
      <c r="G543" s="513"/>
      <c r="H543" s="513"/>
      <c r="I543" s="513"/>
      <c r="J543" s="513">
        <v>4</v>
      </c>
      <c r="K543" s="513">
        <v>13257.16</v>
      </c>
      <c r="L543" s="513"/>
      <c r="M543" s="513">
        <v>3314.29</v>
      </c>
      <c r="N543" s="513">
        <v>7</v>
      </c>
      <c r="O543" s="513">
        <v>23200.03</v>
      </c>
      <c r="P543" s="503"/>
      <c r="Q543" s="514">
        <v>3314.29</v>
      </c>
    </row>
    <row r="544" spans="1:17" ht="14.4" customHeight="1" x14ac:dyDescent="0.3">
      <c r="A544" s="497" t="s">
        <v>2093</v>
      </c>
      <c r="B544" s="498" t="s">
        <v>1607</v>
      </c>
      <c r="C544" s="498" t="s">
        <v>1581</v>
      </c>
      <c r="D544" s="498" t="s">
        <v>2097</v>
      </c>
      <c r="E544" s="498" t="s">
        <v>2098</v>
      </c>
      <c r="F544" s="513"/>
      <c r="G544" s="513"/>
      <c r="H544" s="513"/>
      <c r="I544" s="513"/>
      <c r="J544" s="513">
        <v>7</v>
      </c>
      <c r="K544" s="513">
        <v>82404</v>
      </c>
      <c r="L544" s="513"/>
      <c r="M544" s="513">
        <v>11772</v>
      </c>
      <c r="N544" s="513">
        <v>8</v>
      </c>
      <c r="O544" s="513">
        <v>94176</v>
      </c>
      <c r="P544" s="503"/>
      <c r="Q544" s="514">
        <v>11772</v>
      </c>
    </row>
    <row r="545" spans="1:17" ht="14.4" customHeight="1" x14ac:dyDescent="0.3">
      <c r="A545" s="497" t="s">
        <v>2093</v>
      </c>
      <c r="B545" s="498" t="s">
        <v>1607</v>
      </c>
      <c r="C545" s="498" t="s">
        <v>1581</v>
      </c>
      <c r="D545" s="498" t="s">
        <v>1661</v>
      </c>
      <c r="E545" s="498" t="s">
        <v>1662</v>
      </c>
      <c r="F545" s="513"/>
      <c r="G545" s="513"/>
      <c r="H545" s="513"/>
      <c r="I545" s="513"/>
      <c r="J545" s="513"/>
      <c r="K545" s="513"/>
      <c r="L545" s="513"/>
      <c r="M545" s="513"/>
      <c r="N545" s="513">
        <v>1</v>
      </c>
      <c r="O545" s="513">
        <v>2236.5</v>
      </c>
      <c r="P545" s="503"/>
      <c r="Q545" s="514">
        <v>2236.5</v>
      </c>
    </row>
    <row r="546" spans="1:17" ht="14.4" customHeight="1" x14ac:dyDescent="0.3">
      <c r="A546" s="497" t="s">
        <v>2093</v>
      </c>
      <c r="B546" s="498" t="s">
        <v>1607</v>
      </c>
      <c r="C546" s="498" t="s">
        <v>1581</v>
      </c>
      <c r="D546" s="498" t="s">
        <v>1699</v>
      </c>
      <c r="E546" s="498" t="s">
        <v>1700</v>
      </c>
      <c r="F546" s="513"/>
      <c r="G546" s="513"/>
      <c r="H546" s="513"/>
      <c r="I546" s="513"/>
      <c r="J546" s="513">
        <v>1</v>
      </c>
      <c r="K546" s="513">
        <v>605.65</v>
      </c>
      <c r="L546" s="513"/>
      <c r="M546" s="513">
        <v>605.65</v>
      </c>
      <c r="N546" s="513"/>
      <c r="O546" s="513"/>
      <c r="P546" s="503"/>
      <c r="Q546" s="514"/>
    </row>
    <row r="547" spans="1:17" ht="14.4" customHeight="1" x14ac:dyDescent="0.3">
      <c r="A547" s="497" t="s">
        <v>2093</v>
      </c>
      <c r="B547" s="498" t="s">
        <v>1607</v>
      </c>
      <c r="C547" s="498" t="s">
        <v>1581</v>
      </c>
      <c r="D547" s="498" t="s">
        <v>1701</v>
      </c>
      <c r="E547" s="498" t="s">
        <v>1702</v>
      </c>
      <c r="F547" s="513">
        <v>5</v>
      </c>
      <c r="G547" s="513">
        <v>4010</v>
      </c>
      <c r="H547" s="513">
        <v>1</v>
      </c>
      <c r="I547" s="513">
        <v>802</v>
      </c>
      <c r="J547" s="513">
        <v>14</v>
      </c>
      <c r="K547" s="513">
        <v>11636.24</v>
      </c>
      <c r="L547" s="513">
        <v>2.9018054862842892</v>
      </c>
      <c r="M547" s="513">
        <v>831.16</v>
      </c>
      <c r="N547" s="513">
        <v>13</v>
      </c>
      <c r="O547" s="513">
        <v>10805.08</v>
      </c>
      <c r="P547" s="503">
        <v>2.6945336658354115</v>
      </c>
      <c r="Q547" s="514">
        <v>831.16</v>
      </c>
    </row>
    <row r="548" spans="1:17" ht="14.4" customHeight="1" x14ac:dyDescent="0.3">
      <c r="A548" s="497" t="s">
        <v>2093</v>
      </c>
      <c r="B548" s="498" t="s">
        <v>1607</v>
      </c>
      <c r="C548" s="498" t="s">
        <v>1581</v>
      </c>
      <c r="D548" s="498" t="s">
        <v>1708</v>
      </c>
      <c r="E548" s="498" t="s">
        <v>1709</v>
      </c>
      <c r="F548" s="513"/>
      <c r="G548" s="513"/>
      <c r="H548" s="513"/>
      <c r="I548" s="513"/>
      <c r="J548" s="513">
        <v>13</v>
      </c>
      <c r="K548" s="513">
        <v>50684.4</v>
      </c>
      <c r="L548" s="513"/>
      <c r="M548" s="513">
        <v>3898.8</v>
      </c>
      <c r="N548" s="513"/>
      <c r="O548" s="513"/>
      <c r="P548" s="503"/>
      <c r="Q548" s="514"/>
    </row>
    <row r="549" spans="1:17" ht="14.4" customHeight="1" x14ac:dyDescent="0.3">
      <c r="A549" s="497" t="s">
        <v>2093</v>
      </c>
      <c r="B549" s="498" t="s">
        <v>1607</v>
      </c>
      <c r="C549" s="498" t="s">
        <v>1581</v>
      </c>
      <c r="D549" s="498" t="s">
        <v>1960</v>
      </c>
      <c r="E549" s="498" t="s">
        <v>1961</v>
      </c>
      <c r="F549" s="513">
        <v>7</v>
      </c>
      <c r="G549" s="513">
        <v>154000</v>
      </c>
      <c r="H549" s="513">
        <v>1</v>
      </c>
      <c r="I549" s="513">
        <v>22000</v>
      </c>
      <c r="J549" s="513">
        <v>22</v>
      </c>
      <c r="K549" s="513">
        <v>484000</v>
      </c>
      <c r="L549" s="513">
        <v>3.1428571428571428</v>
      </c>
      <c r="M549" s="513">
        <v>22000</v>
      </c>
      <c r="N549" s="513">
        <v>27</v>
      </c>
      <c r="O549" s="513">
        <v>594000</v>
      </c>
      <c r="P549" s="503">
        <v>3.8571428571428572</v>
      </c>
      <c r="Q549" s="514">
        <v>22000</v>
      </c>
    </row>
    <row r="550" spans="1:17" ht="14.4" customHeight="1" x14ac:dyDescent="0.3">
      <c r="A550" s="497" t="s">
        <v>2093</v>
      </c>
      <c r="B550" s="498" t="s">
        <v>1607</v>
      </c>
      <c r="C550" s="498" t="s">
        <v>1581</v>
      </c>
      <c r="D550" s="498" t="s">
        <v>1716</v>
      </c>
      <c r="E550" s="498" t="s">
        <v>1717</v>
      </c>
      <c r="F550" s="513"/>
      <c r="G550" s="513"/>
      <c r="H550" s="513"/>
      <c r="I550" s="513"/>
      <c r="J550" s="513"/>
      <c r="K550" s="513"/>
      <c r="L550" s="513"/>
      <c r="M550" s="513"/>
      <c r="N550" s="513">
        <v>1</v>
      </c>
      <c r="O550" s="513">
        <v>15571.36</v>
      </c>
      <c r="P550" s="503"/>
      <c r="Q550" s="514">
        <v>15571.36</v>
      </c>
    </row>
    <row r="551" spans="1:17" ht="14.4" customHeight="1" x14ac:dyDescent="0.3">
      <c r="A551" s="497" t="s">
        <v>2093</v>
      </c>
      <c r="B551" s="498" t="s">
        <v>1607</v>
      </c>
      <c r="C551" s="498" t="s">
        <v>1581</v>
      </c>
      <c r="D551" s="498" t="s">
        <v>1718</v>
      </c>
      <c r="E551" s="498" t="s">
        <v>1719</v>
      </c>
      <c r="F551" s="513"/>
      <c r="G551" s="513"/>
      <c r="H551" s="513"/>
      <c r="I551" s="513"/>
      <c r="J551" s="513"/>
      <c r="K551" s="513"/>
      <c r="L551" s="513"/>
      <c r="M551" s="513"/>
      <c r="N551" s="513">
        <v>1</v>
      </c>
      <c r="O551" s="513">
        <v>1305.82</v>
      </c>
      <c r="P551" s="503"/>
      <c r="Q551" s="514">
        <v>1305.82</v>
      </c>
    </row>
    <row r="552" spans="1:17" ht="14.4" customHeight="1" x14ac:dyDescent="0.3">
      <c r="A552" s="497" t="s">
        <v>2093</v>
      </c>
      <c r="B552" s="498" t="s">
        <v>1607</v>
      </c>
      <c r="C552" s="498" t="s">
        <v>1581</v>
      </c>
      <c r="D552" s="498" t="s">
        <v>2099</v>
      </c>
      <c r="E552" s="498" t="s">
        <v>2100</v>
      </c>
      <c r="F552" s="513">
        <v>1</v>
      </c>
      <c r="G552" s="513">
        <v>24750</v>
      </c>
      <c r="H552" s="513">
        <v>1</v>
      </c>
      <c r="I552" s="513">
        <v>24750</v>
      </c>
      <c r="J552" s="513">
        <v>5</v>
      </c>
      <c r="K552" s="513">
        <v>123750</v>
      </c>
      <c r="L552" s="513">
        <v>5</v>
      </c>
      <c r="M552" s="513">
        <v>24750</v>
      </c>
      <c r="N552" s="513">
        <v>12</v>
      </c>
      <c r="O552" s="513">
        <v>297000</v>
      </c>
      <c r="P552" s="503">
        <v>12</v>
      </c>
      <c r="Q552" s="514">
        <v>24750</v>
      </c>
    </row>
    <row r="553" spans="1:17" ht="14.4" customHeight="1" x14ac:dyDescent="0.3">
      <c r="A553" s="497" t="s">
        <v>2093</v>
      </c>
      <c r="B553" s="498" t="s">
        <v>1607</v>
      </c>
      <c r="C553" s="498" t="s">
        <v>1581</v>
      </c>
      <c r="D553" s="498" t="s">
        <v>1720</v>
      </c>
      <c r="E553" s="498" t="s">
        <v>1721</v>
      </c>
      <c r="F553" s="513">
        <v>1</v>
      </c>
      <c r="G553" s="513">
        <v>359.1</v>
      </c>
      <c r="H553" s="513">
        <v>1</v>
      </c>
      <c r="I553" s="513">
        <v>359.1</v>
      </c>
      <c r="J553" s="513">
        <v>4</v>
      </c>
      <c r="K553" s="513">
        <v>1436.4</v>
      </c>
      <c r="L553" s="513">
        <v>4</v>
      </c>
      <c r="M553" s="513">
        <v>359.1</v>
      </c>
      <c r="N553" s="513">
        <v>2</v>
      </c>
      <c r="O553" s="513">
        <v>718.2</v>
      </c>
      <c r="P553" s="503">
        <v>2</v>
      </c>
      <c r="Q553" s="514">
        <v>359.1</v>
      </c>
    </row>
    <row r="554" spans="1:17" ht="14.4" customHeight="1" x14ac:dyDescent="0.3">
      <c r="A554" s="497" t="s">
        <v>2093</v>
      </c>
      <c r="B554" s="498" t="s">
        <v>1607</v>
      </c>
      <c r="C554" s="498" t="s">
        <v>1581</v>
      </c>
      <c r="D554" s="498" t="s">
        <v>2044</v>
      </c>
      <c r="E554" s="498" t="s">
        <v>2045</v>
      </c>
      <c r="F554" s="513">
        <v>1</v>
      </c>
      <c r="G554" s="513">
        <v>565.85</v>
      </c>
      <c r="H554" s="513">
        <v>1</v>
      </c>
      <c r="I554" s="513">
        <v>565.85</v>
      </c>
      <c r="J554" s="513"/>
      <c r="K554" s="513"/>
      <c r="L554" s="513"/>
      <c r="M554" s="513"/>
      <c r="N554" s="513"/>
      <c r="O554" s="513"/>
      <c r="P554" s="503"/>
      <c r="Q554" s="514"/>
    </row>
    <row r="555" spans="1:17" ht="14.4" customHeight="1" x14ac:dyDescent="0.3">
      <c r="A555" s="497" t="s">
        <v>2093</v>
      </c>
      <c r="B555" s="498" t="s">
        <v>1607</v>
      </c>
      <c r="C555" s="498" t="s">
        <v>1581</v>
      </c>
      <c r="D555" s="498" t="s">
        <v>2101</v>
      </c>
      <c r="E555" s="498" t="s">
        <v>2102</v>
      </c>
      <c r="F555" s="513">
        <v>4</v>
      </c>
      <c r="G555" s="513">
        <v>52312</v>
      </c>
      <c r="H555" s="513">
        <v>1</v>
      </c>
      <c r="I555" s="513">
        <v>13078</v>
      </c>
      <c r="J555" s="513">
        <v>7</v>
      </c>
      <c r="K555" s="513">
        <v>91546</v>
      </c>
      <c r="L555" s="513">
        <v>1.75</v>
      </c>
      <c r="M555" s="513">
        <v>13078</v>
      </c>
      <c r="N555" s="513">
        <v>7</v>
      </c>
      <c r="O555" s="513">
        <v>91546</v>
      </c>
      <c r="P555" s="503">
        <v>1.75</v>
      </c>
      <c r="Q555" s="514">
        <v>13078</v>
      </c>
    </row>
    <row r="556" spans="1:17" ht="14.4" customHeight="1" x14ac:dyDescent="0.3">
      <c r="A556" s="497" t="s">
        <v>2093</v>
      </c>
      <c r="B556" s="498" t="s">
        <v>1607</v>
      </c>
      <c r="C556" s="498" t="s">
        <v>1581</v>
      </c>
      <c r="D556" s="498" t="s">
        <v>2103</v>
      </c>
      <c r="E556" s="498" t="s">
        <v>2104</v>
      </c>
      <c r="F556" s="513">
        <v>1</v>
      </c>
      <c r="G556" s="513">
        <v>15987</v>
      </c>
      <c r="H556" s="513">
        <v>1</v>
      </c>
      <c r="I556" s="513">
        <v>15987</v>
      </c>
      <c r="J556" s="513">
        <v>6</v>
      </c>
      <c r="K556" s="513">
        <v>95922</v>
      </c>
      <c r="L556" s="513">
        <v>6</v>
      </c>
      <c r="M556" s="513">
        <v>15987</v>
      </c>
      <c r="N556" s="513">
        <v>7</v>
      </c>
      <c r="O556" s="513">
        <v>111909</v>
      </c>
      <c r="P556" s="503">
        <v>7</v>
      </c>
      <c r="Q556" s="514">
        <v>15987</v>
      </c>
    </row>
    <row r="557" spans="1:17" ht="14.4" customHeight="1" x14ac:dyDescent="0.3">
      <c r="A557" s="497" t="s">
        <v>2093</v>
      </c>
      <c r="B557" s="498" t="s">
        <v>1607</v>
      </c>
      <c r="C557" s="498" t="s">
        <v>1581</v>
      </c>
      <c r="D557" s="498" t="s">
        <v>2105</v>
      </c>
      <c r="E557" s="498" t="s">
        <v>2106</v>
      </c>
      <c r="F557" s="513">
        <v>1</v>
      </c>
      <c r="G557" s="513">
        <v>34960</v>
      </c>
      <c r="H557" s="513">
        <v>1</v>
      </c>
      <c r="I557" s="513">
        <v>34960</v>
      </c>
      <c r="J557" s="513">
        <v>4</v>
      </c>
      <c r="K557" s="513">
        <v>139840</v>
      </c>
      <c r="L557" s="513">
        <v>4</v>
      </c>
      <c r="M557" s="513">
        <v>34960</v>
      </c>
      <c r="N557" s="513">
        <v>8</v>
      </c>
      <c r="O557" s="513">
        <v>279680</v>
      </c>
      <c r="P557" s="503">
        <v>8</v>
      </c>
      <c r="Q557" s="514">
        <v>34960</v>
      </c>
    </row>
    <row r="558" spans="1:17" ht="14.4" customHeight="1" x14ac:dyDescent="0.3">
      <c r="A558" s="497" t="s">
        <v>2093</v>
      </c>
      <c r="B558" s="498" t="s">
        <v>1607</v>
      </c>
      <c r="C558" s="498" t="s">
        <v>1581</v>
      </c>
      <c r="D558" s="498" t="s">
        <v>1726</v>
      </c>
      <c r="E558" s="498" t="s">
        <v>1727</v>
      </c>
      <c r="F558" s="513"/>
      <c r="G558" s="513"/>
      <c r="H558" s="513"/>
      <c r="I558" s="513"/>
      <c r="J558" s="513">
        <v>6</v>
      </c>
      <c r="K558" s="513">
        <v>100990.13999999998</v>
      </c>
      <c r="L558" s="513"/>
      <c r="M558" s="513">
        <v>16831.689999999999</v>
      </c>
      <c r="N558" s="513">
        <v>3</v>
      </c>
      <c r="O558" s="513">
        <v>50495.069999999992</v>
      </c>
      <c r="P558" s="503"/>
      <c r="Q558" s="514">
        <v>16831.689999999999</v>
      </c>
    </row>
    <row r="559" spans="1:17" ht="14.4" customHeight="1" x14ac:dyDescent="0.3">
      <c r="A559" s="497" t="s">
        <v>2093</v>
      </c>
      <c r="B559" s="498" t="s">
        <v>1607</v>
      </c>
      <c r="C559" s="498" t="s">
        <v>1581</v>
      </c>
      <c r="D559" s="498" t="s">
        <v>2107</v>
      </c>
      <c r="E559" s="498" t="s">
        <v>2108</v>
      </c>
      <c r="F559" s="513"/>
      <c r="G559" s="513"/>
      <c r="H559" s="513"/>
      <c r="I559" s="513"/>
      <c r="J559" s="513"/>
      <c r="K559" s="513"/>
      <c r="L559" s="513"/>
      <c r="M559" s="513"/>
      <c r="N559" s="513">
        <v>3</v>
      </c>
      <c r="O559" s="513">
        <v>31935.03</v>
      </c>
      <c r="P559" s="503"/>
      <c r="Q559" s="514">
        <v>10645.01</v>
      </c>
    </row>
    <row r="560" spans="1:17" ht="14.4" customHeight="1" x14ac:dyDescent="0.3">
      <c r="A560" s="497" t="s">
        <v>2093</v>
      </c>
      <c r="B560" s="498" t="s">
        <v>1607</v>
      </c>
      <c r="C560" s="498" t="s">
        <v>1581</v>
      </c>
      <c r="D560" s="498" t="s">
        <v>1730</v>
      </c>
      <c r="E560" s="498" t="s">
        <v>1731</v>
      </c>
      <c r="F560" s="513">
        <v>2</v>
      </c>
      <c r="G560" s="513">
        <v>12712</v>
      </c>
      <c r="H560" s="513">
        <v>1</v>
      </c>
      <c r="I560" s="513">
        <v>6356</v>
      </c>
      <c r="J560" s="513"/>
      <c r="K560" s="513"/>
      <c r="L560" s="513"/>
      <c r="M560" s="513"/>
      <c r="N560" s="513">
        <v>4</v>
      </c>
      <c r="O560" s="513">
        <v>26348.52</v>
      </c>
      <c r="P560" s="503">
        <v>2.0727281308999372</v>
      </c>
      <c r="Q560" s="514">
        <v>6587.13</v>
      </c>
    </row>
    <row r="561" spans="1:17" ht="14.4" customHeight="1" x14ac:dyDescent="0.3">
      <c r="A561" s="497" t="s">
        <v>2093</v>
      </c>
      <c r="B561" s="498" t="s">
        <v>1607</v>
      </c>
      <c r="C561" s="498" t="s">
        <v>1581</v>
      </c>
      <c r="D561" s="498" t="s">
        <v>1732</v>
      </c>
      <c r="E561" s="498" t="s">
        <v>1733</v>
      </c>
      <c r="F561" s="513"/>
      <c r="G561" s="513"/>
      <c r="H561" s="513"/>
      <c r="I561" s="513"/>
      <c r="J561" s="513"/>
      <c r="K561" s="513"/>
      <c r="L561" s="513"/>
      <c r="M561" s="513"/>
      <c r="N561" s="513">
        <v>1</v>
      </c>
      <c r="O561" s="513">
        <v>1841.62</v>
      </c>
      <c r="P561" s="503"/>
      <c r="Q561" s="514">
        <v>1841.62</v>
      </c>
    </row>
    <row r="562" spans="1:17" ht="14.4" customHeight="1" x14ac:dyDescent="0.3">
      <c r="A562" s="497" t="s">
        <v>2093</v>
      </c>
      <c r="B562" s="498" t="s">
        <v>1607</v>
      </c>
      <c r="C562" s="498" t="s">
        <v>1581</v>
      </c>
      <c r="D562" s="498" t="s">
        <v>2048</v>
      </c>
      <c r="E562" s="498" t="s">
        <v>2049</v>
      </c>
      <c r="F562" s="513"/>
      <c r="G562" s="513"/>
      <c r="H562" s="513"/>
      <c r="I562" s="513"/>
      <c r="J562" s="513"/>
      <c r="K562" s="513"/>
      <c r="L562" s="513"/>
      <c r="M562" s="513"/>
      <c r="N562" s="513">
        <v>1</v>
      </c>
      <c r="O562" s="513">
        <v>31629.82</v>
      </c>
      <c r="P562" s="503"/>
      <c r="Q562" s="514">
        <v>31629.82</v>
      </c>
    </row>
    <row r="563" spans="1:17" ht="14.4" customHeight="1" x14ac:dyDescent="0.3">
      <c r="A563" s="497" t="s">
        <v>2093</v>
      </c>
      <c r="B563" s="498" t="s">
        <v>1607</v>
      </c>
      <c r="C563" s="498" t="s">
        <v>1581</v>
      </c>
      <c r="D563" s="498" t="s">
        <v>2109</v>
      </c>
      <c r="E563" s="498" t="s">
        <v>2110</v>
      </c>
      <c r="F563" s="513"/>
      <c r="G563" s="513"/>
      <c r="H563" s="513"/>
      <c r="I563" s="513"/>
      <c r="J563" s="513">
        <v>3</v>
      </c>
      <c r="K563" s="513">
        <v>242809.19999999998</v>
      </c>
      <c r="L563" s="513"/>
      <c r="M563" s="513">
        <v>80936.399999999994</v>
      </c>
      <c r="N563" s="513">
        <v>2</v>
      </c>
      <c r="O563" s="513">
        <v>161872.79999999999</v>
      </c>
      <c r="P563" s="503"/>
      <c r="Q563" s="514">
        <v>80936.399999999994</v>
      </c>
    </row>
    <row r="564" spans="1:17" ht="14.4" customHeight="1" x14ac:dyDescent="0.3">
      <c r="A564" s="497" t="s">
        <v>2093</v>
      </c>
      <c r="B564" s="498" t="s">
        <v>1607</v>
      </c>
      <c r="C564" s="498" t="s">
        <v>1581</v>
      </c>
      <c r="D564" s="498" t="s">
        <v>1586</v>
      </c>
      <c r="E564" s="498" t="s">
        <v>1587</v>
      </c>
      <c r="F564" s="513">
        <v>1</v>
      </c>
      <c r="G564" s="513">
        <v>511</v>
      </c>
      <c r="H564" s="513">
        <v>1</v>
      </c>
      <c r="I564" s="513">
        <v>511</v>
      </c>
      <c r="J564" s="513"/>
      <c r="K564" s="513"/>
      <c r="L564" s="513"/>
      <c r="M564" s="513"/>
      <c r="N564" s="513"/>
      <c r="O564" s="513"/>
      <c r="P564" s="503"/>
      <c r="Q564" s="514"/>
    </row>
    <row r="565" spans="1:17" ht="14.4" customHeight="1" x14ac:dyDescent="0.3">
      <c r="A565" s="497" t="s">
        <v>2093</v>
      </c>
      <c r="B565" s="498" t="s">
        <v>1607</v>
      </c>
      <c r="C565" s="498" t="s">
        <v>1581</v>
      </c>
      <c r="D565" s="498" t="s">
        <v>2064</v>
      </c>
      <c r="E565" s="498" t="s">
        <v>2065</v>
      </c>
      <c r="F565" s="513"/>
      <c r="G565" s="513"/>
      <c r="H565" s="513"/>
      <c r="I565" s="513"/>
      <c r="J565" s="513"/>
      <c r="K565" s="513"/>
      <c r="L565" s="513"/>
      <c r="M565" s="513"/>
      <c r="N565" s="513">
        <v>14</v>
      </c>
      <c r="O565" s="513">
        <v>61040</v>
      </c>
      <c r="P565" s="503"/>
      <c r="Q565" s="514">
        <v>4360</v>
      </c>
    </row>
    <row r="566" spans="1:17" ht="14.4" customHeight="1" x14ac:dyDescent="0.3">
      <c r="A566" s="497" t="s">
        <v>2093</v>
      </c>
      <c r="B566" s="498" t="s">
        <v>1607</v>
      </c>
      <c r="C566" s="498" t="s">
        <v>1581</v>
      </c>
      <c r="D566" s="498" t="s">
        <v>2111</v>
      </c>
      <c r="E566" s="498" t="s">
        <v>2112</v>
      </c>
      <c r="F566" s="513"/>
      <c r="G566" s="513"/>
      <c r="H566" s="513"/>
      <c r="I566" s="513"/>
      <c r="J566" s="513"/>
      <c r="K566" s="513"/>
      <c r="L566" s="513"/>
      <c r="M566" s="513"/>
      <c r="N566" s="513">
        <v>1</v>
      </c>
      <c r="O566" s="513">
        <v>19969</v>
      </c>
      <c r="P566" s="503"/>
      <c r="Q566" s="514">
        <v>19969</v>
      </c>
    </row>
    <row r="567" spans="1:17" ht="14.4" customHeight="1" x14ac:dyDescent="0.3">
      <c r="A567" s="497" t="s">
        <v>2093</v>
      </c>
      <c r="B567" s="498" t="s">
        <v>1607</v>
      </c>
      <c r="C567" s="498" t="s">
        <v>1581</v>
      </c>
      <c r="D567" s="498" t="s">
        <v>2113</v>
      </c>
      <c r="E567" s="498" t="s">
        <v>2096</v>
      </c>
      <c r="F567" s="513"/>
      <c r="G567" s="513"/>
      <c r="H567" s="513"/>
      <c r="I567" s="513"/>
      <c r="J567" s="513">
        <v>1</v>
      </c>
      <c r="K567" s="513">
        <v>15675</v>
      </c>
      <c r="L567" s="513"/>
      <c r="M567" s="513">
        <v>15675</v>
      </c>
      <c r="N567" s="513"/>
      <c r="O567" s="513"/>
      <c r="P567" s="503"/>
      <c r="Q567" s="514"/>
    </row>
    <row r="568" spans="1:17" ht="14.4" customHeight="1" x14ac:dyDescent="0.3">
      <c r="A568" s="497" t="s">
        <v>2093</v>
      </c>
      <c r="B568" s="498" t="s">
        <v>1607</v>
      </c>
      <c r="C568" s="498" t="s">
        <v>1581</v>
      </c>
      <c r="D568" s="498" t="s">
        <v>1943</v>
      </c>
      <c r="E568" s="498" t="s">
        <v>1944</v>
      </c>
      <c r="F568" s="513"/>
      <c r="G568" s="513"/>
      <c r="H568" s="513"/>
      <c r="I568" s="513"/>
      <c r="J568" s="513"/>
      <c r="K568" s="513"/>
      <c r="L568" s="513"/>
      <c r="M568" s="513"/>
      <c r="N568" s="513">
        <v>1</v>
      </c>
      <c r="O568" s="513">
        <v>4890.29</v>
      </c>
      <c r="P568" s="503"/>
      <c r="Q568" s="514">
        <v>4890.29</v>
      </c>
    </row>
    <row r="569" spans="1:17" ht="14.4" customHeight="1" x14ac:dyDescent="0.3">
      <c r="A569" s="497" t="s">
        <v>2093</v>
      </c>
      <c r="B569" s="498" t="s">
        <v>1607</v>
      </c>
      <c r="C569" s="498" t="s">
        <v>1581</v>
      </c>
      <c r="D569" s="498" t="s">
        <v>2114</v>
      </c>
      <c r="E569" s="498" t="s">
        <v>2115</v>
      </c>
      <c r="F569" s="513"/>
      <c r="G569" s="513"/>
      <c r="H569" s="513"/>
      <c r="I569" s="513"/>
      <c r="J569" s="513"/>
      <c r="K569" s="513"/>
      <c r="L569" s="513"/>
      <c r="M569" s="513"/>
      <c r="N569" s="513">
        <v>1</v>
      </c>
      <c r="O569" s="513">
        <v>21368</v>
      </c>
      <c r="P569" s="503"/>
      <c r="Q569" s="514">
        <v>21368</v>
      </c>
    </row>
    <row r="570" spans="1:17" ht="14.4" customHeight="1" x14ac:dyDescent="0.3">
      <c r="A570" s="497" t="s">
        <v>2093</v>
      </c>
      <c r="B570" s="498" t="s">
        <v>1607</v>
      </c>
      <c r="C570" s="498" t="s">
        <v>1581</v>
      </c>
      <c r="D570" s="498" t="s">
        <v>2116</v>
      </c>
      <c r="E570" s="498" t="s">
        <v>2117</v>
      </c>
      <c r="F570" s="513"/>
      <c r="G570" s="513"/>
      <c r="H570" s="513"/>
      <c r="I570" s="513"/>
      <c r="J570" s="513">
        <v>1</v>
      </c>
      <c r="K570" s="513">
        <v>11015.5</v>
      </c>
      <c r="L570" s="513"/>
      <c r="M570" s="513">
        <v>11015.5</v>
      </c>
      <c r="N570" s="513"/>
      <c r="O570" s="513"/>
      <c r="P570" s="503"/>
      <c r="Q570" s="514"/>
    </row>
    <row r="571" spans="1:17" ht="14.4" customHeight="1" x14ac:dyDescent="0.3">
      <c r="A571" s="497" t="s">
        <v>2093</v>
      </c>
      <c r="B571" s="498" t="s">
        <v>1607</v>
      </c>
      <c r="C571" s="498" t="s">
        <v>1581</v>
      </c>
      <c r="D571" s="498" t="s">
        <v>2118</v>
      </c>
      <c r="E571" s="498" t="s">
        <v>2119</v>
      </c>
      <c r="F571" s="513"/>
      <c r="G571" s="513"/>
      <c r="H571" s="513"/>
      <c r="I571" s="513"/>
      <c r="J571" s="513"/>
      <c r="K571" s="513"/>
      <c r="L571" s="513"/>
      <c r="M571" s="513"/>
      <c r="N571" s="513">
        <v>1</v>
      </c>
      <c r="O571" s="513">
        <v>17747.73</v>
      </c>
      <c r="P571" s="503"/>
      <c r="Q571" s="514">
        <v>17747.73</v>
      </c>
    </row>
    <row r="572" spans="1:17" ht="14.4" customHeight="1" x14ac:dyDescent="0.3">
      <c r="A572" s="497" t="s">
        <v>2093</v>
      </c>
      <c r="B572" s="498" t="s">
        <v>1607</v>
      </c>
      <c r="C572" s="498" t="s">
        <v>1588</v>
      </c>
      <c r="D572" s="498" t="s">
        <v>1754</v>
      </c>
      <c r="E572" s="498" t="s">
        <v>1755</v>
      </c>
      <c r="F572" s="513">
        <v>2</v>
      </c>
      <c r="G572" s="513">
        <v>408</v>
      </c>
      <c r="H572" s="513">
        <v>1</v>
      </c>
      <c r="I572" s="513">
        <v>204</v>
      </c>
      <c r="J572" s="513">
        <v>1</v>
      </c>
      <c r="K572" s="513">
        <v>205</v>
      </c>
      <c r="L572" s="513">
        <v>0.50245098039215685</v>
      </c>
      <c r="M572" s="513">
        <v>205</v>
      </c>
      <c r="N572" s="513">
        <v>1</v>
      </c>
      <c r="O572" s="513">
        <v>205</v>
      </c>
      <c r="P572" s="503">
        <v>0.50245098039215685</v>
      </c>
      <c r="Q572" s="514">
        <v>205</v>
      </c>
    </row>
    <row r="573" spans="1:17" ht="14.4" customHeight="1" x14ac:dyDescent="0.3">
      <c r="A573" s="497" t="s">
        <v>2093</v>
      </c>
      <c r="B573" s="498" t="s">
        <v>1607</v>
      </c>
      <c r="C573" s="498" t="s">
        <v>1588</v>
      </c>
      <c r="D573" s="498" t="s">
        <v>1756</v>
      </c>
      <c r="E573" s="498" t="s">
        <v>1757</v>
      </c>
      <c r="F573" s="513">
        <v>93</v>
      </c>
      <c r="G573" s="513">
        <v>13857</v>
      </c>
      <c r="H573" s="513">
        <v>1</v>
      </c>
      <c r="I573" s="513">
        <v>149</v>
      </c>
      <c r="J573" s="513">
        <v>104</v>
      </c>
      <c r="K573" s="513">
        <v>15600</v>
      </c>
      <c r="L573" s="513">
        <v>1.1257848019051744</v>
      </c>
      <c r="M573" s="513">
        <v>150</v>
      </c>
      <c r="N573" s="513">
        <v>73</v>
      </c>
      <c r="O573" s="513">
        <v>10950</v>
      </c>
      <c r="P573" s="503">
        <v>0.79021433210651659</v>
      </c>
      <c r="Q573" s="514">
        <v>150</v>
      </c>
    </row>
    <row r="574" spans="1:17" ht="14.4" customHeight="1" x14ac:dyDescent="0.3">
      <c r="A574" s="497" t="s">
        <v>2093</v>
      </c>
      <c r="B574" s="498" t="s">
        <v>1607</v>
      </c>
      <c r="C574" s="498" t="s">
        <v>1588</v>
      </c>
      <c r="D574" s="498" t="s">
        <v>1758</v>
      </c>
      <c r="E574" s="498" t="s">
        <v>1759</v>
      </c>
      <c r="F574" s="513">
        <v>269</v>
      </c>
      <c r="G574" s="513">
        <v>48689</v>
      </c>
      <c r="H574" s="513">
        <v>1</v>
      </c>
      <c r="I574" s="513">
        <v>181</v>
      </c>
      <c r="J574" s="513">
        <v>221</v>
      </c>
      <c r="K574" s="513">
        <v>40222</v>
      </c>
      <c r="L574" s="513">
        <v>0.82610035120869185</v>
      </c>
      <c r="M574" s="513">
        <v>182</v>
      </c>
      <c r="N574" s="513">
        <v>232</v>
      </c>
      <c r="O574" s="513">
        <v>42224</v>
      </c>
      <c r="P574" s="503">
        <v>0.86721846823717885</v>
      </c>
      <c r="Q574" s="514">
        <v>182</v>
      </c>
    </row>
    <row r="575" spans="1:17" ht="14.4" customHeight="1" x14ac:dyDescent="0.3">
      <c r="A575" s="497" t="s">
        <v>2093</v>
      </c>
      <c r="B575" s="498" t="s">
        <v>1607</v>
      </c>
      <c r="C575" s="498" t="s">
        <v>1588</v>
      </c>
      <c r="D575" s="498" t="s">
        <v>1760</v>
      </c>
      <c r="E575" s="498" t="s">
        <v>1761</v>
      </c>
      <c r="F575" s="513">
        <v>6</v>
      </c>
      <c r="G575" s="513">
        <v>744</v>
      </c>
      <c r="H575" s="513">
        <v>1</v>
      </c>
      <c r="I575" s="513">
        <v>124</v>
      </c>
      <c r="J575" s="513">
        <v>12</v>
      </c>
      <c r="K575" s="513">
        <v>1488</v>
      </c>
      <c r="L575" s="513">
        <v>2</v>
      </c>
      <c r="M575" s="513">
        <v>124</v>
      </c>
      <c r="N575" s="513">
        <v>4</v>
      </c>
      <c r="O575" s="513">
        <v>496</v>
      </c>
      <c r="P575" s="503">
        <v>0.66666666666666663</v>
      </c>
      <c r="Q575" s="514">
        <v>124</v>
      </c>
    </row>
    <row r="576" spans="1:17" ht="14.4" customHeight="1" x14ac:dyDescent="0.3">
      <c r="A576" s="497" t="s">
        <v>2093</v>
      </c>
      <c r="B576" s="498" t="s">
        <v>1607</v>
      </c>
      <c r="C576" s="498" t="s">
        <v>1588</v>
      </c>
      <c r="D576" s="498" t="s">
        <v>1762</v>
      </c>
      <c r="E576" s="498" t="s">
        <v>1763</v>
      </c>
      <c r="F576" s="513">
        <v>2</v>
      </c>
      <c r="G576" s="513">
        <v>432</v>
      </c>
      <c r="H576" s="513">
        <v>1</v>
      </c>
      <c r="I576" s="513">
        <v>216</v>
      </c>
      <c r="J576" s="513">
        <v>8</v>
      </c>
      <c r="K576" s="513">
        <v>1736</v>
      </c>
      <c r="L576" s="513">
        <v>4.0185185185185182</v>
      </c>
      <c r="M576" s="513">
        <v>217</v>
      </c>
      <c r="N576" s="513">
        <v>8</v>
      </c>
      <c r="O576" s="513">
        <v>1736</v>
      </c>
      <c r="P576" s="503">
        <v>4.0185185185185182</v>
      </c>
      <c r="Q576" s="514">
        <v>217</v>
      </c>
    </row>
    <row r="577" spans="1:17" ht="14.4" customHeight="1" x14ac:dyDescent="0.3">
      <c r="A577" s="497" t="s">
        <v>2093</v>
      </c>
      <c r="B577" s="498" t="s">
        <v>1607</v>
      </c>
      <c r="C577" s="498" t="s">
        <v>1588</v>
      </c>
      <c r="D577" s="498" t="s">
        <v>1764</v>
      </c>
      <c r="E577" s="498" t="s">
        <v>1765</v>
      </c>
      <c r="F577" s="513">
        <v>3</v>
      </c>
      <c r="G577" s="513">
        <v>648</v>
      </c>
      <c r="H577" s="513">
        <v>1</v>
      </c>
      <c r="I577" s="513">
        <v>216</v>
      </c>
      <c r="J577" s="513">
        <v>5</v>
      </c>
      <c r="K577" s="513">
        <v>1085</v>
      </c>
      <c r="L577" s="513">
        <v>1.6743827160493827</v>
      </c>
      <c r="M577" s="513">
        <v>217</v>
      </c>
      <c r="N577" s="513">
        <v>4</v>
      </c>
      <c r="O577" s="513">
        <v>868</v>
      </c>
      <c r="P577" s="503">
        <v>1.3395061728395061</v>
      </c>
      <c r="Q577" s="514">
        <v>217</v>
      </c>
    </row>
    <row r="578" spans="1:17" ht="14.4" customHeight="1" x14ac:dyDescent="0.3">
      <c r="A578" s="497" t="s">
        <v>2093</v>
      </c>
      <c r="B578" s="498" t="s">
        <v>1607</v>
      </c>
      <c r="C578" s="498" t="s">
        <v>1588</v>
      </c>
      <c r="D578" s="498" t="s">
        <v>1768</v>
      </c>
      <c r="E578" s="498" t="s">
        <v>1769</v>
      </c>
      <c r="F578" s="513">
        <v>2</v>
      </c>
      <c r="G578" s="513">
        <v>436</v>
      </c>
      <c r="H578" s="513">
        <v>1</v>
      </c>
      <c r="I578" s="513">
        <v>218</v>
      </c>
      <c r="J578" s="513"/>
      <c r="K578" s="513"/>
      <c r="L578" s="513"/>
      <c r="M578" s="513"/>
      <c r="N578" s="513">
        <v>1</v>
      </c>
      <c r="O578" s="513">
        <v>219</v>
      </c>
      <c r="P578" s="503">
        <v>0.50229357798165142</v>
      </c>
      <c r="Q578" s="514">
        <v>219</v>
      </c>
    </row>
    <row r="579" spans="1:17" ht="14.4" customHeight="1" x14ac:dyDescent="0.3">
      <c r="A579" s="497" t="s">
        <v>2093</v>
      </c>
      <c r="B579" s="498" t="s">
        <v>1607</v>
      </c>
      <c r="C579" s="498" t="s">
        <v>1588</v>
      </c>
      <c r="D579" s="498" t="s">
        <v>1770</v>
      </c>
      <c r="E579" s="498" t="s">
        <v>1771</v>
      </c>
      <c r="F579" s="513">
        <v>1</v>
      </c>
      <c r="G579" s="513">
        <v>608</v>
      </c>
      <c r="H579" s="513">
        <v>1</v>
      </c>
      <c r="I579" s="513">
        <v>608</v>
      </c>
      <c r="J579" s="513"/>
      <c r="K579" s="513"/>
      <c r="L579" s="513"/>
      <c r="M579" s="513"/>
      <c r="N579" s="513"/>
      <c r="O579" s="513"/>
      <c r="P579" s="503"/>
      <c r="Q579" s="514"/>
    </row>
    <row r="580" spans="1:17" ht="14.4" customHeight="1" x14ac:dyDescent="0.3">
      <c r="A580" s="497" t="s">
        <v>2093</v>
      </c>
      <c r="B580" s="498" t="s">
        <v>1607</v>
      </c>
      <c r="C580" s="498" t="s">
        <v>1588</v>
      </c>
      <c r="D580" s="498" t="s">
        <v>1784</v>
      </c>
      <c r="E580" s="498" t="s">
        <v>1785</v>
      </c>
      <c r="F580" s="513">
        <v>1</v>
      </c>
      <c r="G580" s="513">
        <v>325</v>
      </c>
      <c r="H580" s="513">
        <v>1</v>
      </c>
      <c r="I580" s="513">
        <v>325</v>
      </c>
      <c r="J580" s="513"/>
      <c r="K580" s="513"/>
      <c r="L580" s="513"/>
      <c r="M580" s="513"/>
      <c r="N580" s="513"/>
      <c r="O580" s="513"/>
      <c r="P580" s="503"/>
      <c r="Q580" s="514"/>
    </row>
    <row r="581" spans="1:17" ht="14.4" customHeight="1" x14ac:dyDescent="0.3">
      <c r="A581" s="497" t="s">
        <v>2093</v>
      </c>
      <c r="B581" s="498" t="s">
        <v>1607</v>
      </c>
      <c r="C581" s="498" t="s">
        <v>1588</v>
      </c>
      <c r="D581" s="498" t="s">
        <v>1788</v>
      </c>
      <c r="E581" s="498" t="s">
        <v>1789</v>
      </c>
      <c r="F581" s="513">
        <v>4</v>
      </c>
      <c r="G581" s="513">
        <v>16488</v>
      </c>
      <c r="H581" s="513">
        <v>1</v>
      </c>
      <c r="I581" s="513">
        <v>4122</v>
      </c>
      <c r="J581" s="513">
        <v>12</v>
      </c>
      <c r="K581" s="513">
        <v>49524</v>
      </c>
      <c r="L581" s="513">
        <v>3.0036390101892287</v>
      </c>
      <c r="M581" s="513">
        <v>4127</v>
      </c>
      <c r="N581" s="513">
        <v>14</v>
      </c>
      <c r="O581" s="513">
        <v>57778</v>
      </c>
      <c r="P581" s="503">
        <v>3.5042455118874334</v>
      </c>
      <c r="Q581" s="514">
        <v>4127</v>
      </c>
    </row>
    <row r="582" spans="1:17" ht="14.4" customHeight="1" x14ac:dyDescent="0.3">
      <c r="A582" s="497" t="s">
        <v>2093</v>
      </c>
      <c r="B582" s="498" t="s">
        <v>1607</v>
      </c>
      <c r="C582" s="498" t="s">
        <v>1588</v>
      </c>
      <c r="D582" s="498" t="s">
        <v>1800</v>
      </c>
      <c r="E582" s="498" t="s">
        <v>1801</v>
      </c>
      <c r="F582" s="513">
        <v>13</v>
      </c>
      <c r="G582" s="513">
        <v>49543</v>
      </c>
      <c r="H582" s="513">
        <v>1</v>
      </c>
      <c r="I582" s="513">
        <v>3811</v>
      </c>
      <c r="J582" s="513">
        <v>38</v>
      </c>
      <c r="K582" s="513">
        <v>144970</v>
      </c>
      <c r="L582" s="513">
        <v>2.9261449649799163</v>
      </c>
      <c r="M582" s="513">
        <v>3815</v>
      </c>
      <c r="N582" s="513">
        <v>41</v>
      </c>
      <c r="O582" s="513">
        <v>156415</v>
      </c>
      <c r="P582" s="503">
        <v>3.1571564095835942</v>
      </c>
      <c r="Q582" s="514">
        <v>3815</v>
      </c>
    </row>
    <row r="583" spans="1:17" ht="14.4" customHeight="1" x14ac:dyDescent="0.3">
      <c r="A583" s="497" t="s">
        <v>2093</v>
      </c>
      <c r="B583" s="498" t="s">
        <v>1607</v>
      </c>
      <c r="C583" s="498" t="s">
        <v>1588</v>
      </c>
      <c r="D583" s="498" t="s">
        <v>1804</v>
      </c>
      <c r="E583" s="498" t="s">
        <v>1805</v>
      </c>
      <c r="F583" s="513"/>
      <c r="G583" s="513"/>
      <c r="H583" s="513"/>
      <c r="I583" s="513"/>
      <c r="J583" s="513"/>
      <c r="K583" s="513"/>
      <c r="L583" s="513"/>
      <c r="M583" s="513"/>
      <c r="N583" s="513">
        <v>2</v>
      </c>
      <c r="O583" s="513">
        <v>15670</v>
      </c>
      <c r="P583" s="503"/>
      <c r="Q583" s="514">
        <v>7835</v>
      </c>
    </row>
    <row r="584" spans="1:17" ht="14.4" customHeight="1" x14ac:dyDescent="0.3">
      <c r="A584" s="497" t="s">
        <v>2093</v>
      </c>
      <c r="B584" s="498" t="s">
        <v>1607</v>
      </c>
      <c r="C584" s="498" t="s">
        <v>1588</v>
      </c>
      <c r="D584" s="498" t="s">
        <v>1816</v>
      </c>
      <c r="E584" s="498" t="s">
        <v>1817</v>
      </c>
      <c r="F584" s="513">
        <v>4</v>
      </c>
      <c r="G584" s="513">
        <v>5104</v>
      </c>
      <c r="H584" s="513">
        <v>1</v>
      </c>
      <c r="I584" s="513">
        <v>1276</v>
      </c>
      <c r="J584" s="513">
        <v>1</v>
      </c>
      <c r="K584" s="513">
        <v>1277</v>
      </c>
      <c r="L584" s="513">
        <v>0.25019592476489028</v>
      </c>
      <c r="M584" s="513">
        <v>1277</v>
      </c>
      <c r="N584" s="513">
        <v>3</v>
      </c>
      <c r="O584" s="513">
        <v>3831</v>
      </c>
      <c r="P584" s="503">
        <v>0.75058777429467083</v>
      </c>
      <c r="Q584" s="514">
        <v>1277</v>
      </c>
    </row>
    <row r="585" spans="1:17" ht="14.4" customHeight="1" x14ac:dyDescent="0.3">
      <c r="A585" s="497" t="s">
        <v>2093</v>
      </c>
      <c r="B585" s="498" t="s">
        <v>1607</v>
      </c>
      <c r="C585" s="498" t="s">
        <v>1588</v>
      </c>
      <c r="D585" s="498" t="s">
        <v>1818</v>
      </c>
      <c r="E585" s="498" t="s">
        <v>1819</v>
      </c>
      <c r="F585" s="513">
        <v>2</v>
      </c>
      <c r="G585" s="513">
        <v>2326</v>
      </c>
      <c r="H585" s="513">
        <v>1</v>
      </c>
      <c r="I585" s="513">
        <v>1163</v>
      </c>
      <c r="J585" s="513"/>
      <c r="K585" s="513"/>
      <c r="L585" s="513"/>
      <c r="M585" s="513"/>
      <c r="N585" s="513"/>
      <c r="O585" s="513"/>
      <c r="P585" s="503"/>
      <c r="Q585" s="514"/>
    </row>
    <row r="586" spans="1:17" ht="14.4" customHeight="1" x14ac:dyDescent="0.3">
      <c r="A586" s="497" t="s">
        <v>2093</v>
      </c>
      <c r="B586" s="498" t="s">
        <v>1607</v>
      </c>
      <c r="C586" s="498" t="s">
        <v>1588</v>
      </c>
      <c r="D586" s="498" t="s">
        <v>1820</v>
      </c>
      <c r="E586" s="498" t="s">
        <v>1821</v>
      </c>
      <c r="F586" s="513">
        <v>61</v>
      </c>
      <c r="G586" s="513">
        <v>308965</v>
      </c>
      <c r="H586" s="513">
        <v>1</v>
      </c>
      <c r="I586" s="513">
        <v>5065</v>
      </c>
      <c r="J586" s="513">
        <v>67</v>
      </c>
      <c r="K586" s="513">
        <v>339556</v>
      </c>
      <c r="L586" s="513">
        <v>1.0990112148625248</v>
      </c>
      <c r="M586" s="513">
        <v>5068</v>
      </c>
      <c r="N586" s="513">
        <v>92</v>
      </c>
      <c r="O586" s="513">
        <v>466256</v>
      </c>
      <c r="P586" s="503">
        <v>1.5090900263783924</v>
      </c>
      <c r="Q586" s="514">
        <v>5068</v>
      </c>
    </row>
    <row r="587" spans="1:17" ht="14.4" customHeight="1" x14ac:dyDescent="0.3">
      <c r="A587" s="497" t="s">
        <v>2093</v>
      </c>
      <c r="B587" s="498" t="s">
        <v>1607</v>
      </c>
      <c r="C587" s="498" t="s">
        <v>1588</v>
      </c>
      <c r="D587" s="498" t="s">
        <v>1824</v>
      </c>
      <c r="E587" s="498" t="s">
        <v>1825</v>
      </c>
      <c r="F587" s="513">
        <v>2</v>
      </c>
      <c r="G587" s="513">
        <v>11010</v>
      </c>
      <c r="H587" s="513">
        <v>1</v>
      </c>
      <c r="I587" s="513">
        <v>5505</v>
      </c>
      <c r="J587" s="513"/>
      <c r="K587" s="513"/>
      <c r="L587" s="513"/>
      <c r="M587" s="513"/>
      <c r="N587" s="513">
        <v>1</v>
      </c>
      <c r="O587" s="513">
        <v>5508</v>
      </c>
      <c r="P587" s="503">
        <v>0.50027247956403265</v>
      </c>
      <c r="Q587" s="514">
        <v>5508</v>
      </c>
    </row>
    <row r="588" spans="1:17" ht="14.4" customHeight="1" x14ac:dyDescent="0.3">
      <c r="A588" s="497" t="s">
        <v>2093</v>
      </c>
      <c r="B588" s="498" t="s">
        <v>1607</v>
      </c>
      <c r="C588" s="498" t="s">
        <v>1588</v>
      </c>
      <c r="D588" s="498" t="s">
        <v>1828</v>
      </c>
      <c r="E588" s="498" t="s">
        <v>1829</v>
      </c>
      <c r="F588" s="513">
        <v>93</v>
      </c>
      <c r="G588" s="513">
        <v>15996</v>
      </c>
      <c r="H588" s="513">
        <v>1</v>
      </c>
      <c r="I588" s="513">
        <v>172</v>
      </c>
      <c r="J588" s="513">
        <v>85</v>
      </c>
      <c r="K588" s="513">
        <v>14705</v>
      </c>
      <c r="L588" s="513">
        <v>0.91929232308077025</v>
      </c>
      <c r="M588" s="513">
        <v>173</v>
      </c>
      <c r="N588" s="513">
        <v>99</v>
      </c>
      <c r="O588" s="513">
        <v>17127</v>
      </c>
      <c r="P588" s="503">
        <v>1.0707051762940736</v>
      </c>
      <c r="Q588" s="514">
        <v>173</v>
      </c>
    </row>
    <row r="589" spans="1:17" ht="14.4" customHeight="1" x14ac:dyDescent="0.3">
      <c r="A589" s="497" t="s">
        <v>2093</v>
      </c>
      <c r="B589" s="498" t="s">
        <v>1607</v>
      </c>
      <c r="C589" s="498" t="s">
        <v>1588</v>
      </c>
      <c r="D589" s="498" t="s">
        <v>1830</v>
      </c>
      <c r="E589" s="498" t="s">
        <v>1831</v>
      </c>
      <c r="F589" s="513">
        <v>190</v>
      </c>
      <c r="G589" s="513">
        <v>378860</v>
      </c>
      <c r="H589" s="513">
        <v>1</v>
      </c>
      <c r="I589" s="513">
        <v>1994</v>
      </c>
      <c r="J589" s="513">
        <v>185</v>
      </c>
      <c r="K589" s="513">
        <v>369260</v>
      </c>
      <c r="L589" s="513">
        <v>0.97466082457900016</v>
      </c>
      <c r="M589" s="513">
        <v>1996</v>
      </c>
      <c r="N589" s="513">
        <v>132</v>
      </c>
      <c r="O589" s="513">
        <v>263472</v>
      </c>
      <c r="P589" s="503">
        <v>0.69543366942934071</v>
      </c>
      <c r="Q589" s="514">
        <v>1996</v>
      </c>
    </row>
    <row r="590" spans="1:17" ht="14.4" customHeight="1" x14ac:dyDescent="0.3">
      <c r="A590" s="497" t="s">
        <v>2093</v>
      </c>
      <c r="B590" s="498" t="s">
        <v>1607</v>
      </c>
      <c r="C590" s="498" t="s">
        <v>1588</v>
      </c>
      <c r="D590" s="498" t="s">
        <v>1836</v>
      </c>
      <c r="E590" s="498" t="s">
        <v>1837</v>
      </c>
      <c r="F590" s="513">
        <v>30</v>
      </c>
      <c r="G590" s="513">
        <v>80730</v>
      </c>
      <c r="H590" s="513">
        <v>1</v>
      </c>
      <c r="I590" s="513">
        <v>2691</v>
      </c>
      <c r="J590" s="513">
        <v>24</v>
      </c>
      <c r="K590" s="513">
        <v>64608</v>
      </c>
      <c r="L590" s="513">
        <v>0.800297287253809</v>
      </c>
      <c r="M590" s="513">
        <v>2692</v>
      </c>
      <c r="N590" s="513">
        <v>37</v>
      </c>
      <c r="O590" s="513">
        <v>99604</v>
      </c>
      <c r="P590" s="503">
        <v>1.2337916511829556</v>
      </c>
      <c r="Q590" s="514">
        <v>2692</v>
      </c>
    </row>
    <row r="591" spans="1:17" ht="14.4" customHeight="1" x14ac:dyDescent="0.3">
      <c r="A591" s="497" t="s">
        <v>2093</v>
      </c>
      <c r="B591" s="498" t="s">
        <v>1607</v>
      </c>
      <c r="C591" s="498" t="s">
        <v>1588</v>
      </c>
      <c r="D591" s="498" t="s">
        <v>1846</v>
      </c>
      <c r="E591" s="498" t="s">
        <v>1847</v>
      </c>
      <c r="F591" s="513"/>
      <c r="G591" s="513"/>
      <c r="H591" s="513"/>
      <c r="I591" s="513"/>
      <c r="J591" s="513">
        <v>2</v>
      </c>
      <c r="K591" s="513">
        <v>4152</v>
      </c>
      <c r="L591" s="513"/>
      <c r="M591" s="513">
        <v>2076</v>
      </c>
      <c r="N591" s="513">
        <v>2</v>
      </c>
      <c r="O591" s="513">
        <v>4152</v>
      </c>
      <c r="P591" s="503"/>
      <c r="Q591" s="514">
        <v>2076</v>
      </c>
    </row>
    <row r="592" spans="1:17" ht="14.4" customHeight="1" x14ac:dyDescent="0.3">
      <c r="A592" s="497" t="s">
        <v>2093</v>
      </c>
      <c r="B592" s="498" t="s">
        <v>1607</v>
      </c>
      <c r="C592" s="498" t="s">
        <v>1588</v>
      </c>
      <c r="D592" s="498" t="s">
        <v>1848</v>
      </c>
      <c r="E592" s="498" t="s">
        <v>1849</v>
      </c>
      <c r="F592" s="513">
        <v>2</v>
      </c>
      <c r="G592" s="513">
        <v>298</v>
      </c>
      <c r="H592" s="513">
        <v>1</v>
      </c>
      <c r="I592" s="513">
        <v>149</v>
      </c>
      <c r="J592" s="513">
        <v>1</v>
      </c>
      <c r="K592" s="513">
        <v>150</v>
      </c>
      <c r="L592" s="513">
        <v>0.50335570469798663</v>
      </c>
      <c r="M592" s="513">
        <v>150</v>
      </c>
      <c r="N592" s="513">
        <v>1</v>
      </c>
      <c r="O592" s="513">
        <v>150</v>
      </c>
      <c r="P592" s="503">
        <v>0.50335570469798663</v>
      </c>
      <c r="Q592" s="514">
        <v>150</v>
      </c>
    </row>
    <row r="593" spans="1:17" ht="14.4" customHeight="1" x14ac:dyDescent="0.3">
      <c r="A593" s="497" t="s">
        <v>2093</v>
      </c>
      <c r="B593" s="498" t="s">
        <v>1607</v>
      </c>
      <c r="C593" s="498" t="s">
        <v>1588</v>
      </c>
      <c r="D593" s="498" t="s">
        <v>1850</v>
      </c>
      <c r="E593" s="498" t="s">
        <v>1851</v>
      </c>
      <c r="F593" s="513">
        <v>4</v>
      </c>
      <c r="G593" s="513">
        <v>768</v>
      </c>
      <c r="H593" s="513">
        <v>1</v>
      </c>
      <c r="I593" s="513">
        <v>192</v>
      </c>
      <c r="J593" s="513">
        <v>1</v>
      </c>
      <c r="K593" s="513">
        <v>193</v>
      </c>
      <c r="L593" s="513">
        <v>0.25130208333333331</v>
      </c>
      <c r="M593" s="513">
        <v>193</v>
      </c>
      <c r="N593" s="513"/>
      <c r="O593" s="513"/>
      <c r="P593" s="503"/>
      <c r="Q593" s="514"/>
    </row>
    <row r="594" spans="1:17" ht="14.4" customHeight="1" x14ac:dyDescent="0.3">
      <c r="A594" s="497" t="s">
        <v>2093</v>
      </c>
      <c r="B594" s="498" t="s">
        <v>1607</v>
      </c>
      <c r="C594" s="498" t="s">
        <v>1588</v>
      </c>
      <c r="D594" s="498" t="s">
        <v>1852</v>
      </c>
      <c r="E594" s="498" t="s">
        <v>1853</v>
      </c>
      <c r="F594" s="513">
        <v>970</v>
      </c>
      <c r="G594" s="513">
        <v>191090</v>
      </c>
      <c r="H594" s="513">
        <v>1</v>
      </c>
      <c r="I594" s="513">
        <v>197</v>
      </c>
      <c r="J594" s="513">
        <v>866</v>
      </c>
      <c r="K594" s="513">
        <v>171468</v>
      </c>
      <c r="L594" s="513">
        <v>0.89731540111989117</v>
      </c>
      <c r="M594" s="513">
        <v>198</v>
      </c>
      <c r="N594" s="513">
        <v>1024</v>
      </c>
      <c r="O594" s="513">
        <v>202752</v>
      </c>
      <c r="P594" s="503">
        <v>1.0610288345805641</v>
      </c>
      <c r="Q594" s="514">
        <v>198</v>
      </c>
    </row>
    <row r="595" spans="1:17" ht="14.4" customHeight="1" x14ac:dyDescent="0.3">
      <c r="A595" s="497" t="s">
        <v>2093</v>
      </c>
      <c r="B595" s="498" t="s">
        <v>1607</v>
      </c>
      <c r="C595" s="498" t="s">
        <v>1588</v>
      </c>
      <c r="D595" s="498" t="s">
        <v>1854</v>
      </c>
      <c r="E595" s="498" t="s">
        <v>1855</v>
      </c>
      <c r="F595" s="513">
        <v>1</v>
      </c>
      <c r="G595" s="513">
        <v>414</v>
      </c>
      <c r="H595" s="513">
        <v>1</v>
      </c>
      <c r="I595" s="513">
        <v>414</v>
      </c>
      <c r="J595" s="513"/>
      <c r="K595" s="513"/>
      <c r="L595" s="513"/>
      <c r="M595" s="513"/>
      <c r="N595" s="513"/>
      <c r="O595" s="513"/>
      <c r="P595" s="503"/>
      <c r="Q595" s="514"/>
    </row>
    <row r="596" spans="1:17" ht="14.4" customHeight="1" x14ac:dyDescent="0.3">
      <c r="A596" s="497" t="s">
        <v>2093</v>
      </c>
      <c r="B596" s="498" t="s">
        <v>1607</v>
      </c>
      <c r="C596" s="498" t="s">
        <v>1588</v>
      </c>
      <c r="D596" s="498" t="s">
        <v>1858</v>
      </c>
      <c r="E596" s="498" t="s">
        <v>1859</v>
      </c>
      <c r="F596" s="513">
        <v>2</v>
      </c>
      <c r="G596" s="513">
        <v>314</v>
      </c>
      <c r="H596" s="513">
        <v>1</v>
      </c>
      <c r="I596" s="513">
        <v>157</v>
      </c>
      <c r="J596" s="513">
        <v>4</v>
      </c>
      <c r="K596" s="513">
        <v>632</v>
      </c>
      <c r="L596" s="513">
        <v>2.0127388535031847</v>
      </c>
      <c r="M596" s="513">
        <v>158</v>
      </c>
      <c r="N596" s="513">
        <v>2</v>
      </c>
      <c r="O596" s="513">
        <v>316</v>
      </c>
      <c r="P596" s="503">
        <v>1.0063694267515924</v>
      </c>
      <c r="Q596" s="514">
        <v>158</v>
      </c>
    </row>
    <row r="597" spans="1:17" ht="14.4" customHeight="1" x14ac:dyDescent="0.3">
      <c r="A597" s="497" t="s">
        <v>2093</v>
      </c>
      <c r="B597" s="498" t="s">
        <v>1607</v>
      </c>
      <c r="C597" s="498" t="s">
        <v>1588</v>
      </c>
      <c r="D597" s="498" t="s">
        <v>1860</v>
      </c>
      <c r="E597" s="498" t="s">
        <v>1861</v>
      </c>
      <c r="F597" s="513">
        <v>2</v>
      </c>
      <c r="G597" s="513">
        <v>622</v>
      </c>
      <c r="H597" s="513">
        <v>1</v>
      </c>
      <c r="I597" s="513">
        <v>311</v>
      </c>
      <c r="J597" s="513"/>
      <c r="K597" s="513"/>
      <c r="L597" s="513"/>
      <c r="M597" s="513"/>
      <c r="N597" s="513"/>
      <c r="O597" s="513"/>
      <c r="P597" s="503"/>
      <c r="Q597" s="514"/>
    </row>
    <row r="598" spans="1:17" ht="14.4" customHeight="1" x14ac:dyDescent="0.3">
      <c r="A598" s="497" t="s">
        <v>2093</v>
      </c>
      <c r="B598" s="498" t="s">
        <v>1607</v>
      </c>
      <c r="C598" s="498" t="s">
        <v>1588</v>
      </c>
      <c r="D598" s="498" t="s">
        <v>1864</v>
      </c>
      <c r="E598" s="498" t="s">
        <v>1865</v>
      </c>
      <c r="F598" s="513">
        <v>16</v>
      </c>
      <c r="G598" s="513">
        <v>33856</v>
      </c>
      <c r="H598" s="513">
        <v>1</v>
      </c>
      <c r="I598" s="513">
        <v>2116</v>
      </c>
      <c r="J598" s="513">
        <v>48</v>
      </c>
      <c r="K598" s="513">
        <v>101664</v>
      </c>
      <c r="L598" s="513">
        <v>3.0028355387523629</v>
      </c>
      <c r="M598" s="513">
        <v>2118</v>
      </c>
      <c r="N598" s="513">
        <v>36</v>
      </c>
      <c r="O598" s="513">
        <v>76248</v>
      </c>
      <c r="P598" s="503">
        <v>2.2521266540642721</v>
      </c>
      <c r="Q598" s="514">
        <v>2118</v>
      </c>
    </row>
    <row r="599" spans="1:17" ht="14.4" customHeight="1" x14ac:dyDescent="0.3">
      <c r="A599" s="497" t="s">
        <v>2093</v>
      </c>
      <c r="B599" s="498" t="s">
        <v>1607</v>
      </c>
      <c r="C599" s="498" t="s">
        <v>1588</v>
      </c>
      <c r="D599" s="498" t="s">
        <v>1866</v>
      </c>
      <c r="E599" s="498" t="s">
        <v>1801</v>
      </c>
      <c r="F599" s="513">
        <v>14</v>
      </c>
      <c r="G599" s="513">
        <v>26068</v>
      </c>
      <c r="H599" s="513">
        <v>1</v>
      </c>
      <c r="I599" s="513">
        <v>1862</v>
      </c>
      <c r="J599" s="513">
        <v>38</v>
      </c>
      <c r="K599" s="513">
        <v>70832</v>
      </c>
      <c r="L599" s="513">
        <v>2.7172011661807578</v>
      </c>
      <c r="M599" s="513">
        <v>1864</v>
      </c>
      <c r="N599" s="513">
        <v>46</v>
      </c>
      <c r="O599" s="513">
        <v>85744</v>
      </c>
      <c r="P599" s="503">
        <v>3.2892435169556546</v>
      </c>
      <c r="Q599" s="514">
        <v>1864</v>
      </c>
    </row>
    <row r="600" spans="1:17" ht="14.4" customHeight="1" x14ac:dyDescent="0.3">
      <c r="A600" s="497" t="s">
        <v>2093</v>
      </c>
      <c r="B600" s="498" t="s">
        <v>1607</v>
      </c>
      <c r="C600" s="498" t="s">
        <v>1588</v>
      </c>
      <c r="D600" s="498" t="s">
        <v>1867</v>
      </c>
      <c r="E600" s="498" t="s">
        <v>1868</v>
      </c>
      <c r="F600" s="513">
        <v>1</v>
      </c>
      <c r="G600" s="513">
        <v>157</v>
      </c>
      <c r="H600" s="513">
        <v>1</v>
      </c>
      <c r="I600" s="513">
        <v>157</v>
      </c>
      <c r="J600" s="513"/>
      <c r="K600" s="513"/>
      <c r="L600" s="513"/>
      <c r="M600" s="513"/>
      <c r="N600" s="513"/>
      <c r="O600" s="513"/>
      <c r="P600" s="503"/>
      <c r="Q600" s="514"/>
    </row>
    <row r="601" spans="1:17" ht="14.4" customHeight="1" x14ac:dyDescent="0.3">
      <c r="A601" s="497" t="s">
        <v>2093</v>
      </c>
      <c r="B601" s="498" t="s">
        <v>1607</v>
      </c>
      <c r="C601" s="498" t="s">
        <v>1588</v>
      </c>
      <c r="D601" s="498" t="s">
        <v>1871</v>
      </c>
      <c r="E601" s="498" t="s">
        <v>1872</v>
      </c>
      <c r="F601" s="513">
        <v>8</v>
      </c>
      <c r="G601" s="513">
        <v>67024</v>
      </c>
      <c r="H601" s="513">
        <v>1</v>
      </c>
      <c r="I601" s="513">
        <v>8378</v>
      </c>
      <c r="J601" s="513">
        <v>22</v>
      </c>
      <c r="K601" s="513">
        <v>184448</v>
      </c>
      <c r="L601" s="513">
        <v>2.751969443781332</v>
      </c>
      <c r="M601" s="513">
        <v>8384</v>
      </c>
      <c r="N601" s="513">
        <v>28</v>
      </c>
      <c r="O601" s="513">
        <v>234752</v>
      </c>
      <c r="P601" s="503">
        <v>3.5025065648126046</v>
      </c>
      <c r="Q601" s="514">
        <v>8384</v>
      </c>
    </row>
    <row r="602" spans="1:17" ht="14.4" customHeight="1" x14ac:dyDescent="0.3">
      <c r="A602" s="497" t="s">
        <v>2093</v>
      </c>
      <c r="B602" s="498" t="s">
        <v>1607</v>
      </c>
      <c r="C602" s="498" t="s">
        <v>1588</v>
      </c>
      <c r="D602" s="498" t="s">
        <v>1879</v>
      </c>
      <c r="E602" s="498" t="s">
        <v>1880</v>
      </c>
      <c r="F602" s="513"/>
      <c r="G602" s="513"/>
      <c r="H602" s="513"/>
      <c r="I602" s="513"/>
      <c r="J602" s="513"/>
      <c r="K602" s="513"/>
      <c r="L602" s="513"/>
      <c r="M602" s="513"/>
      <c r="N602" s="513">
        <v>1</v>
      </c>
      <c r="O602" s="513">
        <v>1993</v>
      </c>
      <c r="P602" s="503"/>
      <c r="Q602" s="514">
        <v>1993</v>
      </c>
    </row>
    <row r="603" spans="1:17" ht="14.4" customHeight="1" x14ac:dyDescent="0.3">
      <c r="A603" s="497" t="s">
        <v>2120</v>
      </c>
      <c r="B603" s="498" t="s">
        <v>1607</v>
      </c>
      <c r="C603" s="498" t="s">
        <v>1608</v>
      </c>
      <c r="D603" s="498" t="s">
        <v>1614</v>
      </c>
      <c r="E603" s="498" t="s">
        <v>1615</v>
      </c>
      <c r="F603" s="513"/>
      <c r="G603" s="513"/>
      <c r="H603" s="513"/>
      <c r="I603" s="513"/>
      <c r="J603" s="513"/>
      <c r="K603" s="513"/>
      <c r="L603" s="513"/>
      <c r="M603" s="513"/>
      <c r="N603" s="513">
        <v>0.67</v>
      </c>
      <c r="O603" s="513">
        <v>1789.87</v>
      </c>
      <c r="P603" s="503"/>
      <c r="Q603" s="514">
        <v>2671.4477611940297</v>
      </c>
    </row>
    <row r="604" spans="1:17" ht="14.4" customHeight="1" x14ac:dyDescent="0.3">
      <c r="A604" s="497" t="s">
        <v>2120</v>
      </c>
      <c r="B604" s="498" t="s">
        <v>1607</v>
      </c>
      <c r="C604" s="498" t="s">
        <v>1608</v>
      </c>
      <c r="D604" s="498" t="s">
        <v>1620</v>
      </c>
      <c r="E604" s="498" t="s">
        <v>624</v>
      </c>
      <c r="F604" s="513">
        <v>4.4000000000000004</v>
      </c>
      <c r="G604" s="513">
        <v>6819.23</v>
      </c>
      <c r="H604" s="513">
        <v>1</v>
      </c>
      <c r="I604" s="513">
        <v>1549.8249999999998</v>
      </c>
      <c r="J604" s="513">
        <v>3.4000000000000004</v>
      </c>
      <c r="K604" s="513">
        <v>3362.6899999999996</v>
      </c>
      <c r="L604" s="513">
        <v>0.49311872454807942</v>
      </c>
      <c r="M604" s="513">
        <v>989.02647058823504</v>
      </c>
      <c r="N604" s="513">
        <v>3.4000000000000004</v>
      </c>
      <c r="O604" s="513">
        <v>3362.69</v>
      </c>
      <c r="P604" s="503">
        <v>0.49311872454807953</v>
      </c>
      <c r="Q604" s="514">
        <v>989.02647058823516</v>
      </c>
    </row>
    <row r="605" spans="1:17" ht="14.4" customHeight="1" x14ac:dyDescent="0.3">
      <c r="A605" s="497" t="s">
        <v>2120</v>
      </c>
      <c r="B605" s="498" t="s">
        <v>1607</v>
      </c>
      <c r="C605" s="498" t="s">
        <v>1608</v>
      </c>
      <c r="D605" s="498" t="s">
        <v>1622</v>
      </c>
      <c r="E605" s="498" t="s">
        <v>693</v>
      </c>
      <c r="F605" s="513">
        <v>0.28999999999999998</v>
      </c>
      <c r="G605" s="513">
        <v>3709.04</v>
      </c>
      <c r="H605" s="513">
        <v>1</v>
      </c>
      <c r="I605" s="513">
        <v>12789.793103448277</v>
      </c>
      <c r="J605" s="513">
        <v>0.77</v>
      </c>
      <c r="K605" s="513">
        <v>7959.75</v>
      </c>
      <c r="L605" s="513">
        <v>2.1460404848694004</v>
      </c>
      <c r="M605" s="513">
        <v>10337.337662337663</v>
      </c>
      <c r="N605" s="513">
        <v>0.75</v>
      </c>
      <c r="O605" s="513">
        <v>7753.02</v>
      </c>
      <c r="P605" s="503">
        <v>2.0903036904428101</v>
      </c>
      <c r="Q605" s="514">
        <v>10337.36</v>
      </c>
    </row>
    <row r="606" spans="1:17" ht="14.4" customHeight="1" x14ac:dyDescent="0.3">
      <c r="A606" s="497" t="s">
        <v>2120</v>
      </c>
      <c r="B606" s="498" t="s">
        <v>1607</v>
      </c>
      <c r="C606" s="498" t="s">
        <v>1608</v>
      </c>
      <c r="D606" s="498" t="s">
        <v>1624</v>
      </c>
      <c r="E606" s="498" t="s">
        <v>689</v>
      </c>
      <c r="F606" s="513"/>
      <c r="G606" s="513"/>
      <c r="H606" s="513"/>
      <c r="I606" s="513"/>
      <c r="J606" s="513"/>
      <c r="K606" s="513"/>
      <c r="L606" s="513"/>
      <c r="M606" s="513"/>
      <c r="N606" s="513">
        <v>0.22</v>
      </c>
      <c r="O606" s="513">
        <v>1168.3600000000001</v>
      </c>
      <c r="P606" s="503"/>
      <c r="Q606" s="514">
        <v>5310.727272727273</v>
      </c>
    </row>
    <row r="607" spans="1:17" ht="14.4" customHeight="1" x14ac:dyDescent="0.3">
      <c r="A607" s="497" t="s">
        <v>2120</v>
      </c>
      <c r="B607" s="498" t="s">
        <v>1607</v>
      </c>
      <c r="C607" s="498" t="s">
        <v>1608</v>
      </c>
      <c r="D607" s="498" t="s">
        <v>1625</v>
      </c>
      <c r="E607" s="498" t="s">
        <v>693</v>
      </c>
      <c r="F607" s="513">
        <v>0.54</v>
      </c>
      <c r="G607" s="513">
        <v>3482.9699999999993</v>
      </c>
      <c r="H607" s="513">
        <v>1</v>
      </c>
      <c r="I607" s="513">
        <v>6449.9444444444425</v>
      </c>
      <c r="J607" s="513">
        <v>0.2</v>
      </c>
      <c r="K607" s="513">
        <v>1301.3</v>
      </c>
      <c r="L607" s="513">
        <v>0.37361791804121203</v>
      </c>
      <c r="M607" s="513">
        <v>6506.4999999999991</v>
      </c>
      <c r="N607" s="513">
        <v>0.21000000000000002</v>
      </c>
      <c r="O607" s="513">
        <v>1366.36</v>
      </c>
      <c r="P607" s="503">
        <v>0.39229737838683659</v>
      </c>
      <c r="Q607" s="514">
        <v>6506.476190476189</v>
      </c>
    </row>
    <row r="608" spans="1:17" ht="14.4" customHeight="1" x14ac:dyDescent="0.3">
      <c r="A608" s="497" t="s">
        <v>2120</v>
      </c>
      <c r="B608" s="498" t="s">
        <v>1607</v>
      </c>
      <c r="C608" s="498" t="s">
        <v>1608</v>
      </c>
      <c r="D608" s="498" t="s">
        <v>1629</v>
      </c>
      <c r="E608" s="498" t="s">
        <v>628</v>
      </c>
      <c r="F608" s="513"/>
      <c r="G608" s="513"/>
      <c r="H608" s="513"/>
      <c r="I608" s="513"/>
      <c r="J608" s="513">
        <v>2</v>
      </c>
      <c r="K608" s="513">
        <v>1950.44</v>
      </c>
      <c r="L608" s="513"/>
      <c r="M608" s="513">
        <v>975.22</v>
      </c>
      <c r="N608" s="513"/>
      <c r="O608" s="513"/>
      <c r="P608" s="503"/>
      <c r="Q608" s="514"/>
    </row>
    <row r="609" spans="1:17" ht="14.4" customHeight="1" x14ac:dyDescent="0.3">
      <c r="A609" s="497" t="s">
        <v>2120</v>
      </c>
      <c r="B609" s="498" t="s">
        <v>1607</v>
      </c>
      <c r="C609" s="498" t="s">
        <v>1608</v>
      </c>
      <c r="D609" s="498" t="s">
        <v>1630</v>
      </c>
      <c r="E609" s="498" t="s">
        <v>1576</v>
      </c>
      <c r="F609" s="513">
        <v>0.06</v>
      </c>
      <c r="G609" s="513">
        <v>339.21</v>
      </c>
      <c r="H609" s="513">
        <v>1</v>
      </c>
      <c r="I609" s="513">
        <v>5653.5</v>
      </c>
      <c r="J609" s="513"/>
      <c r="K609" s="513"/>
      <c r="L609" s="513"/>
      <c r="M609" s="513"/>
      <c r="N609" s="513"/>
      <c r="O609" s="513"/>
      <c r="P609" s="503"/>
      <c r="Q609" s="514"/>
    </row>
    <row r="610" spans="1:17" ht="14.4" customHeight="1" x14ac:dyDescent="0.3">
      <c r="A610" s="497" t="s">
        <v>2120</v>
      </c>
      <c r="B610" s="498" t="s">
        <v>1607</v>
      </c>
      <c r="C610" s="498" t="s">
        <v>1608</v>
      </c>
      <c r="D610" s="498" t="s">
        <v>1632</v>
      </c>
      <c r="E610" s="498" t="s">
        <v>719</v>
      </c>
      <c r="F610" s="513"/>
      <c r="G610" s="513"/>
      <c r="H610" s="513"/>
      <c r="I610" s="513"/>
      <c r="J610" s="513">
        <v>0.1</v>
      </c>
      <c r="K610" s="513">
        <v>978.06</v>
      </c>
      <c r="L610" s="513"/>
      <c r="M610" s="513">
        <v>9780.5999999999985</v>
      </c>
      <c r="N610" s="513"/>
      <c r="O610" s="513"/>
      <c r="P610" s="503"/>
      <c r="Q610" s="514"/>
    </row>
    <row r="611" spans="1:17" ht="14.4" customHeight="1" x14ac:dyDescent="0.3">
      <c r="A611" s="497" t="s">
        <v>2120</v>
      </c>
      <c r="B611" s="498" t="s">
        <v>1607</v>
      </c>
      <c r="C611" s="498" t="s">
        <v>1608</v>
      </c>
      <c r="D611" s="498" t="s">
        <v>1633</v>
      </c>
      <c r="E611" s="498" t="s">
        <v>716</v>
      </c>
      <c r="F611" s="513"/>
      <c r="G611" s="513"/>
      <c r="H611" s="513"/>
      <c r="I611" s="513"/>
      <c r="J611" s="513"/>
      <c r="K611" s="513"/>
      <c r="L611" s="513"/>
      <c r="M611" s="513"/>
      <c r="N611" s="513">
        <v>0.12000000000000001</v>
      </c>
      <c r="O611" s="513">
        <v>655.29000000000008</v>
      </c>
      <c r="P611" s="503"/>
      <c r="Q611" s="514">
        <v>5460.75</v>
      </c>
    </row>
    <row r="612" spans="1:17" ht="14.4" customHeight="1" x14ac:dyDescent="0.3">
      <c r="A612" s="497" t="s">
        <v>2120</v>
      </c>
      <c r="B612" s="498" t="s">
        <v>1607</v>
      </c>
      <c r="C612" s="498" t="s">
        <v>1608</v>
      </c>
      <c r="D612" s="498" t="s">
        <v>1634</v>
      </c>
      <c r="E612" s="498" t="s">
        <v>716</v>
      </c>
      <c r="F612" s="513">
        <v>1.24</v>
      </c>
      <c r="G612" s="513">
        <v>13425</v>
      </c>
      <c r="H612" s="513">
        <v>1</v>
      </c>
      <c r="I612" s="513">
        <v>10826.612903225807</v>
      </c>
      <c r="J612" s="513">
        <v>2.5499999999999998</v>
      </c>
      <c r="K612" s="513">
        <v>27810.219999999998</v>
      </c>
      <c r="L612" s="513">
        <v>2.0715247672253256</v>
      </c>
      <c r="M612" s="513">
        <v>10905.96862745098</v>
      </c>
      <c r="N612" s="513">
        <v>1.9</v>
      </c>
      <c r="O612" s="513">
        <v>20750.920000000002</v>
      </c>
      <c r="P612" s="503">
        <v>1.5456923649906891</v>
      </c>
      <c r="Q612" s="514">
        <v>10921.536842105264</v>
      </c>
    </row>
    <row r="613" spans="1:17" ht="14.4" customHeight="1" x14ac:dyDescent="0.3">
      <c r="A613" s="497" t="s">
        <v>2120</v>
      </c>
      <c r="B613" s="498" t="s">
        <v>1607</v>
      </c>
      <c r="C613" s="498" t="s">
        <v>1608</v>
      </c>
      <c r="D613" s="498" t="s">
        <v>1635</v>
      </c>
      <c r="E613" s="498" t="s">
        <v>719</v>
      </c>
      <c r="F613" s="513">
        <v>0.2</v>
      </c>
      <c r="G613" s="513">
        <v>387.82</v>
      </c>
      <c r="H613" s="513">
        <v>1</v>
      </c>
      <c r="I613" s="513">
        <v>1939.1</v>
      </c>
      <c r="J613" s="513">
        <v>0.1</v>
      </c>
      <c r="K613" s="513">
        <v>195.61</v>
      </c>
      <c r="L613" s="513">
        <v>0.50438347687071328</v>
      </c>
      <c r="M613" s="513">
        <v>1956.1000000000001</v>
      </c>
      <c r="N613" s="513">
        <v>0.70000000000000007</v>
      </c>
      <c r="O613" s="513">
        <v>1369.27</v>
      </c>
      <c r="P613" s="503">
        <v>3.5306843380949924</v>
      </c>
      <c r="Q613" s="514">
        <v>1956.0999999999997</v>
      </c>
    </row>
    <row r="614" spans="1:17" ht="14.4" customHeight="1" x14ac:dyDescent="0.3">
      <c r="A614" s="497" t="s">
        <v>2120</v>
      </c>
      <c r="B614" s="498" t="s">
        <v>1607</v>
      </c>
      <c r="C614" s="498" t="s">
        <v>1608</v>
      </c>
      <c r="D614" s="498" t="s">
        <v>1637</v>
      </c>
      <c r="E614" s="498" t="s">
        <v>632</v>
      </c>
      <c r="F614" s="513"/>
      <c r="G614" s="513"/>
      <c r="H614" s="513"/>
      <c r="I614" s="513"/>
      <c r="J614" s="513">
        <v>0.02</v>
      </c>
      <c r="K614" s="513">
        <v>7.58</v>
      </c>
      <c r="L614" s="513"/>
      <c r="M614" s="513">
        <v>379</v>
      </c>
      <c r="N614" s="513"/>
      <c r="O614" s="513"/>
      <c r="P614" s="503"/>
      <c r="Q614" s="514"/>
    </row>
    <row r="615" spans="1:17" ht="14.4" customHeight="1" x14ac:dyDescent="0.3">
      <c r="A615" s="497" t="s">
        <v>2120</v>
      </c>
      <c r="B615" s="498" t="s">
        <v>1607</v>
      </c>
      <c r="C615" s="498" t="s">
        <v>1581</v>
      </c>
      <c r="D615" s="498" t="s">
        <v>1650</v>
      </c>
      <c r="E615" s="498" t="s">
        <v>1651</v>
      </c>
      <c r="F615" s="513"/>
      <c r="G615" s="513"/>
      <c r="H615" s="513"/>
      <c r="I615" s="513"/>
      <c r="J615" s="513"/>
      <c r="K615" s="513"/>
      <c r="L615" s="513"/>
      <c r="M615" s="513"/>
      <c r="N615" s="513">
        <v>3</v>
      </c>
      <c r="O615" s="513">
        <v>2916.96</v>
      </c>
      <c r="P615" s="503"/>
      <c r="Q615" s="514">
        <v>972.32</v>
      </c>
    </row>
    <row r="616" spans="1:17" ht="14.4" customHeight="1" x14ac:dyDescent="0.3">
      <c r="A616" s="497" t="s">
        <v>2120</v>
      </c>
      <c r="B616" s="498" t="s">
        <v>1607</v>
      </c>
      <c r="C616" s="498" t="s">
        <v>1581</v>
      </c>
      <c r="D616" s="498" t="s">
        <v>1652</v>
      </c>
      <c r="E616" s="498" t="s">
        <v>1651</v>
      </c>
      <c r="F616" s="513"/>
      <c r="G616" s="513"/>
      <c r="H616" s="513"/>
      <c r="I616" s="513"/>
      <c r="J616" s="513">
        <v>1</v>
      </c>
      <c r="K616" s="513">
        <v>1707.31</v>
      </c>
      <c r="L616" s="513"/>
      <c r="M616" s="513">
        <v>1707.31</v>
      </c>
      <c r="N616" s="513">
        <v>1</v>
      </c>
      <c r="O616" s="513">
        <v>1707.31</v>
      </c>
      <c r="P616" s="503"/>
      <c r="Q616" s="514">
        <v>1707.31</v>
      </c>
    </row>
    <row r="617" spans="1:17" ht="14.4" customHeight="1" x14ac:dyDescent="0.3">
      <c r="A617" s="497" t="s">
        <v>2120</v>
      </c>
      <c r="B617" s="498" t="s">
        <v>1607</v>
      </c>
      <c r="C617" s="498" t="s">
        <v>1581</v>
      </c>
      <c r="D617" s="498" t="s">
        <v>1653</v>
      </c>
      <c r="E617" s="498" t="s">
        <v>1651</v>
      </c>
      <c r="F617" s="513"/>
      <c r="G617" s="513"/>
      <c r="H617" s="513"/>
      <c r="I617" s="513"/>
      <c r="J617" s="513">
        <v>1</v>
      </c>
      <c r="K617" s="513">
        <v>2066.3000000000002</v>
      </c>
      <c r="L617" s="513"/>
      <c r="M617" s="513">
        <v>2066.3000000000002</v>
      </c>
      <c r="N617" s="513"/>
      <c r="O617" s="513"/>
      <c r="P617" s="503"/>
      <c r="Q617" s="514"/>
    </row>
    <row r="618" spans="1:17" ht="14.4" customHeight="1" x14ac:dyDescent="0.3">
      <c r="A618" s="497" t="s">
        <v>2120</v>
      </c>
      <c r="B618" s="498" t="s">
        <v>1607</v>
      </c>
      <c r="C618" s="498" t="s">
        <v>1581</v>
      </c>
      <c r="D618" s="498" t="s">
        <v>1654</v>
      </c>
      <c r="E618" s="498" t="s">
        <v>1655</v>
      </c>
      <c r="F618" s="513"/>
      <c r="G618" s="513"/>
      <c r="H618" s="513"/>
      <c r="I618" s="513"/>
      <c r="J618" s="513">
        <v>1</v>
      </c>
      <c r="K618" s="513">
        <v>1027.76</v>
      </c>
      <c r="L618" s="513"/>
      <c r="M618" s="513">
        <v>1027.76</v>
      </c>
      <c r="N618" s="513"/>
      <c r="O618" s="513"/>
      <c r="P618" s="503"/>
      <c r="Q618" s="514"/>
    </row>
    <row r="619" spans="1:17" ht="14.4" customHeight="1" x14ac:dyDescent="0.3">
      <c r="A619" s="497" t="s">
        <v>2120</v>
      </c>
      <c r="B619" s="498" t="s">
        <v>1607</v>
      </c>
      <c r="C619" s="498" t="s">
        <v>1581</v>
      </c>
      <c r="D619" s="498" t="s">
        <v>2095</v>
      </c>
      <c r="E619" s="498" t="s">
        <v>2096</v>
      </c>
      <c r="F619" s="513"/>
      <c r="G619" s="513"/>
      <c r="H619" s="513"/>
      <c r="I619" s="513"/>
      <c r="J619" s="513">
        <v>1</v>
      </c>
      <c r="K619" s="513">
        <v>17350</v>
      </c>
      <c r="L619" s="513"/>
      <c r="M619" s="513">
        <v>17350</v>
      </c>
      <c r="N619" s="513"/>
      <c r="O619" s="513"/>
      <c r="P619" s="503"/>
      <c r="Q619" s="514"/>
    </row>
    <row r="620" spans="1:17" ht="14.4" customHeight="1" x14ac:dyDescent="0.3">
      <c r="A620" s="497" t="s">
        <v>2120</v>
      </c>
      <c r="B620" s="498" t="s">
        <v>1607</v>
      </c>
      <c r="C620" s="498" t="s">
        <v>1581</v>
      </c>
      <c r="D620" s="498" t="s">
        <v>1952</v>
      </c>
      <c r="E620" s="498" t="s">
        <v>1953</v>
      </c>
      <c r="F620" s="513"/>
      <c r="G620" s="513"/>
      <c r="H620" s="513"/>
      <c r="I620" s="513"/>
      <c r="J620" s="513">
        <v>1</v>
      </c>
      <c r="K620" s="513">
        <v>3314.29</v>
      </c>
      <c r="L620" s="513"/>
      <c r="M620" s="513">
        <v>3314.29</v>
      </c>
      <c r="N620" s="513"/>
      <c r="O620" s="513"/>
      <c r="P620" s="503"/>
      <c r="Q620" s="514"/>
    </row>
    <row r="621" spans="1:17" ht="14.4" customHeight="1" x14ac:dyDescent="0.3">
      <c r="A621" s="497" t="s">
        <v>2120</v>
      </c>
      <c r="B621" s="498" t="s">
        <v>1607</v>
      </c>
      <c r="C621" s="498" t="s">
        <v>1581</v>
      </c>
      <c r="D621" s="498" t="s">
        <v>2097</v>
      </c>
      <c r="E621" s="498" t="s">
        <v>2098</v>
      </c>
      <c r="F621" s="513"/>
      <c r="G621" s="513"/>
      <c r="H621" s="513"/>
      <c r="I621" s="513"/>
      <c r="J621" s="513">
        <v>1</v>
      </c>
      <c r="K621" s="513">
        <v>11772</v>
      </c>
      <c r="L621" s="513"/>
      <c r="M621" s="513">
        <v>11772</v>
      </c>
      <c r="N621" s="513"/>
      <c r="O621" s="513"/>
      <c r="P621" s="503"/>
      <c r="Q621" s="514"/>
    </row>
    <row r="622" spans="1:17" ht="14.4" customHeight="1" x14ac:dyDescent="0.3">
      <c r="A622" s="497" t="s">
        <v>2120</v>
      </c>
      <c r="B622" s="498" t="s">
        <v>1607</v>
      </c>
      <c r="C622" s="498" t="s">
        <v>1581</v>
      </c>
      <c r="D622" s="498" t="s">
        <v>2013</v>
      </c>
      <c r="E622" s="498" t="s">
        <v>2014</v>
      </c>
      <c r="F622" s="513"/>
      <c r="G622" s="513"/>
      <c r="H622" s="513"/>
      <c r="I622" s="513"/>
      <c r="J622" s="513"/>
      <c r="K622" s="513"/>
      <c r="L622" s="513"/>
      <c r="M622" s="513"/>
      <c r="N622" s="513">
        <v>1</v>
      </c>
      <c r="O622" s="513">
        <v>3991.04</v>
      </c>
      <c r="P622" s="503"/>
      <c r="Q622" s="514">
        <v>3991.04</v>
      </c>
    </row>
    <row r="623" spans="1:17" ht="14.4" customHeight="1" x14ac:dyDescent="0.3">
      <c r="A623" s="497" t="s">
        <v>2120</v>
      </c>
      <c r="B623" s="498" t="s">
        <v>1607</v>
      </c>
      <c r="C623" s="498" t="s">
        <v>1581</v>
      </c>
      <c r="D623" s="498" t="s">
        <v>1664</v>
      </c>
      <c r="E623" s="498" t="s">
        <v>1665</v>
      </c>
      <c r="F623" s="513"/>
      <c r="G623" s="513"/>
      <c r="H623" s="513"/>
      <c r="I623" s="513"/>
      <c r="J623" s="513"/>
      <c r="K623" s="513"/>
      <c r="L623" s="513"/>
      <c r="M623" s="513"/>
      <c r="N623" s="513">
        <v>1</v>
      </c>
      <c r="O623" s="513">
        <v>6890.78</v>
      </c>
      <c r="P623" s="503"/>
      <c r="Q623" s="514">
        <v>6890.78</v>
      </c>
    </row>
    <row r="624" spans="1:17" ht="14.4" customHeight="1" x14ac:dyDescent="0.3">
      <c r="A624" s="497" t="s">
        <v>2120</v>
      </c>
      <c r="B624" s="498" t="s">
        <v>1607</v>
      </c>
      <c r="C624" s="498" t="s">
        <v>1581</v>
      </c>
      <c r="D624" s="498" t="s">
        <v>1672</v>
      </c>
      <c r="E624" s="498" t="s">
        <v>1673</v>
      </c>
      <c r="F624" s="513"/>
      <c r="G624" s="513"/>
      <c r="H624" s="513"/>
      <c r="I624" s="513"/>
      <c r="J624" s="513">
        <v>1</v>
      </c>
      <c r="K624" s="513">
        <v>1002.8</v>
      </c>
      <c r="L624" s="513"/>
      <c r="M624" s="513">
        <v>1002.8</v>
      </c>
      <c r="N624" s="513">
        <v>1</v>
      </c>
      <c r="O624" s="513">
        <v>1002.8</v>
      </c>
      <c r="P624" s="503"/>
      <c r="Q624" s="514">
        <v>1002.8</v>
      </c>
    </row>
    <row r="625" spans="1:17" ht="14.4" customHeight="1" x14ac:dyDescent="0.3">
      <c r="A625" s="497" t="s">
        <v>2120</v>
      </c>
      <c r="B625" s="498" t="s">
        <v>1607</v>
      </c>
      <c r="C625" s="498" t="s">
        <v>1581</v>
      </c>
      <c r="D625" s="498" t="s">
        <v>1696</v>
      </c>
      <c r="E625" s="498" t="s">
        <v>1695</v>
      </c>
      <c r="F625" s="513"/>
      <c r="G625" s="513"/>
      <c r="H625" s="513"/>
      <c r="I625" s="513"/>
      <c r="J625" s="513"/>
      <c r="K625" s="513"/>
      <c r="L625" s="513"/>
      <c r="M625" s="513"/>
      <c r="N625" s="513">
        <v>4</v>
      </c>
      <c r="O625" s="513">
        <v>21036.92</v>
      </c>
      <c r="P625" s="503"/>
      <c r="Q625" s="514">
        <v>5259.23</v>
      </c>
    </row>
    <row r="626" spans="1:17" ht="14.4" customHeight="1" x14ac:dyDescent="0.3">
      <c r="A626" s="497" t="s">
        <v>2120</v>
      </c>
      <c r="B626" s="498" t="s">
        <v>1607</v>
      </c>
      <c r="C626" s="498" t="s">
        <v>1581</v>
      </c>
      <c r="D626" s="498" t="s">
        <v>1699</v>
      </c>
      <c r="E626" s="498" t="s">
        <v>1700</v>
      </c>
      <c r="F626" s="513"/>
      <c r="G626" s="513"/>
      <c r="H626" s="513"/>
      <c r="I626" s="513"/>
      <c r="J626" s="513"/>
      <c r="K626" s="513"/>
      <c r="L626" s="513"/>
      <c r="M626" s="513"/>
      <c r="N626" s="513">
        <v>1</v>
      </c>
      <c r="O626" s="513">
        <v>605.65</v>
      </c>
      <c r="P626" s="503"/>
      <c r="Q626" s="514">
        <v>605.65</v>
      </c>
    </row>
    <row r="627" spans="1:17" ht="14.4" customHeight="1" x14ac:dyDescent="0.3">
      <c r="A627" s="497" t="s">
        <v>2120</v>
      </c>
      <c r="B627" s="498" t="s">
        <v>1607</v>
      </c>
      <c r="C627" s="498" t="s">
        <v>1581</v>
      </c>
      <c r="D627" s="498" t="s">
        <v>1701</v>
      </c>
      <c r="E627" s="498" t="s">
        <v>1702</v>
      </c>
      <c r="F627" s="513"/>
      <c r="G627" s="513"/>
      <c r="H627" s="513"/>
      <c r="I627" s="513"/>
      <c r="J627" s="513">
        <v>1</v>
      </c>
      <c r="K627" s="513">
        <v>831.16</v>
      </c>
      <c r="L627" s="513"/>
      <c r="M627" s="513">
        <v>831.16</v>
      </c>
      <c r="N627" s="513"/>
      <c r="O627" s="513"/>
      <c r="P627" s="503"/>
      <c r="Q627" s="514"/>
    </row>
    <row r="628" spans="1:17" ht="14.4" customHeight="1" x14ac:dyDescent="0.3">
      <c r="A628" s="497" t="s">
        <v>2120</v>
      </c>
      <c r="B628" s="498" t="s">
        <v>1607</v>
      </c>
      <c r="C628" s="498" t="s">
        <v>1581</v>
      </c>
      <c r="D628" s="498" t="s">
        <v>1703</v>
      </c>
      <c r="E628" s="498" t="s">
        <v>1702</v>
      </c>
      <c r="F628" s="513"/>
      <c r="G628" s="513"/>
      <c r="H628" s="513"/>
      <c r="I628" s="513"/>
      <c r="J628" s="513"/>
      <c r="K628" s="513"/>
      <c r="L628" s="513"/>
      <c r="M628" s="513"/>
      <c r="N628" s="513">
        <v>5</v>
      </c>
      <c r="O628" s="513">
        <v>4440.2999999999993</v>
      </c>
      <c r="P628" s="503"/>
      <c r="Q628" s="514">
        <v>888.05999999999983</v>
      </c>
    </row>
    <row r="629" spans="1:17" ht="14.4" customHeight="1" x14ac:dyDescent="0.3">
      <c r="A629" s="497" t="s">
        <v>2120</v>
      </c>
      <c r="B629" s="498" t="s">
        <v>1607</v>
      </c>
      <c r="C629" s="498" t="s">
        <v>1581</v>
      </c>
      <c r="D629" s="498" t="s">
        <v>1704</v>
      </c>
      <c r="E629" s="498" t="s">
        <v>1705</v>
      </c>
      <c r="F629" s="513"/>
      <c r="G629" s="513"/>
      <c r="H629" s="513"/>
      <c r="I629" s="513"/>
      <c r="J629" s="513"/>
      <c r="K629" s="513"/>
      <c r="L629" s="513"/>
      <c r="M629" s="513"/>
      <c r="N629" s="513">
        <v>2</v>
      </c>
      <c r="O629" s="513">
        <v>1776.12</v>
      </c>
      <c r="P629" s="503"/>
      <c r="Q629" s="514">
        <v>888.06</v>
      </c>
    </row>
    <row r="630" spans="1:17" ht="14.4" customHeight="1" x14ac:dyDescent="0.3">
      <c r="A630" s="497" t="s">
        <v>2120</v>
      </c>
      <c r="B630" s="498" t="s">
        <v>1607</v>
      </c>
      <c r="C630" s="498" t="s">
        <v>1581</v>
      </c>
      <c r="D630" s="498" t="s">
        <v>1708</v>
      </c>
      <c r="E630" s="498" t="s">
        <v>1709</v>
      </c>
      <c r="F630" s="513"/>
      <c r="G630" s="513"/>
      <c r="H630" s="513"/>
      <c r="I630" s="513"/>
      <c r="J630" s="513"/>
      <c r="K630" s="513"/>
      <c r="L630" s="513"/>
      <c r="M630" s="513"/>
      <c r="N630" s="513">
        <v>1</v>
      </c>
      <c r="O630" s="513">
        <v>3898.8</v>
      </c>
      <c r="P630" s="503"/>
      <c r="Q630" s="514">
        <v>3898.8</v>
      </c>
    </row>
    <row r="631" spans="1:17" ht="14.4" customHeight="1" x14ac:dyDescent="0.3">
      <c r="A631" s="497" t="s">
        <v>2120</v>
      </c>
      <c r="B631" s="498" t="s">
        <v>1607</v>
      </c>
      <c r="C631" s="498" t="s">
        <v>1581</v>
      </c>
      <c r="D631" s="498" t="s">
        <v>1960</v>
      </c>
      <c r="E631" s="498" t="s">
        <v>1961</v>
      </c>
      <c r="F631" s="513"/>
      <c r="G631" s="513"/>
      <c r="H631" s="513"/>
      <c r="I631" s="513"/>
      <c r="J631" s="513">
        <v>2</v>
      </c>
      <c r="K631" s="513">
        <v>44000</v>
      </c>
      <c r="L631" s="513"/>
      <c r="M631" s="513">
        <v>22000</v>
      </c>
      <c r="N631" s="513"/>
      <c r="O631" s="513"/>
      <c r="P631" s="503"/>
      <c r="Q631" s="514"/>
    </row>
    <row r="632" spans="1:17" ht="14.4" customHeight="1" x14ac:dyDescent="0.3">
      <c r="A632" s="497" t="s">
        <v>2120</v>
      </c>
      <c r="B632" s="498" t="s">
        <v>1607</v>
      </c>
      <c r="C632" s="498" t="s">
        <v>1581</v>
      </c>
      <c r="D632" s="498" t="s">
        <v>1712</v>
      </c>
      <c r="E632" s="498" t="s">
        <v>1713</v>
      </c>
      <c r="F632" s="513"/>
      <c r="G632" s="513"/>
      <c r="H632" s="513"/>
      <c r="I632" s="513"/>
      <c r="J632" s="513">
        <v>1</v>
      </c>
      <c r="K632" s="513">
        <v>1472.88</v>
      </c>
      <c r="L632" s="513"/>
      <c r="M632" s="513">
        <v>1472.88</v>
      </c>
      <c r="N632" s="513"/>
      <c r="O632" s="513"/>
      <c r="P632" s="503"/>
      <c r="Q632" s="514"/>
    </row>
    <row r="633" spans="1:17" ht="14.4" customHeight="1" x14ac:dyDescent="0.3">
      <c r="A633" s="497" t="s">
        <v>2120</v>
      </c>
      <c r="B633" s="498" t="s">
        <v>1607</v>
      </c>
      <c r="C633" s="498" t="s">
        <v>1581</v>
      </c>
      <c r="D633" s="498" t="s">
        <v>1962</v>
      </c>
      <c r="E633" s="498" t="s">
        <v>1963</v>
      </c>
      <c r="F633" s="513"/>
      <c r="G633" s="513"/>
      <c r="H633" s="513"/>
      <c r="I633" s="513"/>
      <c r="J633" s="513"/>
      <c r="K633" s="513"/>
      <c r="L633" s="513"/>
      <c r="M633" s="513"/>
      <c r="N633" s="513">
        <v>3</v>
      </c>
      <c r="O633" s="513">
        <v>10933.74</v>
      </c>
      <c r="P633" s="503"/>
      <c r="Q633" s="514">
        <v>3644.58</v>
      </c>
    </row>
    <row r="634" spans="1:17" ht="14.4" customHeight="1" x14ac:dyDescent="0.3">
      <c r="A634" s="497" t="s">
        <v>2120</v>
      </c>
      <c r="B634" s="498" t="s">
        <v>1607</v>
      </c>
      <c r="C634" s="498" t="s">
        <v>1581</v>
      </c>
      <c r="D634" s="498" t="s">
        <v>1718</v>
      </c>
      <c r="E634" s="498" t="s">
        <v>1719</v>
      </c>
      <c r="F634" s="513"/>
      <c r="G634" s="513"/>
      <c r="H634" s="513"/>
      <c r="I634" s="513"/>
      <c r="J634" s="513">
        <v>1</v>
      </c>
      <c r="K634" s="513">
        <v>1305.82</v>
      </c>
      <c r="L634" s="513"/>
      <c r="M634" s="513">
        <v>1305.82</v>
      </c>
      <c r="N634" s="513">
        <v>1</v>
      </c>
      <c r="O634" s="513">
        <v>1305.82</v>
      </c>
      <c r="P634" s="503"/>
      <c r="Q634" s="514">
        <v>1305.82</v>
      </c>
    </row>
    <row r="635" spans="1:17" ht="14.4" customHeight="1" x14ac:dyDescent="0.3">
      <c r="A635" s="497" t="s">
        <v>2120</v>
      </c>
      <c r="B635" s="498" t="s">
        <v>1607</v>
      </c>
      <c r="C635" s="498" t="s">
        <v>1581</v>
      </c>
      <c r="D635" s="498" t="s">
        <v>1720</v>
      </c>
      <c r="E635" s="498" t="s">
        <v>1721</v>
      </c>
      <c r="F635" s="513"/>
      <c r="G635" s="513"/>
      <c r="H635" s="513"/>
      <c r="I635" s="513"/>
      <c r="J635" s="513">
        <v>1</v>
      </c>
      <c r="K635" s="513">
        <v>359.1</v>
      </c>
      <c r="L635" s="513"/>
      <c r="M635" s="513">
        <v>359.1</v>
      </c>
      <c r="N635" s="513">
        <v>4</v>
      </c>
      <c r="O635" s="513">
        <v>1436.4</v>
      </c>
      <c r="P635" s="503"/>
      <c r="Q635" s="514">
        <v>359.1</v>
      </c>
    </row>
    <row r="636" spans="1:17" ht="14.4" customHeight="1" x14ac:dyDescent="0.3">
      <c r="A636" s="497" t="s">
        <v>2120</v>
      </c>
      <c r="B636" s="498" t="s">
        <v>1607</v>
      </c>
      <c r="C636" s="498" t="s">
        <v>1581</v>
      </c>
      <c r="D636" s="498" t="s">
        <v>1722</v>
      </c>
      <c r="E636" s="498" t="s">
        <v>1723</v>
      </c>
      <c r="F636" s="513"/>
      <c r="G636" s="513"/>
      <c r="H636" s="513"/>
      <c r="I636" s="513"/>
      <c r="J636" s="513"/>
      <c r="K636" s="513"/>
      <c r="L636" s="513"/>
      <c r="M636" s="513"/>
      <c r="N636" s="513">
        <v>1</v>
      </c>
      <c r="O636" s="513">
        <v>893.9</v>
      </c>
      <c r="P636" s="503"/>
      <c r="Q636" s="514">
        <v>893.9</v>
      </c>
    </row>
    <row r="637" spans="1:17" ht="14.4" customHeight="1" x14ac:dyDescent="0.3">
      <c r="A637" s="497" t="s">
        <v>2120</v>
      </c>
      <c r="B637" s="498" t="s">
        <v>1607</v>
      </c>
      <c r="C637" s="498" t="s">
        <v>1581</v>
      </c>
      <c r="D637" s="498" t="s">
        <v>1726</v>
      </c>
      <c r="E637" s="498" t="s">
        <v>1727</v>
      </c>
      <c r="F637" s="513"/>
      <c r="G637" s="513"/>
      <c r="H637" s="513"/>
      <c r="I637" s="513"/>
      <c r="J637" s="513"/>
      <c r="K637" s="513"/>
      <c r="L637" s="513"/>
      <c r="M637" s="513"/>
      <c r="N637" s="513">
        <v>2</v>
      </c>
      <c r="O637" s="513">
        <v>33663.379999999997</v>
      </c>
      <c r="P637" s="503"/>
      <c r="Q637" s="514">
        <v>16831.689999999999</v>
      </c>
    </row>
    <row r="638" spans="1:17" ht="14.4" customHeight="1" x14ac:dyDescent="0.3">
      <c r="A638" s="497" t="s">
        <v>2120</v>
      </c>
      <c r="B638" s="498" t="s">
        <v>1607</v>
      </c>
      <c r="C638" s="498" t="s">
        <v>1581</v>
      </c>
      <c r="D638" s="498" t="s">
        <v>1730</v>
      </c>
      <c r="E638" s="498" t="s">
        <v>1731</v>
      </c>
      <c r="F638" s="513"/>
      <c r="G638" s="513"/>
      <c r="H638" s="513"/>
      <c r="I638" s="513"/>
      <c r="J638" s="513"/>
      <c r="K638" s="513"/>
      <c r="L638" s="513"/>
      <c r="M638" s="513"/>
      <c r="N638" s="513">
        <v>3</v>
      </c>
      <c r="O638" s="513">
        <v>19761.39</v>
      </c>
      <c r="P638" s="503"/>
      <c r="Q638" s="514">
        <v>6587.13</v>
      </c>
    </row>
    <row r="639" spans="1:17" ht="14.4" customHeight="1" x14ac:dyDescent="0.3">
      <c r="A639" s="497" t="s">
        <v>2120</v>
      </c>
      <c r="B639" s="498" t="s">
        <v>1607</v>
      </c>
      <c r="C639" s="498" t="s">
        <v>1581</v>
      </c>
      <c r="D639" s="498" t="s">
        <v>1732</v>
      </c>
      <c r="E639" s="498" t="s">
        <v>1733</v>
      </c>
      <c r="F639" s="513">
        <v>1</v>
      </c>
      <c r="G639" s="513">
        <v>1777</v>
      </c>
      <c r="H639" s="513">
        <v>1</v>
      </c>
      <c r="I639" s="513">
        <v>1777</v>
      </c>
      <c r="J639" s="513"/>
      <c r="K639" s="513"/>
      <c r="L639" s="513"/>
      <c r="M639" s="513"/>
      <c r="N639" s="513">
        <v>2</v>
      </c>
      <c r="O639" s="513">
        <v>3683.24</v>
      </c>
      <c r="P639" s="503">
        <v>2.0727293190770961</v>
      </c>
      <c r="Q639" s="514">
        <v>1841.62</v>
      </c>
    </row>
    <row r="640" spans="1:17" ht="14.4" customHeight="1" x14ac:dyDescent="0.3">
      <c r="A640" s="497" t="s">
        <v>2120</v>
      </c>
      <c r="B640" s="498" t="s">
        <v>1607</v>
      </c>
      <c r="C640" s="498" t="s">
        <v>1581</v>
      </c>
      <c r="D640" s="498" t="s">
        <v>1994</v>
      </c>
      <c r="E640" s="498" t="s">
        <v>1995</v>
      </c>
      <c r="F640" s="513"/>
      <c r="G640" s="513"/>
      <c r="H640" s="513"/>
      <c r="I640" s="513"/>
      <c r="J640" s="513">
        <v>1</v>
      </c>
      <c r="K640" s="513">
        <v>26499.82</v>
      </c>
      <c r="L640" s="513"/>
      <c r="M640" s="513">
        <v>26499.82</v>
      </c>
      <c r="N640" s="513"/>
      <c r="O640" s="513"/>
      <c r="P640" s="503"/>
      <c r="Q640" s="514"/>
    </row>
    <row r="641" spans="1:17" ht="14.4" customHeight="1" x14ac:dyDescent="0.3">
      <c r="A641" s="497" t="s">
        <v>2120</v>
      </c>
      <c r="B641" s="498" t="s">
        <v>1607</v>
      </c>
      <c r="C641" s="498" t="s">
        <v>1581</v>
      </c>
      <c r="D641" s="498" t="s">
        <v>2121</v>
      </c>
      <c r="E641" s="498" t="s">
        <v>2122</v>
      </c>
      <c r="F641" s="513"/>
      <c r="G641" s="513"/>
      <c r="H641" s="513"/>
      <c r="I641" s="513"/>
      <c r="J641" s="513"/>
      <c r="K641" s="513"/>
      <c r="L641" s="513"/>
      <c r="M641" s="513"/>
      <c r="N641" s="513">
        <v>1</v>
      </c>
      <c r="O641" s="513">
        <v>7794.49</v>
      </c>
      <c r="P641" s="503"/>
      <c r="Q641" s="514">
        <v>7794.49</v>
      </c>
    </row>
    <row r="642" spans="1:17" ht="14.4" customHeight="1" x14ac:dyDescent="0.3">
      <c r="A642" s="497" t="s">
        <v>2120</v>
      </c>
      <c r="B642" s="498" t="s">
        <v>1607</v>
      </c>
      <c r="C642" s="498" t="s">
        <v>1581</v>
      </c>
      <c r="D642" s="498" t="s">
        <v>2123</v>
      </c>
      <c r="E642" s="498" t="s">
        <v>2124</v>
      </c>
      <c r="F642" s="513"/>
      <c r="G642" s="513"/>
      <c r="H642" s="513"/>
      <c r="I642" s="513"/>
      <c r="J642" s="513"/>
      <c r="K642" s="513"/>
      <c r="L642" s="513"/>
      <c r="M642" s="513"/>
      <c r="N642" s="513">
        <v>1</v>
      </c>
      <c r="O642" s="513">
        <v>29883.55</v>
      </c>
      <c r="P642" s="503"/>
      <c r="Q642" s="514">
        <v>29883.55</v>
      </c>
    </row>
    <row r="643" spans="1:17" ht="14.4" customHeight="1" x14ac:dyDescent="0.3">
      <c r="A643" s="497" t="s">
        <v>2120</v>
      </c>
      <c r="B643" s="498" t="s">
        <v>1607</v>
      </c>
      <c r="C643" s="498" t="s">
        <v>1588</v>
      </c>
      <c r="D643" s="498" t="s">
        <v>1756</v>
      </c>
      <c r="E643" s="498" t="s">
        <v>1757</v>
      </c>
      <c r="F643" s="513">
        <v>1</v>
      </c>
      <c r="G643" s="513">
        <v>149</v>
      </c>
      <c r="H643" s="513">
        <v>1</v>
      </c>
      <c r="I643" s="513">
        <v>149</v>
      </c>
      <c r="J643" s="513">
        <v>1</v>
      </c>
      <c r="K643" s="513">
        <v>150</v>
      </c>
      <c r="L643" s="513">
        <v>1.0067114093959733</v>
      </c>
      <c r="M643" s="513">
        <v>150</v>
      </c>
      <c r="N643" s="513"/>
      <c r="O643" s="513"/>
      <c r="P643" s="503"/>
      <c r="Q643" s="514"/>
    </row>
    <row r="644" spans="1:17" ht="14.4" customHeight="1" x14ac:dyDescent="0.3">
      <c r="A644" s="497" t="s">
        <v>2120</v>
      </c>
      <c r="B644" s="498" t="s">
        <v>1607</v>
      </c>
      <c r="C644" s="498" t="s">
        <v>1588</v>
      </c>
      <c r="D644" s="498" t="s">
        <v>1760</v>
      </c>
      <c r="E644" s="498" t="s">
        <v>1761</v>
      </c>
      <c r="F644" s="513"/>
      <c r="G644" s="513"/>
      <c r="H644" s="513"/>
      <c r="I644" s="513"/>
      <c r="J644" s="513">
        <v>3</v>
      </c>
      <c r="K644" s="513">
        <v>372</v>
      </c>
      <c r="L644" s="513"/>
      <c r="M644" s="513">
        <v>124</v>
      </c>
      <c r="N644" s="513">
        <v>3</v>
      </c>
      <c r="O644" s="513">
        <v>372</v>
      </c>
      <c r="P644" s="503"/>
      <c r="Q644" s="514">
        <v>124</v>
      </c>
    </row>
    <row r="645" spans="1:17" ht="14.4" customHeight="1" x14ac:dyDescent="0.3">
      <c r="A645" s="497" t="s">
        <v>2120</v>
      </c>
      <c r="B645" s="498" t="s">
        <v>1607</v>
      </c>
      <c r="C645" s="498" t="s">
        <v>1588</v>
      </c>
      <c r="D645" s="498" t="s">
        <v>1762</v>
      </c>
      <c r="E645" s="498" t="s">
        <v>1763</v>
      </c>
      <c r="F645" s="513">
        <v>8</v>
      </c>
      <c r="G645" s="513">
        <v>1728</v>
      </c>
      <c r="H645" s="513">
        <v>1</v>
      </c>
      <c r="I645" s="513">
        <v>216</v>
      </c>
      <c r="J645" s="513">
        <v>9</v>
      </c>
      <c r="K645" s="513">
        <v>1953</v>
      </c>
      <c r="L645" s="513">
        <v>1.1302083333333333</v>
      </c>
      <c r="M645" s="513">
        <v>217</v>
      </c>
      <c r="N645" s="513">
        <v>32</v>
      </c>
      <c r="O645" s="513">
        <v>6944</v>
      </c>
      <c r="P645" s="503">
        <v>4.0185185185185182</v>
      </c>
      <c r="Q645" s="514">
        <v>217</v>
      </c>
    </row>
    <row r="646" spans="1:17" ht="14.4" customHeight="1" x14ac:dyDescent="0.3">
      <c r="A646" s="497" t="s">
        <v>2120</v>
      </c>
      <c r="B646" s="498" t="s">
        <v>1607</v>
      </c>
      <c r="C646" s="498" t="s">
        <v>1588</v>
      </c>
      <c r="D646" s="498" t="s">
        <v>1768</v>
      </c>
      <c r="E646" s="498" t="s">
        <v>1769</v>
      </c>
      <c r="F646" s="513">
        <v>3</v>
      </c>
      <c r="G646" s="513">
        <v>654</v>
      </c>
      <c r="H646" s="513">
        <v>1</v>
      </c>
      <c r="I646" s="513">
        <v>218</v>
      </c>
      <c r="J646" s="513">
        <v>6</v>
      </c>
      <c r="K646" s="513">
        <v>1314</v>
      </c>
      <c r="L646" s="513">
        <v>2.0091743119266057</v>
      </c>
      <c r="M646" s="513">
        <v>219</v>
      </c>
      <c r="N646" s="513">
        <v>4</v>
      </c>
      <c r="O646" s="513">
        <v>876</v>
      </c>
      <c r="P646" s="503">
        <v>1.3394495412844036</v>
      </c>
      <c r="Q646" s="514">
        <v>219</v>
      </c>
    </row>
    <row r="647" spans="1:17" ht="14.4" customHeight="1" x14ac:dyDescent="0.3">
      <c r="A647" s="497" t="s">
        <v>2120</v>
      </c>
      <c r="B647" s="498" t="s">
        <v>1607</v>
      </c>
      <c r="C647" s="498" t="s">
        <v>1588</v>
      </c>
      <c r="D647" s="498" t="s">
        <v>1770</v>
      </c>
      <c r="E647" s="498" t="s">
        <v>1771</v>
      </c>
      <c r="F647" s="513"/>
      <c r="G647" s="513"/>
      <c r="H647" s="513"/>
      <c r="I647" s="513"/>
      <c r="J647" s="513">
        <v>1</v>
      </c>
      <c r="K647" s="513">
        <v>609</v>
      </c>
      <c r="L647" s="513"/>
      <c r="M647" s="513">
        <v>609</v>
      </c>
      <c r="N647" s="513"/>
      <c r="O647" s="513"/>
      <c r="P647" s="503"/>
      <c r="Q647" s="514"/>
    </row>
    <row r="648" spans="1:17" ht="14.4" customHeight="1" x14ac:dyDescent="0.3">
      <c r="A648" s="497" t="s">
        <v>2120</v>
      </c>
      <c r="B648" s="498" t="s">
        <v>1607</v>
      </c>
      <c r="C648" s="498" t="s">
        <v>1588</v>
      </c>
      <c r="D648" s="498" t="s">
        <v>1782</v>
      </c>
      <c r="E648" s="498" t="s">
        <v>1783</v>
      </c>
      <c r="F648" s="513"/>
      <c r="G648" s="513"/>
      <c r="H648" s="513"/>
      <c r="I648" s="513"/>
      <c r="J648" s="513"/>
      <c r="K648" s="513"/>
      <c r="L648" s="513"/>
      <c r="M648" s="513"/>
      <c r="N648" s="513">
        <v>1</v>
      </c>
      <c r="O648" s="513">
        <v>257</v>
      </c>
      <c r="P648" s="503"/>
      <c r="Q648" s="514">
        <v>257</v>
      </c>
    </row>
    <row r="649" spans="1:17" ht="14.4" customHeight="1" x14ac:dyDescent="0.3">
      <c r="A649" s="497" t="s">
        <v>2120</v>
      </c>
      <c r="B649" s="498" t="s">
        <v>1607</v>
      </c>
      <c r="C649" s="498" t="s">
        <v>1588</v>
      </c>
      <c r="D649" s="498" t="s">
        <v>1784</v>
      </c>
      <c r="E649" s="498" t="s">
        <v>1785</v>
      </c>
      <c r="F649" s="513"/>
      <c r="G649" s="513"/>
      <c r="H649" s="513"/>
      <c r="I649" s="513"/>
      <c r="J649" s="513"/>
      <c r="K649" s="513"/>
      <c r="L649" s="513"/>
      <c r="M649" s="513"/>
      <c r="N649" s="513">
        <v>1</v>
      </c>
      <c r="O649" s="513">
        <v>326</v>
      </c>
      <c r="P649" s="503"/>
      <c r="Q649" s="514">
        <v>326</v>
      </c>
    </row>
    <row r="650" spans="1:17" ht="14.4" customHeight="1" x14ac:dyDescent="0.3">
      <c r="A650" s="497" t="s">
        <v>2120</v>
      </c>
      <c r="B650" s="498" t="s">
        <v>1607</v>
      </c>
      <c r="C650" s="498" t="s">
        <v>1588</v>
      </c>
      <c r="D650" s="498" t="s">
        <v>1788</v>
      </c>
      <c r="E650" s="498" t="s">
        <v>1789</v>
      </c>
      <c r="F650" s="513"/>
      <c r="G650" s="513"/>
      <c r="H650" s="513"/>
      <c r="I650" s="513"/>
      <c r="J650" s="513">
        <v>1</v>
      </c>
      <c r="K650" s="513">
        <v>4127</v>
      </c>
      <c r="L650" s="513"/>
      <c r="M650" s="513">
        <v>4127</v>
      </c>
      <c r="N650" s="513">
        <v>4</v>
      </c>
      <c r="O650" s="513">
        <v>16508</v>
      </c>
      <c r="P650" s="503"/>
      <c r="Q650" s="514">
        <v>4127</v>
      </c>
    </row>
    <row r="651" spans="1:17" ht="14.4" customHeight="1" x14ac:dyDescent="0.3">
      <c r="A651" s="497" t="s">
        <v>2120</v>
      </c>
      <c r="B651" s="498" t="s">
        <v>1607</v>
      </c>
      <c r="C651" s="498" t="s">
        <v>1588</v>
      </c>
      <c r="D651" s="498" t="s">
        <v>1790</v>
      </c>
      <c r="E651" s="498" t="s">
        <v>1791</v>
      </c>
      <c r="F651" s="513">
        <v>2</v>
      </c>
      <c r="G651" s="513">
        <v>554</v>
      </c>
      <c r="H651" s="513">
        <v>1</v>
      </c>
      <c r="I651" s="513">
        <v>277</v>
      </c>
      <c r="J651" s="513">
        <v>3</v>
      </c>
      <c r="K651" s="513">
        <v>834</v>
      </c>
      <c r="L651" s="513">
        <v>1.5054151624548737</v>
      </c>
      <c r="M651" s="513">
        <v>278</v>
      </c>
      <c r="N651" s="513">
        <v>3</v>
      </c>
      <c r="O651" s="513">
        <v>834</v>
      </c>
      <c r="P651" s="503">
        <v>1.5054151624548737</v>
      </c>
      <c r="Q651" s="514">
        <v>278</v>
      </c>
    </row>
    <row r="652" spans="1:17" ht="14.4" customHeight="1" x14ac:dyDescent="0.3">
      <c r="A652" s="497" t="s">
        <v>2120</v>
      </c>
      <c r="B652" s="498" t="s">
        <v>1607</v>
      </c>
      <c r="C652" s="498" t="s">
        <v>1588</v>
      </c>
      <c r="D652" s="498" t="s">
        <v>1794</v>
      </c>
      <c r="E652" s="498" t="s">
        <v>1795</v>
      </c>
      <c r="F652" s="513"/>
      <c r="G652" s="513"/>
      <c r="H652" s="513"/>
      <c r="I652" s="513"/>
      <c r="J652" s="513">
        <v>1</v>
      </c>
      <c r="K652" s="513">
        <v>1515</v>
      </c>
      <c r="L652" s="513"/>
      <c r="M652" s="513">
        <v>1515</v>
      </c>
      <c r="N652" s="513"/>
      <c r="O652" s="513"/>
      <c r="P652" s="503"/>
      <c r="Q652" s="514"/>
    </row>
    <row r="653" spans="1:17" ht="14.4" customHeight="1" x14ac:dyDescent="0.3">
      <c r="A653" s="497" t="s">
        <v>2120</v>
      </c>
      <c r="B653" s="498" t="s">
        <v>1607</v>
      </c>
      <c r="C653" s="498" t="s">
        <v>1588</v>
      </c>
      <c r="D653" s="498" t="s">
        <v>1800</v>
      </c>
      <c r="E653" s="498" t="s">
        <v>1801</v>
      </c>
      <c r="F653" s="513"/>
      <c r="G653" s="513"/>
      <c r="H653" s="513"/>
      <c r="I653" s="513"/>
      <c r="J653" s="513">
        <v>4</v>
      </c>
      <c r="K653" s="513">
        <v>15260</v>
      </c>
      <c r="L653" s="513"/>
      <c r="M653" s="513">
        <v>3815</v>
      </c>
      <c r="N653" s="513">
        <v>11</v>
      </c>
      <c r="O653" s="513">
        <v>41965</v>
      </c>
      <c r="P653" s="503"/>
      <c r="Q653" s="514">
        <v>3815</v>
      </c>
    </row>
    <row r="654" spans="1:17" ht="14.4" customHeight="1" x14ac:dyDescent="0.3">
      <c r="A654" s="497" t="s">
        <v>2120</v>
      </c>
      <c r="B654" s="498" t="s">
        <v>1607</v>
      </c>
      <c r="C654" s="498" t="s">
        <v>1588</v>
      </c>
      <c r="D654" s="498" t="s">
        <v>1802</v>
      </c>
      <c r="E654" s="498" t="s">
        <v>1803</v>
      </c>
      <c r="F654" s="513">
        <v>1</v>
      </c>
      <c r="G654" s="513">
        <v>5145</v>
      </c>
      <c r="H654" s="513">
        <v>1</v>
      </c>
      <c r="I654" s="513">
        <v>5145</v>
      </c>
      <c r="J654" s="513">
        <v>1</v>
      </c>
      <c r="K654" s="513">
        <v>5150</v>
      </c>
      <c r="L654" s="513">
        <v>1.0009718172983479</v>
      </c>
      <c r="M654" s="513">
        <v>5150</v>
      </c>
      <c r="N654" s="513">
        <v>3</v>
      </c>
      <c r="O654" s="513">
        <v>15450</v>
      </c>
      <c r="P654" s="503">
        <v>3.0029154518950438</v>
      </c>
      <c r="Q654" s="514">
        <v>5150</v>
      </c>
    </row>
    <row r="655" spans="1:17" ht="14.4" customHeight="1" x14ac:dyDescent="0.3">
      <c r="A655" s="497" t="s">
        <v>2120</v>
      </c>
      <c r="B655" s="498" t="s">
        <v>1607</v>
      </c>
      <c r="C655" s="498" t="s">
        <v>1588</v>
      </c>
      <c r="D655" s="498" t="s">
        <v>1816</v>
      </c>
      <c r="E655" s="498" t="s">
        <v>1817</v>
      </c>
      <c r="F655" s="513">
        <v>6</v>
      </c>
      <c r="G655" s="513">
        <v>7656</v>
      </c>
      <c r="H655" s="513">
        <v>1</v>
      </c>
      <c r="I655" s="513">
        <v>1276</v>
      </c>
      <c r="J655" s="513">
        <v>12</v>
      </c>
      <c r="K655" s="513">
        <v>15324</v>
      </c>
      <c r="L655" s="513">
        <v>2.0015673981191222</v>
      </c>
      <c r="M655" s="513">
        <v>1277</v>
      </c>
      <c r="N655" s="513">
        <v>12</v>
      </c>
      <c r="O655" s="513">
        <v>15324</v>
      </c>
      <c r="P655" s="503">
        <v>2.0015673981191222</v>
      </c>
      <c r="Q655" s="514">
        <v>1277</v>
      </c>
    </row>
    <row r="656" spans="1:17" ht="14.4" customHeight="1" x14ac:dyDescent="0.3">
      <c r="A656" s="497" t="s">
        <v>2120</v>
      </c>
      <c r="B656" s="498" t="s">
        <v>1607</v>
      </c>
      <c r="C656" s="498" t="s">
        <v>1588</v>
      </c>
      <c r="D656" s="498" t="s">
        <v>1818</v>
      </c>
      <c r="E656" s="498" t="s">
        <v>1819</v>
      </c>
      <c r="F656" s="513">
        <v>5</v>
      </c>
      <c r="G656" s="513">
        <v>5815</v>
      </c>
      <c r="H656" s="513">
        <v>1</v>
      </c>
      <c r="I656" s="513">
        <v>1163</v>
      </c>
      <c r="J656" s="513">
        <v>12</v>
      </c>
      <c r="K656" s="513">
        <v>13968</v>
      </c>
      <c r="L656" s="513">
        <v>2.4020636285468617</v>
      </c>
      <c r="M656" s="513">
        <v>1164</v>
      </c>
      <c r="N656" s="513">
        <v>9</v>
      </c>
      <c r="O656" s="513">
        <v>10476</v>
      </c>
      <c r="P656" s="503">
        <v>1.8015477214101461</v>
      </c>
      <c r="Q656" s="514">
        <v>1164</v>
      </c>
    </row>
    <row r="657" spans="1:17" ht="14.4" customHeight="1" x14ac:dyDescent="0.3">
      <c r="A657" s="497" t="s">
        <v>2120</v>
      </c>
      <c r="B657" s="498" t="s">
        <v>1607</v>
      </c>
      <c r="C657" s="498" t="s">
        <v>1588</v>
      </c>
      <c r="D657" s="498" t="s">
        <v>1820</v>
      </c>
      <c r="E657" s="498" t="s">
        <v>1821</v>
      </c>
      <c r="F657" s="513">
        <v>3</v>
      </c>
      <c r="G657" s="513">
        <v>15195</v>
      </c>
      <c r="H657" s="513">
        <v>1</v>
      </c>
      <c r="I657" s="513">
        <v>5065</v>
      </c>
      <c r="J657" s="513">
        <v>4</v>
      </c>
      <c r="K657" s="513">
        <v>20272</v>
      </c>
      <c r="L657" s="513">
        <v>1.3341230667982888</v>
      </c>
      <c r="M657" s="513">
        <v>5068</v>
      </c>
      <c r="N657" s="513">
        <v>3</v>
      </c>
      <c r="O657" s="513">
        <v>15204</v>
      </c>
      <c r="P657" s="503">
        <v>1.0005923000987167</v>
      </c>
      <c r="Q657" s="514">
        <v>5068</v>
      </c>
    </row>
    <row r="658" spans="1:17" ht="14.4" customHeight="1" x14ac:dyDescent="0.3">
      <c r="A658" s="497" t="s">
        <v>2120</v>
      </c>
      <c r="B658" s="498" t="s">
        <v>1607</v>
      </c>
      <c r="C658" s="498" t="s">
        <v>1588</v>
      </c>
      <c r="D658" s="498" t="s">
        <v>1822</v>
      </c>
      <c r="E658" s="498" t="s">
        <v>1823</v>
      </c>
      <c r="F658" s="513"/>
      <c r="G658" s="513"/>
      <c r="H658" s="513"/>
      <c r="I658" s="513"/>
      <c r="J658" s="513">
        <v>1</v>
      </c>
      <c r="K658" s="513">
        <v>7673</v>
      </c>
      <c r="L658" s="513"/>
      <c r="M658" s="513">
        <v>7673</v>
      </c>
      <c r="N658" s="513"/>
      <c r="O658" s="513"/>
      <c r="P658" s="503"/>
      <c r="Q658" s="514"/>
    </row>
    <row r="659" spans="1:17" ht="14.4" customHeight="1" x14ac:dyDescent="0.3">
      <c r="A659" s="497" t="s">
        <v>2120</v>
      </c>
      <c r="B659" s="498" t="s">
        <v>1607</v>
      </c>
      <c r="C659" s="498" t="s">
        <v>1588</v>
      </c>
      <c r="D659" s="498" t="s">
        <v>1826</v>
      </c>
      <c r="E659" s="498" t="s">
        <v>1827</v>
      </c>
      <c r="F659" s="513"/>
      <c r="G659" s="513"/>
      <c r="H659" s="513"/>
      <c r="I659" s="513"/>
      <c r="J659" s="513"/>
      <c r="K659" s="513"/>
      <c r="L659" s="513"/>
      <c r="M659" s="513"/>
      <c r="N659" s="513">
        <v>2</v>
      </c>
      <c r="O659" s="513">
        <v>1484</v>
      </c>
      <c r="P659" s="503"/>
      <c r="Q659" s="514">
        <v>742</v>
      </c>
    </row>
    <row r="660" spans="1:17" ht="14.4" customHeight="1" x14ac:dyDescent="0.3">
      <c r="A660" s="497" t="s">
        <v>2120</v>
      </c>
      <c r="B660" s="498" t="s">
        <v>1607</v>
      </c>
      <c r="C660" s="498" t="s">
        <v>1588</v>
      </c>
      <c r="D660" s="498" t="s">
        <v>1828</v>
      </c>
      <c r="E660" s="498" t="s">
        <v>1829</v>
      </c>
      <c r="F660" s="513">
        <v>169</v>
      </c>
      <c r="G660" s="513">
        <v>29068</v>
      </c>
      <c r="H660" s="513">
        <v>1</v>
      </c>
      <c r="I660" s="513">
        <v>172</v>
      </c>
      <c r="J660" s="513">
        <v>226</v>
      </c>
      <c r="K660" s="513">
        <v>39098</v>
      </c>
      <c r="L660" s="513">
        <v>1.3450529792211365</v>
      </c>
      <c r="M660" s="513">
        <v>173</v>
      </c>
      <c r="N660" s="513">
        <v>189</v>
      </c>
      <c r="O660" s="513">
        <v>32697</v>
      </c>
      <c r="P660" s="503">
        <v>1.1248451905875878</v>
      </c>
      <c r="Q660" s="514">
        <v>173</v>
      </c>
    </row>
    <row r="661" spans="1:17" ht="14.4" customHeight="1" x14ac:dyDescent="0.3">
      <c r="A661" s="497" t="s">
        <v>2120</v>
      </c>
      <c r="B661" s="498" t="s">
        <v>1607</v>
      </c>
      <c r="C661" s="498" t="s">
        <v>1588</v>
      </c>
      <c r="D661" s="498" t="s">
        <v>1830</v>
      </c>
      <c r="E661" s="498" t="s">
        <v>1831</v>
      </c>
      <c r="F661" s="513">
        <v>39</v>
      </c>
      <c r="G661" s="513">
        <v>77766</v>
      </c>
      <c r="H661" s="513">
        <v>1</v>
      </c>
      <c r="I661" s="513">
        <v>1994</v>
      </c>
      <c r="J661" s="513">
        <v>46</v>
      </c>
      <c r="K661" s="513">
        <v>91816</v>
      </c>
      <c r="L661" s="513">
        <v>1.1806702157755318</v>
      </c>
      <c r="M661" s="513">
        <v>1996</v>
      </c>
      <c r="N661" s="513">
        <v>49</v>
      </c>
      <c r="O661" s="513">
        <v>97804</v>
      </c>
      <c r="P661" s="503">
        <v>1.2576704472391533</v>
      </c>
      <c r="Q661" s="514">
        <v>1996</v>
      </c>
    </row>
    <row r="662" spans="1:17" ht="14.4" customHeight="1" x14ac:dyDescent="0.3">
      <c r="A662" s="497" t="s">
        <v>2120</v>
      </c>
      <c r="B662" s="498" t="s">
        <v>1607</v>
      </c>
      <c r="C662" s="498" t="s">
        <v>1588</v>
      </c>
      <c r="D662" s="498" t="s">
        <v>1836</v>
      </c>
      <c r="E662" s="498" t="s">
        <v>1837</v>
      </c>
      <c r="F662" s="513"/>
      <c r="G662" s="513"/>
      <c r="H662" s="513"/>
      <c r="I662" s="513"/>
      <c r="J662" s="513">
        <v>3</v>
      </c>
      <c r="K662" s="513">
        <v>8076</v>
      </c>
      <c r="L662" s="513"/>
      <c r="M662" s="513">
        <v>2692</v>
      </c>
      <c r="N662" s="513">
        <v>1</v>
      </c>
      <c r="O662" s="513">
        <v>2692</v>
      </c>
      <c r="P662" s="503"/>
      <c r="Q662" s="514">
        <v>2692</v>
      </c>
    </row>
    <row r="663" spans="1:17" ht="14.4" customHeight="1" x14ac:dyDescent="0.3">
      <c r="A663" s="497" t="s">
        <v>2120</v>
      </c>
      <c r="B663" s="498" t="s">
        <v>1607</v>
      </c>
      <c r="C663" s="498" t="s">
        <v>1588</v>
      </c>
      <c r="D663" s="498" t="s">
        <v>1838</v>
      </c>
      <c r="E663" s="498" t="s">
        <v>1839</v>
      </c>
      <c r="F663" s="513"/>
      <c r="G663" s="513"/>
      <c r="H663" s="513"/>
      <c r="I663" s="513"/>
      <c r="J663" s="513"/>
      <c r="K663" s="513"/>
      <c r="L663" s="513"/>
      <c r="M663" s="513"/>
      <c r="N663" s="513">
        <v>1</v>
      </c>
      <c r="O663" s="513">
        <v>5180</v>
      </c>
      <c r="P663" s="503"/>
      <c r="Q663" s="514">
        <v>5180</v>
      </c>
    </row>
    <row r="664" spans="1:17" ht="14.4" customHeight="1" x14ac:dyDescent="0.3">
      <c r="A664" s="497" t="s">
        <v>2120</v>
      </c>
      <c r="B664" s="498" t="s">
        <v>1607</v>
      </c>
      <c r="C664" s="498" t="s">
        <v>1588</v>
      </c>
      <c r="D664" s="498" t="s">
        <v>1842</v>
      </c>
      <c r="E664" s="498" t="s">
        <v>1843</v>
      </c>
      <c r="F664" s="513"/>
      <c r="G664" s="513"/>
      <c r="H664" s="513"/>
      <c r="I664" s="513"/>
      <c r="J664" s="513">
        <v>1</v>
      </c>
      <c r="K664" s="513">
        <v>658</v>
      </c>
      <c r="L664" s="513"/>
      <c r="M664" s="513">
        <v>658</v>
      </c>
      <c r="N664" s="513"/>
      <c r="O664" s="513"/>
      <c r="P664" s="503"/>
      <c r="Q664" s="514"/>
    </row>
    <row r="665" spans="1:17" ht="14.4" customHeight="1" x14ac:dyDescent="0.3">
      <c r="A665" s="497" t="s">
        <v>2120</v>
      </c>
      <c r="B665" s="498" t="s">
        <v>1607</v>
      </c>
      <c r="C665" s="498" t="s">
        <v>1588</v>
      </c>
      <c r="D665" s="498" t="s">
        <v>1846</v>
      </c>
      <c r="E665" s="498" t="s">
        <v>1847</v>
      </c>
      <c r="F665" s="513"/>
      <c r="G665" s="513"/>
      <c r="H665" s="513"/>
      <c r="I665" s="513"/>
      <c r="J665" s="513"/>
      <c r="K665" s="513"/>
      <c r="L665" s="513"/>
      <c r="M665" s="513"/>
      <c r="N665" s="513">
        <v>1</v>
      </c>
      <c r="O665" s="513">
        <v>2076</v>
      </c>
      <c r="P665" s="503"/>
      <c r="Q665" s="514">
        <v>2076</v>
      </c>
    </row>
    <row r="666" spans="1:17" ht="14.4" customHeight="1" x14ac:dyDescent="0.3">
      <c r="A666" s="497" t="s">
        <v>2120</v>
      </c>
      <c r="B666" s="498" t="s">
        <v>1607</v>
      </c>
      <c r="C666" s="498" t="s">
        <v>1588</v>
      </c>
      <c r="D666" s="498" t="s">
        <v>1848</v>
      </c>
      <c r="E666" s="498" t="s">
        <v>1849</v>
      </c>
      <c r="F666" s="513">
        <v>2</v>
      </c>
      <c r="G666" s="513">
        <v>298</v>
      </c>
      <c r="H666" s="513">
        <v>1</v>
      </c>
      <c r="I666" s="513">
        <v>149</v>
      </c>
      <c r="J666" s="513">
        <v>1</v>
      </c>
      <c r="K666" s="513">
        <v>150</v>
      </c>
      <c r="L666" s="513">
        <v>0.50335570469798663</v>
      </c>
      <c r="M666" s="513">
        <v>150</v>
      </c>
      <c r="N666" s="513">
        <v>2</v>
      </c>
      <c r="O666" s="513">
        <v>300</v>
      </c>
      <c r="P666" s="503">
        <v>1.0067114093959733</v>
      </c>
      <c r="Q666" s="514">
        <v>150</v>
      </c>
    </row>
    <row r="667" spans="1:17" ht="14.4" customHeight="1" x14ac:dyDescent="0.3">
      <c r="A667" s="497" t="s">
        <v>2120</v>
      </c>
      <c r="B667" s="498" t="s">
        <v>1607</v>
      </c>
      <c r="C667" s="498" t="s">
        <v>1588</v>
      </c>
      <c r="D667" s="498" t="s">
        <v>1850</v>
      </c>
      <c r="E667" s="498" t="s">
        <v>1851</v>
      </c>
      <c r="F667" s="513"/>
      <c r="G667" s="513"/>
      <c r="H667" s="513"/>
      <c r="I667" s="513"/>
      <c r="J667" s="513"/>
      <c r="K667" s="513"/>
      <c r="L667" s="513"/>
      <c r="M667" s="513"/>
      <c r="N667" s="513">
        <v>2</v>
      </c>
      <c r="O667" s="513">
        <v>386</v>
      </c>
      <c r="P667" s="503"/>
      <c r="Q667" s="514">
        <v>193</v>
      </c>
    </row>
    <row r="668" spans="1:17" ht="14.4" customHeight="1" x14ac:dyDescent="0.3">
      <c r="A668" s="497" t="s">
        <v>2120</v>
      </c>
      <c r="B668" s="498" t="s">
        <v>1607</v>
      </c>
      <c r="C668" s="498" t="s">
        <v>1588</v>
      </c>
      <c r="D668" s="498" t="s">
        <v>1852</v>
      </c>
      <c r="E668" s="498" t="s">
        <v>1853</v>
      </c>
      <c r="F668" s="513">
        <v>31</v>
      </c>
      <c r="G668" s="513">
        <v>6107</v>
      </c>
      <c r="H668" s="513">
        <v>1</v>
      </c>
      <c r="I668" s="513">
        <v>197</v>
      </c>
      <c r="J668" s="513">
        <v>15</v>
      </c>
      <c r="K668" s="513">
        <v>2970</v>
      </c>
      <c r="L668" s="513">
        <v>0.48632716554773209</v>
      </c>
      <c r="M668" s="513">
        <v>198</v>
      </c>
      <c r="N668" s="513">
        <v>41</v>
      </c>
      <c r="O668" s="513">
        <v>8118</v>
      </c>
      <c r="P668" s="503">
        <v>1.3292942524971345</v>
      </c>
      <c r="Q668" s="514">
        <v>198</v>
      </c>
    </row>
    <row r="669" spans="1:17" ht="14.4" customHeight="1" x14ac:dyDescent="0.3">
      <c r="A669" s="497" t="s">
        <v>2120</v>
      </c>
      <c r="B669" s="498" t="s">
        <v>1607</v>
      </c>
      <c r="C669" s="498" t="s">
        <v>1588</v>
      </c>
      <c r="D669" s="498" t="s">
        <v>1854</v>
      </c>
      <c r="E669" s="498" t="s">
        <v>1855</v>
      </c>
      <c r="F669" s="513"/>
      <c r="G669" s="513"/>
      <c r="H669" s="513"/>
      <c r="I669" s="513"/>
      <c r="J669" s="513">
        <v>2</v>
      </c>
      <c r="K669" s="513">
        <v>830</v>
      </c>
      <c r="L669" s="513"/>
      <c r="M669" s="513">
        <v>415</v>
      </c>
      <c r="N669" s="513"/>
      <c r="O669" s="513"/>
      <c r="P669" s="503"/>
      <c r="Q669" s="514"/>
    </row>
    <row r="670" spans="1:17" ht="14.4" customHeight="1" x14ac:dyDescent="0.3">
      <c r="A670" s="497" t="s">
        <v>2120</v>
      </c>
      <c r="B670" s="498" t="s">
        <v>1607</v>
      </c>
      <c r="C670" s="498" t="s">
        <v>1588</v>
      </c>
      <c r="D670" s="498" t="s">
        <v>1862</v>
      </c>
      <c r="E670" s="498" t="s">
        <v>1863</v>
      </c>
      <c r="F670" s="513"/>
      <c r="G670" s="513"/>
      <c r="H670" s="513"/>
      <c r="I670" s="513"/>
      <c r="J670" s="513">
        <v>2</v>
      </c>
      <c r="K670" s="513">
        <v>850</v>
      </c>
      <c r="L670" s="513"/>
      <c r="M670" s="513">
        <v>425</v>
      </c>
      <c r="N670" s="513"/>
      <c r="O670" s="513"/>
      <c r="P670" s="503"/>
      <c r="Q670" s="514"/>
    </row>
    <row r="671" spans="1:17" ht="14.4" customHeight="1" x14ac:dyDescent="0.3">
      <c r="A671" s="497" t="s">
        <v>2120</v>
      </c>
      <c r="B671" s="498" t="s">
        <v>1607</v>
      </c>
      <c r="C671" s="498" t="s">
        <v>1588</v>
      </c>
      <c r="D671" s="498" t="s">
        <v>1864</v>
      </c>
      <c r="E671" s="498" t="s">
        <v>1865</v>
      </c>
      <c r="F671" s="513">
        <v>10</v>
      </c>
      <c r="G671" s="513">
        <v>21160</v>
      </c>
      <c r="H671" s="513">
        <v>1</v>
      </c>
      <c r="I671" s="513">
        <v>2116</v>
      </c>
      <c r="J671" s="513">
        <v>50</v>
      </c>
      <c r="K671" s="513">
        <v>105900</v>
      </c>
      <c r="L671" s="513">
        <v>5.0047258979206051</v>
      </c>
      <c r="M671" s="513">
        <v>2118</v>
      </c>
      <c r="N671" s="513">
        <v>36</v>
      </c>
      <c r="O671" s="513">
        <v>76248</v>
      </c>
      <c r="P671" s="503">
        <v>3.6034026465028357</v>
      </c>
      <c r="Q671" s="514">
        <v>2118</v>
      </c>
    </row>
    <row r="672" spans="1:17" ht="14.4" customHeight="1" x14ac:dyDescent="0.3">
      <c r="A672" s="497" t="s">
        <v>2120</v>
      </c>
      <c r="B672" s="498" t="s">
        <v>1607</v>
      </c>
      <c r="C672" s="498" t="s">
        <v>1588</v>
      </c>
      <c r="D672" s="498" t="s">
        <v>1866</v>
      </c>
      <c r="E672" s="498" t="s">
        <v>1801</v>
      </c>
      <c r="F672" s="513">
        <v>4</v>
      </c>
      <c r="G672" s="513">
        <v>7448</v>
      </c>
      <c r="H672" s="513">
        <v>1</v>
      </c>
      <c r="I672" s="513">
        <v>1862</v>
      </c>
      <c r="J672" s="513">
        <v>4</v>
      </c>
      <c r="K672" s="513">
        <v>7456</v>
      </c>
      <c r="L672" s="513">
        <v>1.0010741138560688</v>
      </c>
      <c r="M672" s="513">
        <v>1864</v>
      </c>
      <c r="N672" s="513">
        <v>13</v>
      </c>
      <c r="O672" s="513">
        <v>24232</v>
      </c>
      <c r="P672" s="503">
        <v>3.2534908700322234</v>
      </c>
      <c r="Q672" s="514">
        <v>1864</v>
      </c>
    </row>
    <row r="673" spans="1:17" ht="14.4" customHeight="1" x14ac:dyDescent="0.3">
      <c r="A673" s="497" t="s">
        <v>2120</v>
      </c>
      <c r="B673" s="498" t="s">
        <v>1607</v>
      </c>
      <c r="C673" s="498" t="s">
        <v>1588</v>
      </c>
      <c r="D673" s="498" t="s">
        <v>2125</v>
      </c>
      <c r="E673" s="498" t="s">
        <v>2126</v>
      </c>
      <c r="F673" s="513"/>
      <c r="G673" s="513"/>
      <c r="H673" s="513"/>
      <c r="I673" s="513"/>
      <c r="J673" s="513"/>
      <c r="K673" s="513"/>
      <c r="L673" s="513"/>
      <c r="M673" s="513"/>
      <c r="N673" s="513">
        <v>1</v>
      </c>
      <c r="O673" s="513">
        <v>9711</v>
      </c>
      <c r="P673" s="503"/>
      <c r="Q673" s="514">
        <v>9711</v>
      </c>
    </row>
    <row r="674" spans="1:17" ht="14.4" customHeight="1" x14ac:dyDescent="0.3">
      <c r="A674" s="497" t="s">
        <v>2120</v>
      </c>
      <c r="B674" s="498" t="s">
        <v>1607</v>
      </c>
      <c r="C674" s="498" t="s">
        <v>1588</v>
      </c>
      <c r="D674" s="498" t="s">
        <v>1871</v>
      </c>
      <c r="E674" s="498" t="s">
        <v>1872</v>
      </c>
      <c r="F674" s="513">
        <v>9</v>
      </c>
      <c r="G674" s="513">
        <v>75402</v>
      </c>
      <c r="H674" s="513">
        <v>1</v>
      </c>
      <c r="I674" s="513">
        <v>8378</v>
      </c>
      <c r="J674" s="513">
        <v>10</v>
      </c>
      <c r="K674" s="513">
        <v>83840</v>
      </c>
      <c r="L674" s="513">
        <v>1.1119068459722554</v>
      </c>
      <c r="M674" s="513">
        <v>8384</v>
      </c>
      <c r="N674" s="513">
        <v>12</v>
      </c>
      <c r="O674" s="513">
        <v>100608</v>
      </c>
      <c r="P674" s="503">
        <v>1.3342882151667064</v>
      </c>
      <c r="Q674" s="514">
        <v>8384</v>
      </c>
    </row>
    <row r="675" spans="1:17" ht="14.4" customHeight="1" x14ac:dyDescent="0.3">
      <c r="A675" s="497" t="s">
        <v>2120</v>
      </c>
      <c r="B675" s="498" t="s">
        <v>1607</v>
      </c>
      <c r="C675" s="498" t="s">
        <v>1588</v>
      </c>
      <c r="D675" s="498" t="s">
        <v>1877</v>
      </c>
      <c r="E675" s="498" t="s">
        <v>1878</v>
      </c>
      <c r="F675" s="513"/>
      <c r="G675" s="513"/>
      <c r="H675" s="513"/>
      <c r="I675" s="513"/>
      <c r="J675" s="513"/>
      <c r="K675" s="513"/>
      <c r="L675" s="513"/>
      <c r="M675" s="513"/>
      <c r="N675" s="513">
        <v>1</v>
      </c>
      <c r="O675" s="513">
        <v>0</v>
      </c>
      <c r="P675" s="503"/>
      <c r="Q675" s="514">
        <v>0</v>
      </c>
    </row>
    <row r="676" spans="1:17" ht="14.4" customHeight="1" x14ac:dyDescent="0.3">
      <c r="A676" s="497" t="s">
        <v>2120</v>
      </c>
      <c r="B676" s="498" t="s">
        <v>1607</v>
      </c>
      <c r="C676" s="498" t="s">
        <v>1588</v>
      </c>
      <c r="D676" s="498" t="s">
        <v>1879</v>
      </c>
      <c r="E676" s="498" t="s">
        <v>1880</v>
      </c>
      <c r="F676" s="513">
        <v>1</v>
      </c>
      <c r="G676" s="513">
        <v>1988</v>
      </c>
      <c r="H676" s="513">
        <v>1</v>
      </c>
      <c r="I676" s="513">
        <v>1988</v>
      </c>
      <c r="J676" s="513"/>
      <c r="K676" s="513"/>
      <c r="L676" s="513"/>
      <c r="M676" s="513"/>
      <c r="N676" s="513">
        <v>2</v>
      </c>
      <c r="O676" s="513">
        <v>3986</v>
      </c>
      <c r="P676" s="503">
        <v>2.0050301810865192</v>
      </c>
      <c r="Q676" s="514">
        <v>1993</v>
      </c>
    </row>
    <row r="677" spans="1:17" ht="14.4" customHeight="1" x14ac:dyDescent="0.3">
      <c r="A677" s="497" t="s">
        <v>2120</v>
      </c>
      <c r="B677" s="498" t="s">
        <v>1607</v>
      </c>
      <c r="C677" s="498" t="s">
        <v>1588</v>
      </c>
      <c r="D677" s="498" t="s">
        <v>1881</v>
      </c>
      <c r="E677" s="498" t="s">
        <v>1882</v>
      </c>
      <c r="F677" s="513"/>
      <c r="G677" s="513"/>
      <c r="H677" s="513"/>
      <c r="I677" s="513"/>
      <c r="J677" s="513">
        <v>2</v>
      </c>
      <c r="K677" s="513">
        <v>1828</v>
      </c>
      <c r="L677" s="513"/>
      <c r="M677" s="513">
        <v>914</v>
      </c>
      <c r="N677" s="513"/>
      <c r="O677" s="513"/>
      <c r="P677" s="503"/>
      <c r="Q677" s="514"/>
    </row>
    <row r="678" spans="1:17" ht="14.4" customHeight="1" x14ac:dyDescent="0.3">
      <c r="A678" s="497" t="s">
        <v>2127</v>
      </c>
      <c r="B678" s="498" t="s">
        <v>1580</v>
      </c>
      <c r="C678" s="498" t="s">
        <v>1588</v>
      </c>
      <c r="D678" s="498" t="s">
        <v>1591</v>
      </c>
      <c r="E678" s="498" t="s">
        <v>1592</v>
      </c>
      <c r="F678" s="513"/>
      <c r="G678" s="513"/>
      <c r="H678" s="513"/>
      <c r="I678" s="513"/>
      <c r="J678" s="513">
        <v>1</v>
      </c>
      <c r="K678" s="513">
        <v>624</v>
      </c>
      <c r="L678" s="513"/>
      <c r="M678" s="513">
        <v>624</v>
      </c>
      <c r="N678" s="513"/>
      <c r="O678" s="513"/>
      <c r="P678" s="503"/>
      <c r="Q678" s="514"/>
    </row>
    <row r="679" spans="1:17" ht="14.4" customHeight="1" x14ac:dyDescent="0.3">
      <c r="A679" s="497" t="s">
        <v>2127</v>
      </c>
      <c r="B679" s="498" t="s">
        <v>1580</v>
      </c>
      <c r="C679" s="498" t="s">
        <v>1588</v>
      </c>
      <c r="D679" s="498" t="s">
        <v>1593</v>
      </c>
      <c r="E679" s="498" t="s">
        <v>1594</v>
      </c>
      <c r="F679" s="513"/>
      <c r="G679" s="513"/>
      <c r="H679" s="513"/>
      <c r="I679" s="513"/>
      <c r="J679" s="513">
        <v>1</v>
      </c>
      <c r="K679" s="513">
        <v>326</v>
      </c>
      <c r="L679" s="513"/>
      <c r="M679" s="513">
        <v>326</v>
      </c>
      <c r="N679" s="513"/>
      <c r="O679" s="513"/>
      <c r="P679" s="503"/>
      <c r="Q679" s="514"/>
    </row>
    <row r="680" spans="1:17" ht="14.4" customHeight="1" x14ac:dyDescent="0.3">
      <c r="A680" s="497" t="s">
        <v>2127</v>
      </c>
      <c r="B680" s="498" t="s">
        <v>1580</v>
      </c>
      <c r="C680" s="498" t="s">
        <v>1588</v>
      </c>
      <c r="D680" s="498" t="s">
        <v>1597</v>
      </c>
      <c r="E680" s="498" t="s">
        <v>1598</v>
      </c>
      <c r="F680" s="513">
        <v>3</v>
      </c>
      <c r="G680" s="513">
        <v>1944</v>
      </c>
      <c r="H680" s="513">
        <v>1</v>
      </c>
      <c r="I680" s="513">
        <v>648</v>
      </c>
      <c r="J680" s="513">
        <v>2</v>
      </c>
      <c r="K680" s="513">
        <v>1300</v>
      </c>
      <c r="L680" s="513">
        <v>0.66872427983539096</v>
      </c>
      <c r="M680" s="513">
        <v>650</v>
      </c>
      <c r="N680" s="513">
        <v>2</v>
      </c>
      <c r="O680" s="513">
        <v>1300</v>
      </c>
      <c r="P680" s="503">
        <v>0.66872427983539096</v>
      </c>
      <c r="Q680" s="514">
        <v>650</v>
      </c>
    </row>
    <row r="681" spans="1:17" ht="14.4" customHeight="1" x14ac:dyDescent="0.3">
      <c r="A681" s="497" t="s">
        <v>2127</v>
      </c>
      <c r="B681" s="498" t="s">
        <v>1580</v>
      </c>
      <c r="C681" s="498" t="s">
        <v>1588</v>
      </c>
      <c r="D681" s="498" t="s">
        <v>1599</v>
      </c>
      <c r="E681" s="498" t="s">
        <v>1600</v>
      </c>
      <c r="F681" s="513">
        <v>2</v>
      </c>
      <c r="G681" s="513">
        <v>240</v>
      </c>
      <c r="H681" s="513">
        <v>1</v>
      </c>
      <c r="I681" s="513">
        <v>120</v>
      </c>
      <c r="J681" s="513">
        <v>3</v>
      </c>
      <c r="K681" s="513">
        <v>363</v>
      </c>
      <c r="L681" s="513">
        <v>1.5125</v>
      </c>
      <c r="M681" s="513">
        <v>121</v>
      </c>
      <c r="N681" s="513">
        <v>2</v>
      </c>
      <c r="O681" s="513">
        <v>242</v>
      </c>
      <c r="P681" s="503">
        <v>1.0083333333333333</v>
      </c>
      <c r="Q681" s="514">
        <v>121</v>
      </c>
    </row>
    <row r="682" spans="1:17" ht="14.4" customHeight="1" x14ac:dyDescent="0.3">
      <c r="A682" s="497" t="s">
        <v>2127</v>
      </c>
      <c r="B682" s="498" t="s">
        <v>1607</v>
      </c>
      <c r="C682" s="498" t="s">
        <v>1608</v>
      </c>
      <c r="D682" s="498" t="s">
        <v>1620</v>
      </c>
      <c r="E682" s="498" t="s">
        <v>624</v>
      </c>
      <c r="F682" s="513"/>
      <c r="G682" s="513"/>
      <c r="H682" s="513"/>
      <c r="I682" s="513"/>
      <c r="J682" s="513">
        <v>1.6500000000000001</v>
      </c>
      <c r="K682" s="513">
        <v>1631.89</v>
      </c>
      <c r="L682" s="513"/>
      <c r="M682" s="513">
        <v>989.0242424242424</v>
      </c>
      <c r="N682" s="513"/>
      <c r="O682" s="513"/>
      <c r="P682" s="503"/>
      <c r="Q682" s="514"/>
    </row>
    <row r="683" spans="1:17" ht="14.4" customHeight="1" x14ac:dyDescent="0.3">
      <c r="A683" s="497" t="s">
        <v>2127</v>
      </c>
      <c r="B683" s="498" t="s">
        <v>1607</v>
      </c>
      <c r="C683" s="498" t="s">
        <v>1608</v>
      </c>
      <c r="D683" s="498" t="s">
        <v>1622</v>
      </c>
      <c r="E683" s="498" t="s">
        <v>693</v>
      </c>
      <c r="F683" s="513">
        <v>0.14000000000000001</v>
      </c>
      <c r="G683" s="513">
        <v>1769.52</v>
      </c>
      <c r="H683" s="513">
        <v>1</v>
      </c>
      <c r="I683" s="513">
        <v>12639.428571428571</v>
      </c>
      <c r="J683" s="513">
        <v>0.17</v>
      </c>
      <c r="K683" s="513">
        <v>1757.35</v>
      </c>
      <c r="L683" s="513">
        <v>0.99312242868122425</v>
      </c>
      <c r="M683" s="513">
        <v>10337.352941176468</v>
      </c>
      <c r="N683" s="513"/>
      <c r="O683" s="513"/>
      <c r="P683" s="503"/>
      <c r="Q683" s="514"/>
    </row>
    <row r="684" spans="1:17" ht="14.4" customHeight="1" x14ac:dyDescent="0.3">
      <c r="A684" s="497" t="s">
        <v>2127</v>
      </c>
      <c r="B684" s="498" t="s">
        <v>1607</v>
      </c>
      <c r="C684" s="498" t="s">
        <v>1608</v>
      </c>
      <c r="D684" s="498" t="s">
        <v>1625</v>
      </c>
      <c r="E684" s="498" t="s">
        <v>693</v>
      </c>
      <c r="F684" s="513"/>
      <c r="G684" s="513"/>
      <c r="H684" s="513"/>
      <c r="I684" s="513"/>
      <c r="J684" s="513">
        <v>0.1</v>
      </c>
      <c r="K684" s="513">
        <v>650.65</v>
      </c>
      <c r="L684" s="513"/>
      <c r="M684" s="513">
        <v>6506.4999999999991</v>
      </c>
      <c r="N684" s="513"/>
      <c r="O684" s="513"/>
      <c r="P684" s="503"/>
      <c r="Q684" s="514"/>
    </row>
    <row r="685" spans="1:17" ht="14.4" customHeight="1" x14ac:dyDescent="0.3">
      <c r="A685" s="497" t="s">
        <v>2127</v>
      </c>
      <c r="B685" s="498" t="s">
        <v>1607</v>
      </c>
      <c r="C685" s="498" t="s">
        <v>1608</v>
      </c>
      <c r="D685" s="498" t="s">
        <v>1633</v>
      </c>
      <c r="E685" s="498" t="s">
        <v>716</v>
      </c>
      <c r="F685" s="513"/>
      <c r="G685" s="513"/>
      <c r="H685" s="513"/>
      <c r="I685" s="513"/>
      <c r="J685" s="513">
        <v>0.2</v>
      </c>
      <c r="K685" s="513">
        <v>1092.1600000000001</v>
      </c>
      <c r="L685" s="513"/>
      <c r="M685" s="513">
        <v>5460.8</v>
      </c>
      <c r="N685" s="513"/>
      <c r="O685" s="513"/>
      <c r="P685" s="503"/>
      <c r="Q685" s="514"/>
    </row>
    <row r="686" spans="1:17" ht="14.4" customHeight="1" x14ac:dyDescent="0.3">
      <c r="A686" s="497" t="s">
        <v>2127</v>
      </c>
      <c r="B686" s="498" t="s">
        <v>1607</v>
      </c>
      <c r="C686" s="498" t="s">
        <v>1608</v>
      </c>
      <c r="D686" s="498" t="s">
        <v>1634</v>
      </c>
      <c r="E686" s="498" t="s">
        <v>716</v>
      </c>
      <c r="F686" s="513">
        <v>0.26</v>
      </c>
      <c r="G686" s="513">
        <v>2814.92</v>
      </c>
      <c r="H686" s="513">
        <v>1</v>
      </c>
      <c r="I686" s="513">
        <v>10826.615384615385</v>
      </c>
      <c r="J686" s="513">
        <v>0.55000000000000004</v>
      </c>
      <c r="K686" s="513">
        <v>6006.87</v>
      </c>
      <c r="L686" s="513">
        <v>2.1339398632998452</v>
      </c>
      <c r="M686" s="513">
        <v>10921.581818181818</v>
      </c>
      <c r="N686" s="513">
        <v>0.24</v>
      </c>
      <c r="O686" s="513">
        <v>2621.1800000000003</v>
      </c>
      <c r="P686" s="503">
        <v>0.93117388771261711</v>
      </c>
      <c r="Q686" s="514">
        <v>10921.583333333336</v>
      </c>
    </row>
    <row r="687" spans="1:17" ht="14.4" customHeight="1" x14ac:dyDescent="0.3">
      <c r="A687" s="497" t="s">
        <v>2127</v>
      </c>
      <c r="B687" s="498" t="s">
        <v>1607</v>
      </c>
      <c r="C687" s="498" t="s">
        <v>1608</v>
      </c>
      <c r="D687" s="498" t="s">
        <v>1635</v>
      </c>
      <c r="E687" s="498" t="s">
        <v>719</v>
      </c>
      <c r="F687" s="513">
        <v>0.1</v>
      </c>
      <c r="G687" s="513">
        <v>193.91</v>
      </c>
      <c r="H687" s="513">
        <v>1</v>
      </c>
      <c r="I687" s="513">
        <v>1939.1</v>
      </c>
      <c r="J687" s="513">
        <v>0.2</v>
      </c>
      <c r="K687" s="513">
        <v>391.22</v>
      </c>
      <c r="L687" s="513">
        <v>2.0175339074828531</v>
      </c>
      <c r="M687" s="513">
        <v>1956.1000000000001</v>
      </c>
      <c r="N687" s="513">
        <v>0.1</v>
      </c>
      <c r="O687" s="513">
        <v>195.61</v>
      </c>
      <c r="P687" s="503">
        <v>1.0087669537414266</v>
      </c>
      <c r="Q687" s="514">
        <v>1956.1000000000001</v>
      </c>
    </row>
    <row r="688" spans="1:17" ht="14.4" customHeight="1" x14ac:dyDescent="0.3">
      <c r="A688" s="497" t="s">
        <v>2127</v>
      </c>
      <c r="B688" s="498" t="s">
        <v>1607</v>
      </c>
      <c r="C688" s="498" t="s">
        <v>1608</v>
      </c>
      <c r="D688" s="498" t="s">
        <v>1637</v>
      </c>
      <c r="E688" s="498" t="s">
        <v>632</v>
      </c>
      <c r="F688" s="513"/>
      <c r="G688" s="513"/>
      <c r="H688" s="513"/>
      <c r="I688" s="513"/>
      <c r="J688" s="513">
        <v>0.15</v>
      </c>
      <c r="K688" s="513">
        <v>56.4</v>
      </c>
      <c r="L688" s="513"/>
      <c r="M688" s="513">
        <v>376</v>
      </c>
      <c r="N688" s="513">
        <v>0.25</v>
      </c>
      <c r="O688" s="513">
        <v>94.83</v>
      </c>
      <c r="P688" s="503"/>
      <c r="Q688" s="514">
        <v>379.32</v>
      </c>
    </row>
    <row r="689" spans="1:17" ht="14.4" customHeight="1" x14ac:dyDescent="0.3">
      <c r="A689" s="497" t="s">
        <v>2127</v>
      </c>
      <c r="B689" s="498" t="s">
        <v>1607</v>
      </c>
      <c r="C689" s="498" t="s">
        <v>1608</v>
      </c>
      <c r="D689" s="498" t="s">
        <v>1639</v>
      </c>
      <c r="E689" s="498" t="s">
        <v>609</v>
      </c>
      <c r="F689" s="513">
        <v>0.05</v>
      </c>
      <c r="G689" s="513">
        <v>45.1</v>
      </c>
      <c r="H689" s="513">
        <v>1</v>
      </c>
      <c r="I689" s="513">
        <v>902</v>
      </c>
      <c r="J689" s="513"/>
      <c r="K689" s="513"/>
      <c r="L689" s="513"/>
      <c r="M689" s="513"/>
      <c r="N689" s="513">
        <v>0.05</v>
      </c>
      <c r="O689" s="513">
        <v>47.24</v>
      </c>
      <c r="P689" s="503">
        <v>1.0474501108647449</v>
      </c>
      <c r="Q689" s="514">
        <v>944.8</v>
      </c>
    </row>
    <row r="690" spans="1:17" ht="14.4" customHeight="1" x14ac:dyDescent="0.3">
      <c r="A690" s="497" t="s">
        <v>2127</v>
      </c>
      <c r="B690" s="498" t="s">
        <v>1607</v>
      </c>
      <c r="C690" s="498" t="s">
        <v>1581</v>
      </c>
      <c r="D690" s="498" t="s">
        <v>1650</v>
      </c>
      <c r="E690" s="498" t="s">
        <v>1651</v>
      </c>
      <c r="F690" s="513"/>
      <c r="G690" s="513"/>
      <c r="H690" s="513"/>
      <c r="I690" s="513"/>
      <c r="J690" s="513">
        <v>1</v>
      </c>
      <c r="K690" s="513">
        <v>972.32</v>
      </c>
      <c r="L690" s="513"/>
      <c r="M690" s="513">
        <v>972.32</v>
      </c>
      <c r="N690" s="513"/>
      <c r="O690" s="513"/>
      <c r="P690" s="503"/>
      <c r="Q690" s="514"/>
    </row>
    <row r="691" spans="1:17" ht="14.4" customHeight="1" x14ac:dyDescent="0.3">
      <c r="A691" s="497" t="s">
        <v>2127</v>
      </c>
      <c r="B691" s="498" t="s">
        <v>1607</v>
      </c>
      <c r="C691" s="498" t="s">
        <v>1581</v>
      </c>
      <c r="D691" s="498" t="s">
        <v>1654</v>
      </c>
      <c r="E691" s="498" t="s">
        <v>1655</v>
      </c>
      <c r="F691" s="513"/>
      <c r="G691" s="513"/>
      <c r="H691" s="513"/>
      <c r="I691" s="513"/>
      <c r="J691" s="513">
        <v>1</v>
      </c>
      <c r="K691" s="513">
        <v>1027.76</v>
      </c>
      <c r="L691" s="513"/>
      <c r="M691" s="513">
        <v>1027.76</v>
      </c>
      <c r="N691" s="513"/>
      <c r="O691" s="513"/>
      <c r="P691" s="503"/>
      <c r="Q691" s="514"/>
    </row>
    <row r="692" spans="1:17" ht="14.4" customHeight="1" x14ac:dyDescent="0.3">
      <c r="A692" s="497" t="s">
        <v>2127</v>
      </c>
      <c r="B692" s="498" t="s">
        <v>1607</v>
      </c>
      <c r="C692" s="498" t="s">
        <v>1581</v>
      </c>
      <c r="D692" s="498" t="s">
        <v>1701</v>
      </c>
      <c r="E692" s="498" t="s">
        <v>1702</v>
      </c>
      <c r="F692" s="513"/>
      <c r="G692" s="513"/>
      <c r="H692" s="513"/>
      <c r="I692" s="513"/>
      <c r="J692" s="513">
        <v>1</v>
      </c>
      <c r="K692" s="513">
        <v>831.16</v>
      </c>
      <c r="L692" s="513"/>
      <c r="M692" s="513">
        <v>831.16</v>
      </c>
      <c r="N692" s="513"/>
      <c r="O692" s="513"/>
      <c r="P692" s="503"/>
      <c r="Q692" s="514"/>
    </row>
    <row r="693" spans="1:17" ht="14.4" customHeight="1" x14ac:dyDescent="0.3">
      <c r="A693" s="497" t="s">
        <v>2127</v>
      </c>
      <c r="B693" s="498" t="s">
        <v>1607</v>
      </c>
      <c r="C693" s="498" t="s">
        <v>1581</v>
      </c>
      <c r="D693" s="498" t="s">
        <v>1703</v>
      </c>
      <c r="E693" s="498" t="s">
        <v>1702</v>
      </c>
      <c r="F693" s="513"/>
      <c r="G693" s="513"/>
      <c r="H693" s="513"/>
      <c r="I693" s="513"/>
      <c r="J693" s="513">
        <v>1</v>
      </c>
      <c r="K693" s="513">
        <v>888.06</v>
      </c>
      <c r="L693" s="513"/>
      <c r="M693" s="513">
        <v>888.06</v>
      </c>
      <c r="N693" s="513"/>
      <c r="O693" s="513"/>
      <c r="P693" s="503"/>
      <c r="Q693" s="514"/>
    </row>
    <row r="694" spans="1:17" ht="14.4" customHeight="1" x14ac:dyDescent="0.3">
      <c r="A694" s="497" t="s">
        <v>2127</v>
      </c>
      <c r="B694" s="498" t="s">
        <v>1607</v>
      </c>
      <c r="C694" s="498" t="s">
        <v>1581</v>
      </c>
      <c r="D694" s="498" t="s">
        <v>1704</v>
      </c>
      <c r="E694" s="498" t="s">
        <v>1705</v>
      </c>
      <c r="F694" s="513"/>
      <c r="G694" s="513"/>
      <c r="H694" s="513"/>
      <c r="I694" s="513"/>
      <c r="J694" s="513">
        <v>1</v>
      </c>
      <c r="K694" s="513">
        <v>888.06</v>
      </c>
      <c r="L694" s="513"/>
      <c r="M694" s="513">
        <v>888.06</v>
      </c>
      <c r="N694" s="513"/>
      <c r="O694" s="513"/>
      <c r="P694" s="503"/>
      <c r="Q694" s="514"/>
    </row>
    <row r="695" spans="1:17" ht="14.4" customHeight="1" x14ac:dyDescent="0.3">
      <c r="A695" s="497" t="s">
        <v>2127</v>
      </c>
      <c r="B695" s="498" t="s">
        <v>1607</v>
      </c>
      <c r="C695" s="498" t="s">
        <v>1581</v>
      </c>
      <c r="D695" s="498" t="s">
        <v>1726</v>
      </c>
      <c r="E695" s="498" t="s">
        <v>1727</v>
      </c>
      <c r="F695" s="513"/>
      <c r="G695" s="513"/>
      <c r="H695" s="513"/>
      <c r="I695" s="513"/>
      <c r="J695" s="513">
        <v>1</v>
      </c>
      <c r="K695" s="513">
        <v>16831.689999999999</v>
      </c>
      <c r="L695" s="513"/>
      <c r="M695" s="513">
        <v>16831.689999999999</v>
      </c>
      <c r="N695" s="513"/>
      <c r="O695" s="513"/>
      <c r="P695" s="503"/>
      <c r="Q695" s="514"/>
    </row>
    <row r="696" spans="1:17" ht="14.4" customHeight="1" x14ac:dyDescent="0.3">
      <c r="A696" s="497" t="s">
        <v>2127</v>
      </c>
      <c r="B696" s="498" t="s">
        <v>1607</v>
      </c>
      <c r="C696" s="498" t="s">
        <v>1581</v>
      </c>
      <c r="D696" s="498" t="s">
        <v>2107</v>
      </c>
      <c r="E696" s="498" t="s">
        <v>2108</v>
      </c>
      <c r="F696" s="513"/>
      <c r="G696" s="513"/>
      <c r="H696" s="513"/>
      <c r="I696" s="513"/>
      <c r="J696" s="513">
        <v>1</v>
      </c>
      <c r="K696" s="513">
        <v>10645.01</v>
      </c>
      <c r="L696" s="513"/>
      <c r="M696" s="513">
        <v>10645.01</v>
      </c>
      <c r="N696" s="513"/>
      <c r="O696" s="513"/>
      <c r="P696" s="503"/>
      <c r="Q696" s="514"/>
    </row>
    <row r="697" spans="1:17" ht="14.4" customHeight="1" x14ac:dyDescent="0.3">
      <c r="A697" s="497" t="s">
        <v>2127</v>
      </c>
      <c r="B697" s="498" t="s">
        <v>1607</v>
      </c>
      <c r="C697" s="498" t="s">
        <v>1581</v>
      </c>
      <c r="D697" s="498" t="s">
        <v>1730</v>
      </c>
      <c r="E697" s="498" t="s">
        <v>1731</v>
      </c>
      <c r="F697" s="513"/>
      <c r="G697" s="513"/>
      <c r="H697" s="513"/>
      <c r="I697" s="513"/>
      <c r="J697" s="513">
        <v>1</v>
      </c>
      <c r="K697" s="513">
        <v>6587.13</v>
      </c>
      <c r="L697" s="513"/>
      <c r="M697" s="513">
        <v>6587.13</v>
      </c>
      <c r="N697" s="513"/>
      <c r="O697" s="513"/>
      <c r="P697" s="503"/>
      <c r="Q697" s="514"/>
    </row>
    <row r="698" spans="1:17" ht="14.4" customHeight="1" x14ac:dyDescent="0.3">
      <c r="A698" s="497" t="s">
        <v>2127</v>
      </c>
      <c r="B698" s="498" t="s">
        <v>1607</v>
      </c>
      <c r="C698" s="498" t="s">
        <v>1588</v>
      </c>
      <c r="D698" s="498" t="s">
        <v>1754</v>
      </c>
      <c r="E698" s="498" t="s">
        <v>1755</v>
      </c>
      <c r="F698" s="513"/>
      <c r="G698" s="513"/>
      <c r="H698" s="513"/>
      <c r="I698" s="513"/>
      <c r="J698" s="513">
        <v>2</v>
      </c>
      <c r="K698" s="513">
        <v>410</v>
      </c>
      <c r="L698" s="513"/>
      <c r="M698" s="513">
        <v>205</v>
      </c>
      <c r="N698" s="513"/>
      <c r="O698" s="513"/>
      <c r="P698" s="503"/>
      <c r="Q698" s="514"/>
    </row>
    <row r="699" spans="1:17" ht="14.4" customHeight="1" x14ac:dyDescent="0.3">
      <c r="A699" s="497" t="s">
        <v>2127</v>
      </c>
      <c r="B699" s="498" t="s">
        <v>1607</v>
      </c>
      <c r="C699" s="498" t="s">
        <v>1588</v>
      </c>
      <c r="D699" s="498" t="s">
        <v>1756</v>
      </c>
      <c r="E699" s="498" t="s">
        <v>1757</v>
      </c>
      <c r="F699" s="513">
        <v>1</v>
      </c>
      <c r="G699" s="513">
        <v>149</v>
      </c>
      <c r="H699" s="513">
        <v>1</v>
      </c>
      <c r="I699" s="513">
        <v>149</v>
      </c>
      <c r="J699" s="513"/>
      <c r="K699" s="513"/>
      <c r="L699" s="513"/>
      <c r="M699" s="513"/>
      <c r="N699" s="513"/>
      <c r="O699" s="513"/>
      <c r="P699" s="503"/>
      <c r="Q699" s="514"/>
    </row>
    <row r="700" spans="1:17" ht="14.4" customHeight="1" x14ac:dyDescent="0.3">
      <c r="A700" s="497" t="s">
        <v>2127</v>
      </c>
      <c r="B700" s="498" t="s">
        <v>1607</v>
      </c>
      <c r="C700" s="498" t="s">
        <v>1588</v>
      </c>
      <c r="D700" s="498" t="s">
        <v>1760</v>
      </c>
      <c r="E700" s="498" t="s">
        <v>1761</v>
      </c>
      <c r="F700" s="513"/>
      <c r="G700" s="513"/>
      <c r="H700" s="513"/>
      <c r="I700" s="513"/>
      <c r="J700" s="513"/>
      <c r="K700" s="513"/>
      <c r="L700" s="513"/>
      <c r="M700" s="513"/>
      <c r="N700" s="513">
        <v>1</v>
      </c>
      <c r="O700" s="513">
        <v>124</v>
      </c>
      <c r="P700" s="503"/>
      <c r="Q700" s="514">
        <v>124</v>
      </c>
    </row>
    <row r="701" spans="1:17" ht="14.4" customHeight="1" x14ac:dyDescent="0.3">
      <c r="A701" s="497" t="s">
        <v>2127</v>
      </c>
      <c r="B701" s="498" t="s">
        <v>1607</v>
      </c>
      <c r="C701" s="498" t="s">
        <v>1588</v>
      </c>
      <c r="D701" s="498" t="s">
        <v>1762</v>
      </c>
      <c r="E701" s="498" t="s">
        <v>1763</v>
      </c>
      <c r="F701" s="513"/>
      <c r="G701" s="513"/>
      <c r="H701" s="513"/>
      <c r="I701" s="513"/>
      <c r="J701" s="513"/>
      <c r="K701" s="513"/>
      <c r="L701" s="513"/>
      <c r="M701" s="513"/>
      <c r="N701" s="513">
        <v>3</v>
      </c>
      <c r="O701" s="513">
        <v>651</v>
      </c>
      <c r="P701" s="503"/>
      <c r="Q701" s="514">
        <v>217</v>
      </c>
    </row>
    <row r="702" spans="1:17" ht="14.4" customHeight="1" x14ac:dyDescent="0.3">
      <c r="A702" s="497" t="s">
        <v>2127</v>
      </c>
      <c r="B702" s="498" t="s">
        <v>1607</v>
      </c>
      <c r="C702" s="498" t="s">
        <v>1588</v>
      </c>
      <c r="D702" s="498" t="s">
        <v>1768</v>
      </c>
      <c r="E702" s="498" t="s">
        <v>1769</v>
      </c>
      <c r="F702" s="513">
        <v>5</v>
      </c>
      <c r="G702" s="513">
        <v>1090</v>
      </c>
      <c r="H702" s="513">
        <v>1</v>
      </c>
      <c r="I702" s="513">
        <v>218</v>
      </c>
      <c r="J702" s="513">
        <v>6</v>
      </c>
      <c r="K702" s="513">
        <v>1314</v>
      </c>
      <c r="L702" s="513">
        <v>1.2055045871559633</v>
      </c>
      <c r="M702" s="513">
        <v>219</v>
      </c>
      <c r="N702" s="513">
        <v>6</v>
      </c>
      <c r="O702" s="513">
        <v>1314</v>
      </c>
      <c r="P702" s="503">
        <v>1.2055045871559633</v>
      </c>
      <c r="Q702" s="514">
        <v>219</v>
      </c>
    </row>
    <row r="703" spans="1:17" ht="14.4" customHeight="1" x14ac:dyDescent="0.3">
      <c r="A703" s="497" t="s">
        <v>2127</v>
      </c>
      <c r="B703" s="498" t="s">
        <v>1607</v>
      </c>
      <c r="C703" s="498" t="s">
        <v>1588</v>
      </c>
      <c r="D703" s="498" t="s">
        <v>1770</v>
      </c>
      <c r="E703" s="498" t="s">
        <v>1771</v>
      </c>
      <c r="F703" s="513"/>
      <c r="G703" s="513"/>
      <c r="H703" s="513"/>
      <c r="I703" s="513"/>
      <c r="J703" s="513">
        <v>1</v>
      </c>
      <c r="K703" s="513">
        <v>609</v>
      </c>
      <c r="L703" s="513"/>
      <c r="M703" s="513">
        <v>609</v>
      </c>
      <c r="N703" s="513"/>
      <c r="O703" s="513"/>
      <c r="P703" s="503"/>
      <c r="Q703" s="514"/>
    </row>
    <row r="704" spans="1:17" ht="14.4" customHeight="1" x14ac:dyDescent="0.3">
      <c r="A704" s="497" t="s">
        <v>2127</v>
      </c>
      <c r="B704" s="498" t="s">
        <v>1607</v>
      </c>
      <c r="C704" s="498" t="s">
        <v>1588</v>
      </c>
      <c r="D704" s="498" t="s">
        <v>1782</v>
      </c>
      <c r="E704" s="498" t="s">
        <v>1783</v>
      </c>
      <c r="F704" s="513"/>
      <c r="G704" s="513"/>
      <c r="H704" s="513"/>
      <c r="I704" s="513"/>
      <c r="J704" s="513">
        <v>1</v>
      </c>
      <c r="K704" s="513">
        <v>257</v>
      </c>
      <c r="L704" s="513"/>
      <c r="M704" s="513">
        <v>257</v>
      </c>
      <c r="N704" s="513"/>
      <c r="O704" s="513"/>
      <c r="P704" s="503"/>
      <c r="Q704" s="514"/>
    </row>
    <row r="705" spans="1:17" ht="14.4" customHeight="1" x14ac:dyDescent="0.3">
      <c r="A705" s="497" t="s">
        <v>2127</v>
      </c>
      <c r="B705" s="498" t="s">
        <v>1607</v>
      </c>
      <c r="C705" s="498" t="s">
        <v>1588</v>
      </c>
      <c r="D705" s="498" t="s">
        <v>1788</v>
      </c>
      <c r="E705" s="498" t="s">
        <v>1789</v>
      </c>
      <c r="F705" s="513"/>
      <c r="G705" s="513"/>
      <c r="H705" s="513"/>
      <c r="I705" s="513"/>
      <c r="J705" s="513">
        <v>1</v>
      </c>
      <c r="K705" s="513">
        <v>4127</v>
      </c>
      <c r="L705" s="513"/>
      <c r="M705" s="513">
        <v>4127</v>
      </c>
      <c r="N705" s="513"/>
      <c r="O705" s="513"/>
      <c r="P705" s="503"/>
      <c r="Q705" s="514"/>
    </row>
    <row r="706" spans="1:17" ht="14.4" customHeight="1" x14ac:dyDescent="0.3">
      <c r="A706" s="497" t="s">
        <v>2127</v>
      </c>
      <c r="B706" s="498" t="s">
        <v>1607</v>
      </c>
      <c r="C706" s="498" t="s">
        <v>1588</v>
      </c>
      <c r="D706" s="498" t="s">
        <v>1800</v>
      </c>
      <c r="E706" s="498" t="s">
        <v>1801</v>
      </c>
      <c r="F706" s="513"/>
      <c r="G706" s="513"/>
      <c r="H706" s="513"/>
      <c r="I706" s="513"/>
      <c r="J706" s="513">
        <v>2</v>
      </c>
      <c r="K706" s="513">
        <v>7630</v>
      </c>
      <c r="L706" s="513"/>
      <c r="M706" s="513">
        <v>3815</v>
      </c>
      <c r="N706" s="513"/>
      <c r="O706" s="513"/>
      <c r="P706" s="503"/>
      <c r="Q706" s="514"/>
    </row>
    <row r="707" spans="1:17" ht="14.4" customHeight="1" x14ac:dyDescent="0.3">
      <c r="A707" s="497" t="s">
        <v>2127</v>
      </c>
      <c r="B707" s="498" t="s">
        <v>1607</v>
      </c>
      <c r="C707" s="498" t="s">
        <v>1588</v>
      </c>
      <c r="D707" s="498" t="s">
        <v>1816</v>
      </c>
      <c r="E707" s="498" t="s">
        <v>1817</v>
      </c>
      <c r="F707" s="513">
        <v>3</v>
      </c>
      <c r="G707" s="513">
        <v>3828</v>
      </c>
      <c r="H707" s="513">
        <v>1</v>
      </c>
      <c r="I707" s="513">
        <v>1276</v>
      </c>
      <c r="J707" s="513">
        <v>5</v>
      </c>
      <c r="K707" s="513">
        <v>6385</v>
      </c>
      <c r="L707" s="513">
        <v>1.6679728317659352</v>
      </c>
      <c r="M707" s="513">
        <v>1277</v>
      </c>
      <c r="N707" s="513">
        <v>2</v>
      </c>
      <c r="O707" s="513">
        <v>2554</v>
      </c>
      <c r="P707" s="503">
        <v>0.66718913270637403</v>
      </c>
      <c r="Q707" s="514">
        <v>1277</v>
      </c>
    </row>
    <row r="708" spans="1:17" ht="14.4" customHeight="1" x14ac:dyDescent="0.3">
      <c r="A708" s="497" t="s">
        <v>2127</v>
      </c>
      <c r="B708" s="498" t="s">
        <v>1607</v>
      </c>
      <c r="C708" s="498" t="s">
        <v>1588</v>
      </c>
      <c r="D708" s="498" t="s">
        <v>1818</v>
      </c>
      <c r="E708" s="498" t="s">
        <v>1819</v>
      </c>
      <c r="F708" s="513">
        <v>3</v>
      </c>
      <c r="G708" s="513">
        <v>3489</v>
      </c>
      <c r="H708" s="513">
        <v>1</v>
      </c>
      <c r="I708" s="513">
        <v>1163</v>
      </c>
      <c r="J708" s="513">
        <v>5</v>
      </c>
      <c r="K708" s="513">
        <v>5820</v>
      </c>
      <c r="L708" s="513">
        <v>1.6680997420464316</v>
      </c>
      <c r="M708" s="513">
        <v>1164</v>
      </c>
      <c r="N708" s="513">
        <v>2</v>
      </c>
      <c r="O708" s="513">
        <v>2328</v>
      </c>
      <c r="P708" s="503">
        <v>0.66723989681857265</v>
      </c>
      <c r="Q708" s="514">
        <v>1164</v>
      </c>
    </row>
    <row r="709" spans="1:17" ht="14.4" customHeight="1" x14ac:dyDescent="0.3">
      <c r="A709" s="497" t="s">
        <v>2127</v>
      </c>
      <c r="B709" s="498" t="s">
        <v>1607</v>
      </c>
      <c r="C709" s="498" t="s">
        <v>1588</v>
      </c>
      <c r="D709" s="498" t="s">
        <v>1820</v>
      </c>
      <c r="E709" s="498" t="s">
        <v>1821</v>
      </c>
      <c r="F709" s="513">
        <v>2</v>
      </c>
      <c r="G709" s="513">
        <v>10130</v>
      </c>
      <c r="H709" s="513">
        <v>1</v>
      </c>
      <c r="I709" s="513">
        <v>5065</v>
      </c>
      <c r="J709" s="513">
        <v>2</v>
      </c>
      <c r="K709" s="513">
        <v>10136</v>
      </c>
      <c r="L709" s="513">
        <v>1.0005923000987167</v>
      </c>
      <c r="M709" s="513">
        <v>5068</v>
      </c>
      <c r="N709" s="513"/>
      <c r="O709" s="513"/>
      <c r="P709" s="503"/>
      <c r="Q709" s="514"/>
    </row>
    <row r="710" spans="1:17" ht="14.4" customHeight="1" x14ac:dyDescent="0.3">
      <c r="A710" s="497" t="s">
        <v>2127</v>
      </c>
      <c r="B710" s="498" t="s">
        <v>1607</v>
      </c>
      <c r="C710" s="498" t="s">
        <v>1588</v>
      </c>
      <c r="D710" s="498" t="s">
        <v>1822</v>
      </c>
      <c r="E710" s="498" t="s">
        <v>1823</v>
      </c>
      <c r="F710" s="513"/>
      <c r="G710" s="513"/>
      <c r="H710" s="513"/>
      <c r="I710" s="513"/>
      <c r="J710" s="513">
        <v>1</v>
      </c>
      <c r="K710" s="513">
        <v>7673</v>
      </c>
      <c r="L710" s="513"/>
      <c r="M710" s="513">
        <v>7673</v>
      </c>
      <c r="N710" s="513"/>
      <c r="O710" s="513"/>
      <c r="P710" s="503"/>
      <c r="Q710" s="514"/>
    </row>
    <row r="711" spans="1:17" ht="14.4" customHeight="1" x14ac:dyDescent="0.3">
      <c r="A711" s="497" t="s">
        <v>2127</v>
      </c>
      <c r="B711" s="498" t="s">
        <v>1607</v>
      </c>
      <c r="C711" s="498" t="s">
        <v>1588</v>
      </c>
      <c r="D711" s="498" t="s">
        <v>1824</v>
      </c>
      <c r="E711" s="498" t="s">
        <v>1825</v>
      </c>
      <c r="F711" s="513"/>
      <c r="G711" s="513"/>
      <c r="H711" s="513"/>
      <c r="I711" s="513"/>
      <c r="J711" s="513">
        <v>2</v>
      </c>
      <c r="K711" s="513">
        <v>11016</v>
      </c>
      <c r="L711" s="513"/>
      <c r="M711" s="513">
        <v>5508</v>
      </c>
      <c r="N711" s="513"/>
      <c r="O711" s="513"/>
      <c r="P711" s="503"/>
      <c r="Q711" s="514"/>
    </row>
    <row r="712" spans="1:17" ht="14.4" customHeight="1" x14ac:dyDescent="0.3">
      <c r="A712" s="497" t="s">
        <v>2127</v>
      </c>
      <c r="B712" s="498" t="s">
        <v>1607</v>
      </c>
      <c r="C712" s="498" t="s">
        <v>1588</v>
      </c>
      <c r="D712" s="498" t="s">
        <v>1828</v>
      </c>
      <c r="E712" s="498" t="s">
        <v>1829</v>
      </c>
      <c r="F712" s="513">
        <v>32</v>
      </c>
      <c r="G712" s="513">
        <v>5504</v>
      </c>
      <c r="H712" s="513">
        <v>1</v>
      </c>
      <c r="I712" s="513">
        <v>172</v>
      </c>
      <c r="J712" s="513">
        <v>18</v>
      </c>
      <c r="K712" s="513">
        <v>3114</v>
      </c>
      <c r="L712" s="513">
        <v>0.56577034883720934</v>
      </c>
      <c r="M712" s="513">
        <v>173</v>
      </c>
      <c r="N712" s="513">
        <v>22</v>
      </c>
      <c r="O712" s="513">
        <v>3806</v>
      </c>
      <c r="P712" s="503">
        <v>0.69149709302325579</v>
      </c>
      <c r="Q712" s="514">
        <v>173</v>
      </c>
    </row>
    <row r="713" spans="1:17" ht="14.4" customHeight="1" x14ac:dyDescent="0.3">
      <c r="A713" s="497" t="s">
        <v>2127</v>
      </c>
      <c r="B713" s="498" t="s">
        <v>1607</v>
      </c>
      <c r="C713" s="498" t="s">
        <v>1588</v>
      </c>
      <c r="D713" s="498" t="s">
        <v>1830</v>
      </c>
      <c r="E713" s="498" t="s">
        <v>1831</v>
      </c>
      <c r="F713" s="513">
        <v>3</v>
      </c>
      <c r="G713" s="513">
        <v>5982</v>
      </c>
      <c r="H713" s="513">
        <v>1</v>
      </c>
      <c r="I713" s="513">
        <v>1994</v>
      </c>
      <c r="J713" s="513">
        <v>2</v>
      </c>
      <c r="K713" s="513">
        <v>3992</v>
      </c>
      <c r="L713" s="513">
        <v>0.66733533935138745</v>
      </c>
      <c r="M713" s="513">
        <v>1996</v>
      </c>
      <c r="N713" s="513">
        <v>4</v>
      </c>
      <c r="O713" s="513">
        <v>7984</v>
      </c>
      <c r="P713" s="503">
        <v>1.3346706787027749</v>
      </c>
      <c r="Q713" s="514">
        <v>1996</v>
      </c>
    </row>
    <row r="714" spans="1:17" ht="14.4" customHeight="1" x14ac:dyDescent="0.3">
      <c r="A714" s="497" t="s">
        <v>2127</v>
      </c>
      <c r="B714" s="498" t="s">
        <v>1607</v>
      </c>
      <c r="C714" s="498" t="s">
        <v>1588</v>
      </c>
      <c r="D714" s="498" t="s">
        <v>1838</v>
      </c>
      <c r="E714" s="498" t="s">
        <v>1839</v>
      </c>
      <c r="F714" s="513"/>
      <c r="G714" s="513"/>
      <c r="H714" s="513"/>
      <c r="I714" s="513"/>
      <c r="J714" s="513">
        <v>1</v>
      </c>
      <c r="K714" s="513">
        <v>5180</v>
      </c>
      <c r="L714" s="513"/>
      <c r="M714" s="513">
        <v>5180</v>
      </c>
      <c r="N714" s="513"/>
      <c r="O714" s="513"/>
      <c r="P714" s="503"/>
      <c r="Q714" s="514"/>
    </row>
    <row r="715" spans="1:17" ht="14.4" customHeight="1" x14ac:dyDescent="0.3">
      <c r="A715" s="497" t="s">
        <v>2127</v>
      </c>
      <c r="B715" s="498" t="s">
        <v>1607</v>
      </c>
      <c r="C715" s="498" t="s">
        <v>1588</v>
      </c>
      <c r="D715" s="498" t="s">
        <v>1842</v>
      </c>
      <c r="E715" s="498" t="s">
        <v>1843</v>
      </c>
      <c r="F715" s="513"/>
      <c r="G715" s="513"/>
      <c r="H715" s="513"/>
      <c r="I715" s="513"/>
      <c r="J715" s="513">
        <v>1</v>
      </c>
      <c r="K715" s="513">
        <v>658</v>
      </c>
      <c r="L715" s="513"/>
      <c r="M715" s="513">
        <v>658</v>
      </c>
      <c r="N715" s="513"/>
      <c r="O715" s="513"/>
      <c r="P715" s="503"/>
      <c r="Q715" s="514"/>
    </row>
    <row r="716" spans="1:17" ht="14.4" customHeight="1" x14ac:dyDescent="0.3">
      <c r="A716" s="497" t="s">
        <v>2127</v>
      </c>
      <c r="B716" s="498" t="s">
        <v>1607</v>
      </c>
      <c r="C716" s="498" t="s">
        <v>1588</v>
      </c>
      <c r="D716" s="498" t="s">
        <v>1850</v>
      </c>
      <c r="E716" s="498" t="s">
        <v>1851</v>
      </c>
      <c r="F716" s="513"/>
      <c r="G716" s="513"/>
      <c r="H716" s="513"/>
      <c r="I716" s="513"/>
      <c r="J716" s="513">
        <v>1</v>
      </c>
      <c r="K716" s="513">
        <v>193</v>
      </c>
      <c r="L716" s="513"/>
      <c r="M716" s="513">
        <v>193</v>
      </c>
      <c r="N716" s="513"/>
      <c r="O716" s="513"/>
      <c r="P716" s="503"/>
      <c r="Q716" s="514"/>
    </row>
    <row r="717" spans="1:17" ht="14.4" customHeight="1" x14ac:dyDescent="0.3">
      <c r="A717" s="497" t="s">
        <v>2127</v>
      </c>
      <c r="B717" s="498" t="s">
        <v>1607</v>
      </c>
      <c r="C717" s="498" t="s">
        <v>1588</v>
      </c>
      <c r="D717" s="498" t="s">
        <v>1854</v>
      </c>
      <c r="E717" s="498" t="s">
        <v>1855</v>
      </c>
      <c r="F717" s="513"/>
      <c r="G717" s="513"/>
      <c r="H717" s="513"/>
      <c r="I717" s="513"/>
      <c r="J717" s="513">
        <v>1</v>
      </c>
      <c r="K717" s="513">
        <v>415</v>
      </c>
      <c r="L717" s="513"/>
      <c r="M717" s="513">
        <v>415</v>
      </c>
      <c r="N717" s="513"/>
      <c r="O717" s="513"/>
      <c r="P717" s="503"/>
      <c r="Q717" s="514"/>
    </row>
    <row r="718" spans="1:17" ht="14.4" customHeight="1" x14ac:dyDescent="0.3">
      <c r="A718" s="497" t="s">
        <v>2127</v>
      </c>
      <c r="B718" s="498" t="s">
        <v>1607</v>
      </c>
      <c r="C718" s="498" t="s">
        <v>1588</v>
      </c>
      <c r="D718" s="498" t="s">
        <v>1858</v>
      </c>
      <c r="E718" s="498" t="s">
        <v>1859</v>
      </c>
      <c r="F718" s="513">
        <v>1</v>
      </c>
      <c r="G718" s="513">
        <v>157</v>
      </c>
      <c r="H718" s="513">
        <v>1</v>
      </c>
      <c r="I718" s="513">
        <v>157</v>
      </c>
      <c r="J718" s="513">
        <v>1</v>
      </c>
      <c r="K718" s="513">
        <v>158</v>
      </c>
      <c r="L718" s="513">
        <v>1.0063694267515924</v>
      </c>
      <c r="M718" s="513">
        <v>158</v>
      </c>
      <c r="N718" s="513"/>
      <c r="O718" s="513"/>
      <c r="P718" s="503"/>
      <c r="Q718" s="514"/>
    </row>
    <row r="719" spans="1:17" ht="14.4" customHeight="1" x14ac:dyDescent="0.3">
      <c r="A719" s="497" t="s">
        <v>2127</v>
      </c>
      <c r="B719" s="498" t="s">
        <v>1607</v>
      </c>
      <c r="C719" s="498" t="s">
        <v>1588</v>
      </c>
      <c r="D719" s="498" t="s">
        <v>1860</v>
      </c>
      <c r="E719" s="498" t="s">
        <v>1861</v>
      </c>
      <c r="F719" s="513">
        <v>1</v>
      </c>
      <c r="G719" s="513">
        <v>311</v>
      </c>
      <c r="H719" s="513">
        <v>1</v>
      </c>
      <c r="I719" s="513">
        <v>311</v>
      </c>
      <c r="J719" s="513"/>
      <c r="K719" s="513"/>
      <c r="L719" s="513"/>
      <c r="M719" s="513"/>
      <c r="N719" s="513"/>
      <c r="O719" s="513"/>
      <c r="P719" s="503"/>
      <c r="Q719" s="514"/>
    </row>
    <row r="720" spans="1:17" ht="14.4" customHeight="1" x14ac:dyDescent="0.3">
      <c r="A720" s="497" t="s">
        <v>2127</v>
      </c>
      <c r="B720" s="498" t="s">
        <v>1607</v>
      </c>
      <c r="C720" s="498" t="s">
        <v>1588</v>
      </c>
      <c r="D720" s="498" t="s">
        <v>1864</v>
      </c>
      <c r="E720" s="498" t="s">
        <v>1865</v>
      </c>
      <c r="F720" s="513">
        <v>2</v>
      </c>
      <c r="G720" s="513">
        <v>4232</v>
      </c>
      <c r="H720" s="513">
        <v>1</v>
      </c>
      <c r="I720" s="513">
        <v>2116</v>
      </c>
      <c r="J720" s="513">
        <v>14</v>
      </c>
      <c r="K720" s="513">
        <v>29652</v>
      </c>
      <c r="L720" s="513">
        <v>7.0066162570888473</v>
      </c>
      <c r="M720" s="513">
        <v>2118</v>
      </c>
      <c r="N720" s="513">
        <v>4</v>
      </c>
      <c r="O720" s="513">
        <v>8472</v>
      </c>
      <c r="P720" s="503">
        <v>2.0018903591682418</v>
      </c>
      <c r="Q720" s="514">
        <v>2118</v>
      </c>
    </row>
    <row r="721" spans="1:17" ht="14.4" customHeight="1" x14ac:dyDescent="0.3">
      <c r="A721" s="497" t="s">
        <v>2127</v>
      </c>
      <c r="B721" s="498" t="s">
        <v>1607</v>
      </c>
      <c r="C721" s="498" t="s">
        <v>1588</v>
      </c>
      <c r="D721" s="498" t="s">
        <v>1866</v>
      </c>
      <c r="E721" s="498" t="s">
        <v>1801</v>
      </c>
      <c r="F721" s="513"/>
      <c r="G721" s="513"/>
      <c r="H721" s="513"/>
      <c r="I721" s="513"/>
      <c r="J721" s="513">
        <v>2</v>
      </c>
      <c r="K721" s="513">
        <v>3728</v>
      </c>
      <c r="L721" s="513"/>
      <c r="M721" s="513">
        <v>1864</v>
      </c>
      <c r="N721" s="513"/>
      <c r="O721" s="513"/>
      <c r="P721" s="503"/>
      <c r="Q721" s="514"/>
    </row>
    <row r="722" spans="1:17" ht="14.4" customHeight="1" x14ac:dyDescent="0.3">
      <c r="A722" s="497" t="s">
        <v>2127</v>
      </c>
      <c r="B722" s="498" t="s">
        <v>1607</v>
      </c>
      <c r="C722" s="498" t="s">
        <v>1588</v>
      </c>
      <c r="D722" s="498" t="s">
        <v>1869</v>
      </c>
      <c r="E722" s="498" t="s">
        <v>1870</v>
      </c>
      <c r="F722" s="513"/>
      <c r="G722" s="513"/>
      <c r="H722" s="513"/>
      <c r="I722" s="513"/>
      <c r="J722" s="513">
        <v>1</v>
      </c>
      <c r="K722" s="513">
        <v>912</v>
      </c>
      <c r="L722" s="513"/>
      <c r="M722" s="513">
        <v>912</v>
      </c>
      <c r="N722" s="513">
        <v>1</v>
      </c>
      <c r="O722" s="513">
        <v>912</v>
      </c>
      <c r="P722" s="503"/>
      <c r="Q722" s="514">
        <v>912</v>
      </c>
    </row>
    <row r="723" spans="1:17" ht="14.4" customHeight="1" x14ac:dyDescent="0.3">
      <c r="A723" s="497" t="s">
        <v>2127</v>
      </c>
      <c r="B723" s="498" t="s">
        <v>1607</v>
      </c>
      <c r="C723" s="498" t="s">
        <v>1588</v>
      </c>
      <c r="D723" s="498" t="s">
        <v>1871</v>
      </c>
      <c r="E723" s="498" t="s">
        <v>1872</v>
      </c>
      <c r="F723" s="513"/>
      <c r="G723" s="513"/>
      <c r="H723" s="513"/>
      <c r="I723" s="513"/>
      <c r="J723" s="513">
        <v>1</v>
      </c>
      <c r="K723" s="513">
        <v>8384</v>
      </c>
      <c r="L723" s="513"/>
      <c r="M723" s="513">
        <v>8384</v>
      </c>
      <c r="N723" s="513"/>
      <c r="O723" s="513"/>
      <c r="P723" s="503"/>
      <c r="Q723" s="514"/>
    </row>
    <row r="724" spans="1:17" ht="14.4" customHeight="1" x14ac:dyDescent="0.3">
      <c r="A724" s="497" t="s">
        <v>2128</v>
      </c>
      <c r="B724" s="498" t="s">
        <v>1607</v>
      </c>
      <c r="C724" s="498" t="s">
        <v>1608</v>
      </c>
      <c r="D724" s="498" t="s">
        <v>1624</v>
      </c>
      <c r="E724" s="498" t="s">
        <v>689</v>
      </c>
      <c r="F724" s="513"/>
      <c r="G724" s="513"/>
      <c r="H724" s="513"/>
      <c r="I724" s="513"/>
      <c r="J724" s="513"/>
      <c r="K724" s="513"/>
      <c r="L724" s="513"/>
      <c r="M724" s="513"/>
      <c r="N724" s="513">
        <v>0.04</v>
      </c>
      <c r="O724" s="513">
        <v>212.43</v>
      </c>
      <c r="P724" s="503"/>
      <c r="Q724" s="514">
        <v>5310.75</v>
      </c>
    </row>
    <row r="725" spans="1:17" ht="14.4" customHeight="1" x14ac:dyDescent="0.3">
      <c r="A725" s="497" t="s">
        <v>2128</v>
      </c>
      <c r="B725" s="498" t="s">
        <v>1607</v>
      </c>
      <c r="C725" s="498" t="s">
        <v>1608</v>
      </c>
      <c r="D725" s="498" t="s">
        <v>1625</v>
      </c>
      <c r="E725" s="498" t="s">
        <v>693</v>
      </c>
      <c r="F725" s="513"/>
      <c r="G725" s="513"/>
      <c r="H725" s="513"/>
      <c r="I725" s="513"/>
      <c r="J725" s="513"/>
      <c r="K725" s="513"/>
      <c r="L725" s="513"/>
      <c r="M725" s="513"/>
      <c r="N725" s="513">
        <v>0.05</v>
      </c>
      <c r="O725" s="513">
        <v>325.32</v>
      </c>
      <c r="P725" s="503"/>
      <c r="Q725" s="514">
        <v>6506.4</v>
      </c>
    </row>
    <row r="726" spans="1:17" ht="14.4" customHeight="1" x14ac:dyDescent="0.3">
      <c r="A726" s="497" t="s">
        <v>2128</v>
      </c>
      <c r="B726" s="498" t="s">
        <v>1607</v>
      </c>
      <c r="C726" s="498" t="s">
        <v>1608</v>
      </c>
      <c r="D726" s="498" t="s">
        <v>1626</v>
      </c>
      <c r="E726" s="498" t="s">
        <v>693</v>
      </c>
      <c r="F726" s="513"/>
      <c r="G726" s="513"/>
      <c r="H726" s="513"/>
      <c r="I726" s="513"/>
      <c r="J726" s="513"/>
      <c r="K726" s="513"/>
      <c r="L726" s="513"/>
      <c r="M726" s="513"/>
      <c r="N726" s="513">
        <v>0.02</v>
      </c>
      <c r="O726" s="513">
        <v>172.84</v>
      </c>
      <c r="P726" s="503"/>
      <c r="Q726" s="514">
        <v>8642</v>
      </c>
    </row>
    <row r="727" spans="1:17" ht="14.4" customHeight="1" x14ac:dyDescent="0.3">
      <c r="A727" s="497" t="s">
        <v>2128</v>
      </c>
      <c r="B727" s="498" t="s">
        <v>1607</v>
      </c>
      <c r="C727" s="498" t="s">
        <v>1608</v>
      </c>
      <c r="D727" s="498" t="s">
        <v>1629</v>
      </c>
      <c r="E727" s="498" t="s">
        <v>628</v>
      </c>
      <c r="F727" s="513">
        <v>0.2</v>
      </c>
      <c r="G727" s="513">
        <v>193.34</v>
      </c>
      <c r="H727" s="513">
        <v>1</v>
      </c>
      <c r="I727" s="513">
        <v>966.69999999999993</v>
      </c>
      <c r="J727" s="513"/>
      <c r="K727" s="513"/>
      <c r="L727" s="513"/>
      <c r="M727" s="513"/>
      <c r="N727" s="513"/>
      <c r="O727" s="513"/>
      <c r="P727" s="503"/>
      <c r="Q727" s="514"/>
    </row>
    <row r="728" spans="1:17" ht="14.4" customHeight="1" x14ac:dyDescent="0.3">
      <c r="A728" s="497" t="s">
        <v>2128</v>
      </c>
      <c r="B728" s="498" t="s">
        <v>1607</v>
      </c>
      <c r="C728" s="498" t="s">
        <v>1608</v>
      </c>
      <c r="D728" s="498" t="s">
        <v>1630</v>
      </c>
      <c r="E728" s="498" t="s">
        <v>1576</v>
      </c>
      <c r="F728" s="513">
        <v>1</v>
      </c>
      <c r="G728" s="513">
        <v>5653.55</v>
      </c>
      <c r="H728" s="513">
        <v>1</v>
      </c>
      <c r="I728" s="513">
        <v>5653.55</v>
      </c>
      <c r="J728" s="513"/>
      <c r="K728" s="513"/>
      <c r="L728" s="513"/>
      <c r="M728" s="513"/>
      <c r="N728" s="513"/>
      <c r="O728" s="513"/>
      <c r="P728" s="503"/>
      <c r="Q728" s="514"/>
    </row>
    <row r="729" spans="1:17" ht="14.4" customHeight="1" x14ac:dyDescent="0.3">
      <c r="A729" s="497" t="s">
        <v>2128</v>
      </c>
      <c r="B729" s="498" t="s">
        <v>1607</v>
      </c>
      <c r="C729" s="498" t="s">
        <v>1608</v>
      </c>
      <c r="D729" s="498" t="s">
        <v>1633</v>
      </c>
      <c r="E729" s="498" t="s">
        <v>716</v>
      </c>
      <c r="F729" s="513">
        <v>0.01</v>
      </c>
      <c r="G729" s="513">
        <v>54.13</v>
      </c>
      <c r="H729" s="513">
        <v>1</v>
      </c>
      <c r="I729" s="513">
        <v>5413</v>
      </c>
      <c r="J729" s="513"/>
      <c r="K729" s="513"/>
      <c r="L729" s="513"/>
      <c r="M729" s="513"/>
      <c r="N729" s="513"/>
      <c r="O729" s="513"/>
      <c r="P729" s="503"/>
      <c r="Q729" s="514"/>
    </row>
    <row r="730" spans="1:17" ht="14.4" customHeight="1" x14ac:dyDescent="0.3">
      <c r="A730" s="497" t="s">
        <v>2128</v>
      </c>
      <c r="B730" s="498" t="s">
        <v>1607</v>
      </c>
      <c r="C730" s="498" t="s">
        <v>1608</v>
      </c>
      <c r="D730" s="498" t="s">
        <v>1634</v>
      </c>
      <c r="E730" s="498" t="s">
        <v>716</v>
      </c>
      <c r="F730" s="513"/>
      <c r="G730" s="513"/>
      <c r="H730" s="513"/>
      <c r="I730" s="513"/>
      <c r="J730" s="513">
        <v>0.01</v>
      </c>
      <c r="K730" s="513">
        <v>109.21</v>
      </c>
      <c r="L730" s="513"/>
      <c r="M730" s="513">
        <v>10921</v>
      </c>
      <c r="N730" s="513"/>
      <c r="O730" s="513"/>
      <c r="P730" s="503"/>
      <c r="Q730" s="514"/>
    </row>
    <row r="731" spans="1:17" ht="14.4" customHeight="1" x14ac:dyDescent="0.3">
      <c r="A731" s="497" t="s">
        <v>2128</v>
      </c>
      <c r="B731" s="498" t="s">
        <v>1607</v>
      </c>
      <c r="C731" s="498" t="s">
        <v>1608</v>
      </c>
      <c r="D731" s="498" t="s">
        <v>1635</v>
      </c>
      <c r="E731" s="498" t="s">
        <v>719</v>
      </c>
      <c r="F731" s="513">
        <v>0.26</v>
      </c>
      <c r="G731" s="513">
        <v>504.15999999999997</v>
      </c>
      <c r="H731" s="513">
        <v>1</v>
      </c>
      <c r="I731" s="513">
        <v>1939.0769230769229</v>
      </c>
      <c r="J731" s="513">
        <v>0.15000000000000002</v>
      </c>
      <c r="K731" s="513">
        <v>293.41000000000003</v>
      </c>
      <c r="L731" s="513">
        <v>0.58197794350999688</v>
      </c>
      <c r="M731" s="513">
        <v>1956.0666666666666</v>
      </c>
      <c r="N731" s="513"/>
      <c r="O731" s="513"/>
      <c r="P731" s="503"/>
      <c r="Q731" s="514"/>
    </row>
    <row r="732" spans="1:17" ht="14.4" customHeight="1" x14ac:dyDescent="0.3">
      <c r="A732" s="497" t="s">
        <v>2128</v>
      </c>
      <c r="B732" s="498" t="s">
        <v>1607</v>
      </c>
      <c r="C732" s="498" t="s">
        <v>1588</v>
      </c>
      <c r="D732" s="498" t="s">
        <v>1762</v>
      </c>
      <c r="E732" s="498" t="s">
        <v>1763</v>
      </c>
      <c r="F732" s="513">
        <v>7</v>
      </c>
      <c r="G732" s="513">
        <v>1512</v>
      </c>
      <c r="H732" s="513">
        <v>1</v>
      </c>
      <c r="I732" s="513">
        <v>216</v>
      </c>
      <c r="J732" s="513">
        <v>17</v>
      </c>
      <c r="K732" s="513">
        <v>3689</v>
      </c>
      <c r="L732" s="513">
        <v>2.4398148148148149</v>
      </c>
      <c r="M732" s="513">
        <v>217</v>
      </c>
      <c r="N732" s="513">
        <v>24</v>
      </c>
      <c r="O732" s="513">
        <v>5208</v>
      </c>
      <c r="P732" s="503">
        <v>3.4444444444444446</v>
      </c>
      <c r="Q732" s="514">
        <v>217</v>
      </c>
    </row>
    <row r="733" spans="1:17" ht="14.4" customHeight="1" x14ac:dyDescent="0.3">
      <c r="A733" s="497" t="s">
        <v>2128</v>
      </c>
      <c r="B733" s="498" t="s">
        <v>1607</v>
      </c>
      <c r="C733" s="498" t="s">
        <v>1588</v>
      </c>
      <c r="D733" s="498" t="s">
        <v>1764</v>
      </c>
      <c r="E733" s="498" t="s">
        <v>1765</v>
      </c>
      <c r="F733" s="513">
        <v>1</v>
      </c>
      <c r="G733" s="513">
        <v>216</v>
      </c>
      <c r="H733" s="513">
        <v>1</v>
      </c>
      <c r="I733" s="513">
        <v>216</v>
      </c>
      <c r="J733" s="513"/>
      <c r="K733" s="513"/>
      <c r="L733" s="513"/>
      <c r="M733" s="513"/>
      <c r="N733" s="513"/>
      <c r="O733" s="513"/>
      <c r="P733" s="503"/>
      <c r="Q733" s="514"/>
    </row>
    <row r="734" spans="1:17" ht="14.4" customHeight="1" x14ac:dyDescent="0.3">
      <c r="A734" s="497" t="s">
        <v>2128</v>
      </c>
      <c r="B734" s="498" t="s">
        <v>1607</v>
      </c>
      <c r="C734" s="498" t="s">
        <v>1588</v>
      </c>
      <c r="D734" s="498" t="s">
        <v>1768</v>
      </c>
      <c r="E734" s="498" t="s">
        <v>1769</v>
      </c>
      <c r="F734" s="513">
        <v>6</v>
      </c>
      <c r="G734" s="513">
        <v>1308</v>
      </c>
      <c r="H734" s="513">
        <v>1</v>
      </c>
      <c r="I734" s="513">
        <v>218</v>
      </c>
      <c r="J734" s="513">
        <v>6</v>
      </c>
      <c r="K734" s="513">
        <v>1314</v>
      </c>
      <c r="L734" s="513">
        <v>1.0045871559633028</v>
      </c>
      <c r="M734" s="513">
        <v>219</v>
      </c>
      <c r="N734" s="513">
        <v>5</v>
      </c>
      <c r="O734" s="513">
        <v>1095</v>
      </c>
      <c r="P734" s="503">
        <v>0.83715596330275233</v>
      </c>
      <c r="Q734" s="514">
        <v>219</v>
      </c>
    </row>
    <row r="735" spans="1:17" ht="14.4" customHeight="1" x14ac:dyDescent="0.3">
      <c r="A735" s="497" t="s">
        <v>2128</v>
      </c>
      <c r="B735" s="498" t="s">
        <v>1607</v>
      </c>
      <c r="C735" s="498" t="s">
        <v>1588</v>
      </c>
      <c r="D735" s="498" t="s">
        <v>1770</v>
      </c>
      <c r="E735" s="498" t="s">
        <v>1771</v>
      </c>
      <c r="F735" s="513"/>
      <c r="G735" s="513"/>
      <c r="H735" s="513"/>
      <c r="I735" s="513"/>
      <c r="J735" s="513"/>
      <c r="K735" s="513"/>
      <c r="L735" s="513"/>
      <c r="M735" s="513"/>
      <c r="N735" s="513">
        <v>1</v>
      </c>
      <c r="O735" s="513">
        <v>609</v>
      </c>
      <c r="P735" s="503"/>
      <c r="Q735" s="514">
        <v>609</v>
      </c>
    </row>
    <row r="736" spans="1:17" ht="14.4" customHeight="1" x14ac:dyDescent="0.3">
      <c r="A736" s="497" t="s">
        <v>2128</v>
      </c>
      <c r="B736" s="498" t="s">
        <v>1607</v>
      </c>
      <c r="C736" s="498" t="s">
        <v>1588</v>
      </c>
      <c r="D736" s="498" t="s">
        <v>1776</v>
      </c>
      <c r="E736" s="498" t="s">
        <v>1777</v>
      </c>
      <c r="F736" s="513"/>
      <c r="G736" s="513"/>
      <c r="H736" s="513"/>
      <c r="I736" s="513"/>
      <c r="J736" s="513">
        <v>1</v>
      </c>
      <c r="K736" s="513">
        <v>449</v>
      </c>
      <c r="L736" s="513"/>
      <c r="M736" s="513">
        <v>449</v>
      </c>
      <c r="N736" s="513"/>
      <c r="O736" s="513"/>
      <c r="P736" s="503"/>
      <c r="Q736" s="514"/>
    </row>
    <row r="737" spans="1:17" ht="14.4" customHeight="1" x14ac:dyDescent="0.3">
      <c r="A737" s="497" t="s">
        <v>2128</v>
      </c>
      <c r="B737" s="498" t="s">
        <v>1607</v>
      </c>
      <c r="C737" s="498" t="s">
        <v>1588</v>
      </c>
      <c r="D737" s="498" t="s">
        <v>1820</v>
      </c>
      <c r="E737" s="498" t="s">
        <v>1821</v>
      </c>
      <c r="F737" s="513">
        <v>3</v>
      </c>
      <c r="G737" s="513">
        <v>15195</v>
      </c>
      <c r="H737" s="513">
        <v>1</v>
      </c>
      <c r="I737" s="513">
        <v>5065</v>
      </c>
      <c r="J737" s="513">
        <v>10</v>
      </c>
      <c r="K737" s="513">
        <v>50680</v>
      </c>
      <c r="L737" s="513">
        <v>3.3353076669957225</v>
      </c>
      <c r="M737" s="513">
        <v>5068</v>
      </c>
      <c r="N737" s="513">
        <v>3</v>
      </c>
      <c r="O737" s="513">
        <v>15204</v>
      </c>
      <c r="P737" s="503">
        <v>1.0005923000987167</v>
      </c>
      <c r="Q737" s="514">
        <v>5068</v>
      </c>
    </row>
    <row r="738" spans="1:17" ht="14.4" customHeight="1" x14ac:dyDescent="0.3">
      <c r="A738" s="497" t="s">
        <v>2128</v>
      </c>
      <c r="B738" s="498" t="s">
        <v>1607</v>
      </c>
      <c r="C738" s="498" t="s">
        <v>1588</v>
      </c>
      <c r="D738" s="498" t="s">
        <v>1824</v>
      </c>
      <c r="E738" s="498" t="s">
        <v>1825</v>
      </c>
      <c r="F738" s="513">
        <v>1</v>
      </c>
      <c r="G738" s="513">
        <v>5505</v>
      </c>
      <c r="H738" s="513">
        <v>1</v>
      </c>
      <c r="I738" s="513">
        <v>5505</v>
      </c>
      <c r="J738" s="513">
        <v>1</v>
      </c>
      <c r="K738" s="513">
        <v>5508</v>
      </c>
      <c r="L738" s="513">
        <v>1.0005449591280653</v>
      </c>
      <c r="M738" s="513">
        <v>5508</v>
      </c>
      <c r="N738" s="513"/>
      <c r="O738" s="513"/>
      <c r="P738" s="503"/>
      <c r="Q738" s="514"/>
    </row>
    <row r="739" spans="1:17" ht="14.4" customHeight="1" x14ac:dyDescent="0.3">
      <c r="A739" s="497" t="s">
        <v>2128</v>
      </c>
      <c r="B739" s="498" t="s">
        <v>1607</v>
      </c>
      <c r="C739" s="498" t="s">
        <v>1588</v>
      </c>
      <c r="D739" s="498" t="s">
        <v>1828</v>
      </c>
      <c r="E739" s="498" t="s">
        <v>1829</v>
      </c>
      <c r="F739" s="513">
        <v>102</v>
      </c>
      <c r="G739" s="513">
        <v>17544</v>
      </c>
      <c r="H739" s="513">
        <v>1</v>
      </c>
      <c r="I739" s="513">
        <v>172</v>
      </c>
      <c r="J739" s="513">
        <v>120</v>
      </c>
      <c r="K739" s="513">
        <v>20760</v>
      </c>
      <c r="L739" s="513">
        <v>1.1833105335157319</v>
      </c>
      <c r="M739" s="513">
        <v>173</v>
      </c>
      <c r="N739" s="513">
        <v>108</v>
      </c>
      <c r="O739" s="513">
        <v>18684</v>
      </c>
      <c r="P739" s="503">
        <v>1.0649794801641588</v>
      </c>
      <c r="Q739" s="514">
        <v>173</v>
      </c>
    </row>
    <row r="740" spans="1:17" ht="14.4" customHeight="1" x14ac:dyDescent="0.3">
      <c r="A740" s="497" t="s">
        <v>2128</v>
      </c>
      <c r="B740" s="498" t="s">
        <v>1607</v>
      </c>
      <c r="C740" s="498" t="s">
        <v>1588</v>
      </c>
      <c r="D740" s="498" t="s">
        <v>1830</v>
      </c>
      <c r="E740" s="498" t="s">
        <v>1831</v>
      </c>
      <c r="F740" s="513">
        <v>1</v>
      </c>
      <c r="G740" s="513">
        <v>1994</v>
      </c>
      <c r="H740" s="513">
        <v>1</v>
      </c>
      <c r="I740" s="513">
        <v>1994</v>
      </c>
      <c r="J740" s="513"/>
      <c r="K740" s="513"/>
      <c r="L740" s="513"/>
      <c r="M740" s="513"/>
      <c r="N740" s="513"/>
      <c r="O740" s="513"/>
      <c r="P740" s="503"/>
      <c r="Q740" s="514"/>
    </row>
    <row r="741" spans="1:17" ht="14.4" customHeight="1" x14ac:dyDescent="0.3">
      <c r="A741" s="497" t="s">
        <v>2128</v>
      </c>
      <c r="B741" s="498" t="s">
        <v>1607</v>
      </c>
      <c r="C741" s="498" t="s">
        <v>1588</v>
      </c>
      <c r="D741" s="498" t="s">
        <v>1836</v>
      </c>
      <c r="E741" s="498" t="s">
        <v>1837</v>
      </c>
      <c r="F741" s="513">
        <v>4</v>
      </c>
      <c r="G741" s="513">
        <v>10764</v>
      </c>
      <c r="H741" s="513">
        <v>1</v>
      </c>
      <c r="I741" s="513">
        <v>2691</v>
      </c>
      <c r="J741" s="513">
        <v>7</v>
      </c>
      <c r="K741" s="513">
        <v>18844</v>
      </c>
      <c r="L741" s="513">
        <v>1.7506503158677071</v>
      </c>
      <c r="M741" s="513">
        <v>2692</v>
      </c>
      <c r="N741" s="513">
        <v>1</v>
      </c>
      <c r="O741" s="513">
        <v>2692</v>
      </c>
      <c r="P741" s="503">
        <v>0.2500929022668153</v>
      </c>
      <c r="Q741" s="514">
        <v>2692</v>
      </c>
    </row>
    <row r="742" spans="1:17" ht="14.4" customHeight="1" x14ac:dyDescent="0.3">
      <c r="A742" s="497" t="s">
        <v>2128</v>
      </c>
      <c r="B742" s="498" t="s">
        <v>1607</v>
      </c>
      <c r="C742" s="498" t="s">
        <v>1588</v>
      </c>
      <c r="D742" s="498" t="s">
        <v>1838</v>
      </c>
      <c r="E742" s="498" t="s">
        <v>1839</v>
      </c>
      <c r="F742" s="513">
        <v>2</v>
      </c>
      <c r="G742" s="513">
        <v>10354</v>
      </c>
      <c r="H742" s="513">
        <v>1</v>
      </c>
      <c r="I742" s="513">
        <v>5177</v>
      </c>
      <c r="J742" s="513"/>
      <c r="K742" s="513"/>
      <c r="L742" s="513"/>
      <c r="M742" s="513"/>
      <c r="N742" s="513"/>
      <c r="O742" s="513"/>
      <c r="P742" s="503"/>
      <c r="Q742" s="514"/>
    </row>
    <row r="743" spans="1:17" ht="14.4" customHeight="1" x14ac:dyDescent="0.3">
      <c r="A743" s="497" t="s">
        <v>2128</v>
      </c>
      <c r="B743" s="498" t="s">
        <v>1607</v>
      </c>
      <c r="C743" s="498" t="s">
        <v>1588</v>
      </c>
      <c r="D743" s="498" t="s">
        <v>1842</v>
      </c>
      <c r="E743" s="498" t="s">
        <v>1843</v>
      </c>
      <c r="F743" s="513">
        <v>1</v>
      </c>
      <c r="G743" s="513">
        <v>657</v>
      </c>
      <c r="H743" s="513">
        <v>1</v>
      </c>
      <c r="I743" s="513">
        <v>657</v>
      </c>
      <c r="J743" s="513">
        <v>1</v>
      </c>
      <c r="K743" s="513">
        <v>658</v>
      </c>
      <c r="L743" s="513">
        <v>1.0015220700152208</v>
      </c>
      <c r="M743" s="513">
        <v>658</v>
      </c>
      <c r="N743" s="513">
        <v>3</v>
      </c>
      <c r="O743" s="513">
        <v>1974</v>
      </c>
      <c r="P743" s="503">
        <v>3.0045662100456623</v>
      </c>
      <c r="Q743" s="514">
        <v>658</v>
      </c>
    </row>
    <row r="744" spans="1:17" ht="14.4" customHeight="1" x14ac:dyDescent="0.3">
      <c r="A744" s="497" t="s">
        <v>2128</v>
      </c>
      <c r="B744" s="498" t="s">
        <v>1607</v>
      </c>
      <c r="C744" s="498" t="s">
        <v>1588</v>
      </c>
      <c r="D744" s="498" t="s">
        <v>1844</v>
      </c>
      <c r="E744" s="498" t="s">
        <v>1845</v>
      </c>
      <c r="F744" s="513"/>
      <c r="G744" s="513"/>
      <c r="H744" s="513"/>
      <c r="I744" s="513"/>
      <c r="J744" s="513">
        <v>1</v>
      </c>
      <c r="K744" s="513">
        <v>555</v>
      </c>
      <c r="L744" s="513"/>
      <c r="M744" s="513">
        <v>555</v>
      </c>
      <c r="N744" s="513"/>
      <c r="O744" s="513"/>
      <c r="P744" s="503"/>
      <c r="Q744" s="514"/>
    </row>
    <row r="745" spans="1:17" ht="14.4" customHeight="1" x14ac:dyDescent="0.3">
      <c r="A745" s="497" t="s">
        <v>2128</v>
      </c>
      <c r="B745" s="498" t="s">
        <v>1607</v>
      </c>
      <c r="C745" s="498" t="s">
        <v>1588</v>
      </c>
      <c r="D745" s="498" t="s">
        <v>1848</v>
      </c>
      <c r="E745" s="498" t="s">
        <v>1849</v>
      </c>
      <c r="F745" s="513">
        <v>1</v>
      </c>
      <c r="G745" s="513">
        <v>149</v>
      </c>
      <c r="H745" s="513">
        <v>1</v>
      </c>
      <c r="I745" s="513">
        <v>149</v>
      </c>
      <c r="J745" s="513">
        <v>1</v>
      </c>
      <c r="K745" s="513">
        <v>150</v>
      </c>
      <c r="L745" s="513">
        <v>1.0067114093959733</v>
      </c>
      <c r="M745" s="513">
        <v>150</v>
      </c>
      <c r="N745" s="513"/>
      <c r="O745" s="513"/>
      <c r="P745" s="503"/>
      <c r="Q745" s="514"/>
    </row>
    <row r="746" spans="1:17" ht="14.4" customHeight="1" x14ac:dyDescent="0.3">
      <c r="A746" s="497" t="s">
        <v>2128</v>
      </c>
      <c r="B746" s="498" t="s">
        <v>1607</v>
      </c>
      <c r="C746" s="498" t="s">
        <v>1588</v>
      </c>
      <c r="D746" s="498" t="s">
        <v>1850</v>
      </c>
      <c r="E746" s="498" t="s">
        <v>1851</v>
      </c>
      <c r="F746" s="513">
        <v>4</v>
      </c>
      <c r="G746" s="513">
        <v>768</v>
      </c>
      <c r="H746" s="513">
        <v>1</v>
      </c>
      <c r="I746" s="513">
        <v>192</v>
      </c>
      <c r="J746" s="513"/>
      <c r="K746" s="513"/>
      <c r="L746" s="513"/>
      <c r="M746" s="513"/>
      <c r="N746" s="513">
        <v>2</v>
      </c>
      <c r="O746" s="513">
        <v>386</v>
      </c>
      <c r="P746" s="503">
        <v>0.50260416666666663</v>
      </c>
      <c r="Q746" s="514">
        <v>193</v>
      </c>
    </row>
    <row r="747" spans="1:17" ht="14.4" customHeight="1" x14ac:dyDescent="0.3">
      <c r="A747" s="497" t="s">
        <v>2128</v>
      </c>
      <c r="B747" s="498" t="s">
        <v>1607</v>
      </c>
      <c r="C747" s="498" t="s">
        <v>1588</v>
      </c>
      <c r="D747" s="498" t="s">
        <v>1854</v>
      </c>
      <c r="E747" s="498" t="s">
        <v>1855</v>
      </c>
      <c r="F747" s="513"/>
      <c r="G747" s="513"/>
      <c r="H747" s="513"/>
      <c r="I747" s="513"/>
      <c r="J747" s="513"/>
      <c r="K747" s="513"/>
      <c r="L747" s="513"/>
      <c r="M747" s="513"/>
      <c r="N747" s="513">
        <v>2</v>
      </c>
      <c r="O747" s="513">
        <v>830</v>
      </c>
      <c r="P747" s="503"/>
      <c r="Q747" s="514">
        <v>415</v>
      </c>
    </row>
    <row r="748" spans="1:17" ht="14.4" customHeight="1" x14ac:dyDescent="0.3">
      <c r="A748" s="497" t="s">
        <v>2128</v>
      </c>
      <c r="B748" s="498" t="s">
        <v>1607</v>
      </c>
      <c r="C748" s="498" t="s">
        <v>1588</v>
      </c>
      <c r="D748" s="498" t="s">
        <v>1858</v>
      </c>
      <c r="E748" s="498" t="s">
        <v>1859</v>
      </c>
      <c r="F748" s="513">
        <v>1</v>
      </c>
      <c r="G748" s="513">
        <v>157</v>
      </c>
      <c r="H748" s="513">
        <v>1</v>
      </c>
      <c r="I748" s="513">
        <v>157</v>
      </c>
      <c r="J748" s="513">
        <v>1</v>
      </c>
      <c r="K748" s="513">
        <v>158</v>
      </c>
      <c r="L748" s="513">
        <v>1.0063694267515924</v>
      </c>
      <c r="M748" s="513">
        <v>158</v>
      </c>
      <c r="N748" s="513"/>
      <c r="O748" s="513"/>
      <c r="P748" s="503"/>
      <c r="Q748" s="514"/>
    </row>
    <row r="749" spans="1:17" ht="14.4" customHeight="1" x14ac:dyDescent="0.3">
      <c r="A749" s="497" t="s">
        <v>2128</v>
      </c>
      <c r="B749" s="498" t="s">
        <v>1607</v>
      </c>
      <c r="C749" s="498" t="s">
        <v>1588</v>
      </c>
      <c r="D749" s="498" t="s">
        <v>1869</v>
      </c>
      <c r="E749" s="498" t="s">
        <v>1870</v>
      </c>
      <c r="F749" s="513">
        <v>2</v>
      </c>
      <c r="G749" s="513">
        <v>1820</v>
      </c>
      <c r="H749" s="513">
        <v>1</v>
      </c>
      <c r="I749" s="513">
        <v>910</v>
      </c>
      <c r="J749" s="513">
        <v>1</v>
      </c>
      <c r="K749" s="513">
        <v>912</v>
      </c>
      <c r="L749" s="513">
        <v>0.50109890109890109</v>
      </c>
      <c r="M749" s="513">
        <v>912</v>
      </c>
      <c r="N749" s="513"/>
      <c r="O749" s="513"/>
      <c r="P749" s="503"/>
      <c r="Q749" s="514"/>
    </row>
    <row r="750" spans="1:17" ht="14.4" customHeight="1" x14ac:dyDescent="0.3">
      <c r="A750" s="497" t="s">
        <v>2129</v>
      </c>
      <c r="B750" s="498" t="s">
        <v>1607</v>
      </c>
      <c r="C750" s="498" t="s">
        <v>1608</v>
      </c>
      <c r="D750" s="498" t="s">
        <v>1613</v>
      </c>
      <c r="E750" s="498" t="s">
        <v>613</v>
      </c>
      <c r="F750" s="513">
        <v>0.5</v>
      </c>
      <c r="G750" s="513">
        <v>991.44</v>
      </c>
      <c r="H750" s="513">
        <v>1</v>
      </c>
      <c r="I750" s="513">
        <v>1982.88</v>
      </c>
      <c r="J750" s="513"/>
      <c r="K750" s="513"/>
      <c r="L750" s="513"/>
      <c r="M750" s="513"/>
      <c r="N750" s="513"/>
      <c r="O750" s="513"/>
      <c r="P750" s="503"/>
      <c r="Q750" s="514"/>
    </row>
    <row r="751" spans="1:17" ht="14.4" customHeight="1" x14ac:dyDescent="0.3">
      <c r="A751" s="497" t="s">
        <v>2129</v>
      </c>
      <c r="B751" s="498" t="s">
        <v>1607</v>
      </c>
      <c r="C751" s="498" t="s">
        <v>1608</v>
      </c>
      <c r="D751" s="498" t="s">
        <v>1614</v>
      </c>
      <c r="E751" s="498" t="s">
        <v>1615</v>
      </c>
      <c r="F751" s="513">
        <v>1</v>
      </c>
      <c r="G751" s="513">
        <v>2648.21</v>
      </c>
      <c r="H751" s="513">
        <v>1</v>
      </c>
      <c r="I751" s="513">
        <v>2648.21</v>
      </c>
      <c r="J751" s="513">
        <v>0.33</v>
      </c>
      <c r="K751" s="513">
        <v>881.58</v>
      </c>
      <c r="L751" s="513">
        <v>0.33289656031810166</v>
      </c>
      <c r="M751" s="513">
        <v>2671.4545454545455</v>
      </c>
      <c r="N751" s="513">
        <v>0.8600000000000001</v>
      </c>
      <c r="O751" s="513">
        <v>2297.4499999999998</v>
      </c>
      <c r="P751" s="503">
        <v>0.86754826845303046</v>
      </c>
      <c r="Q751" s="514">
        <v>2671.4534883720926</v>
      </c>
    </row>
    <row r="752" spans="1:17" ht="14.4" customHeight="1" x14ac:dyDescent="0.3">
      <c r="A752" s="497" t="s">
        <v>2129</v>
      </c>
      <c r="B752" s="498" t="s">
        <v>1607</v>
      </c>
      <c r="C752" s="498" t="s">
        <v>1608</v>
      </c>
      <c r="D752" s="498" t="s">
        <v>1620</v>
      </c>
      <c r="E752" s="498" t="s">
        <v>624</v>
      </c>
      <c r="F752" s="513">
        <v>2.3000000000000003</v>
      </c>
      <c r="G752" s="513">
        <v>3564.5899999999997</v>
      </c>
      <c r="H752" s="513">
        <v>1</v>
      </c>
      <c r="I752" s="513">
        <v>1549.8217391304345</v>
      </c>
      <c r="J752" s="513">
        <v>0.7</v>
      </c>
      <c r="K752" s="513">
        <v>692.32</v>
      </c>
      <c r="L752" s="513">
        <v>0.1942214953192373</v>
      </c>
      <c r="M752" s="513">
        <v>989.02857142857158</v>
      </c>
      <c r="N752" s="513">
        <v>1.4</v>
      </c>
      <c r="O752" s="513">
        <v>1384.63</v>
      </c>
      <c r="P752" s="503">
        <v>0.38844018526674884</v>
      </c>
      <c r="Q752" s="514">
        <v>989.02142857142871</v>
      </c>
    </row>
    <row r="753" spans="1:17" ht="14.4" customHeight="1" x14ac:dyDescent="0.3">
      <c r="A753" s="497" t="s">
        <v>2129</v>
      </c>
      <c r="B753" s="498" t="s">
        <v>1607</v>
      </c>
      <c r="C753" s="498" t="s">
        <v>1608</v>
      </c>
      <c r="D753" s="498" t="s">
        <v>1622</v>
      </c>
      <c r="E753" s="498" t="s">
        <v>693</v>
      </c>
      <c r="F753" s="513">
        <v>0.26</v>
      </c>
      <c r="G753" s="513">
        <v>3353.9299999999994</v>
      </c>
      <c r="H753" s="513">
        <v>1</v>
      </c>
      <c r="I753" s="513">
        <v>12899.730769230766</v>
      </c>
      <c r="J753" s="513">
        <v>0.47000000000000003</v>
      </c>
      <c r="K753" s="513">
        <v>4858.5300000000007</v>
      </c>
      <c r="L753" s="513">
        <v>1.4486080508537751</v>
      </c>
      <c r="M753" s="513">
        <v>10337.297872340427</v>
      </c>
      <c r="N753" s="513">
        <v>0.35000000000000003</v>
      </c>
      <c r="O753" s="513">
        <v>3566.39</v>
      </c>
      <c r="P753" s="503">
        <v>1.063346581473078</v>
      </c>
      <c r="Q753" s="514">
        <v>10189.685714285713</v>
      </c>
    </row>
    <row r="754" spans="1:17" ht="14.4" customHeight="1" x14ac:dyDescent="0.3">
      <c r="A754" s="497" t="s">
        <v>2129</v>
      </c>
      <c r="B754" s="498" t="s">
        <v>1607</v>
      </c>
      <c r="C754" s="498" t="s">
        <v>1608</v>
      </c>
      <c r="D754" s="498" t="s">
        <v>1624</v>
      </c>
      <c r="E754" s="498" t="s">
        <v>689</v>
      </c>
      <c r="F754" s="513">
        <v>0.04</v>
      </c>
      <c r="G754" s="513">
        <v>306.52</v>
      </c>
      <c r="H754" s="513">
        <v>1</v>
      </c>
      <c r="I754" s="513">
        <v>7662.9999999999991</v>
      </c>
      <c r="J754" s="513">
        <v>0.04</v>
      </c>
      <c r="K754" s="513">
        <v>210.58</v>
      </c>
      <c r="L754" s="513">
        <v>0.68700247944669202</v>
      </c>
      <c r="M754" s="513">
        <v>5264.5</v>
      </c>
      <c r="N754" s="513">
        <v>0.21</v>
      </c>
      <c r="O754" s="513">
        <v>1115.25</v>
      </c>
      <c r="P754" s="503">
        <v>3.6384248988646748</v>
      </c>
      <c r="Q754" s="514">
        <v>5310.7142857142862</v>
      </c>
    </row>
    <row r="755" spans="1:17" ht="14.4" customHeight="1" x14ac:dyDescent="0.3">
      <c r="A755" s="497" t="s">
        <v>2129</v>
      </c>
      <c r="B755" s="498" t="s">
        <v>1607</v>
      </c>
      <c r="C755" s="498" t="s">
        <v>1608</v>
      </c>
      <c r="D755" s="498" t="s">
        <v>1625</v>
      </c>
      <c r="E755" s="498" t="s">
        <v>693</v>
      </c>
      <c r="F755" s="513"/>
      <c r="G755" s="513"/>
      <c r="H755" s="513"/>
      <c r="I755" s="513"/>
      <c r="J755" s="513"/>
      <c r="K755" s="513"/>
      <c r="L755" s="513"/>
      <c r="M755" s="513"/>
      <c r="N755" s="513">
        <v>0.53</v>
      </c>
      <c r="O755" s="513">
        <v>3415.9</v>
      </c>
      <c r="P755" s="503"/>
      <c r="Q755" s="514">
        <v>6445.0943396226412</v>
      </c>
    </row>
    <row r="756" spans="1:17" ht="14.4" customHeight="1" x14ac:dyDescent="0.3">
      <c r="A756" s="497" t="s">
        <v>2129</v>
      </c>
      <c r="B756" s="498" t="s">
        <v>1607</v>
      </c>
      <c r="C756" s="498" t="s">
        <v>1608</v>
      </c>
      <c r="D756" s="498" t="s">
        <v>1626</v>
      </c>
      <c r="E756" s="498" t="s">
        <v>693</v>
      </c>
      <c r="F756" s="513"/>
      <c r="G756" s="513"/>
      <c r="H756" s="513"/>
      <c r="I756" s="513"/>
      <c r="J756" s="513"/>
      <c r="K756" s="513"/>
      <c r="L756" s="513"/>
      <c r="M756" s="513"/>
      <c r="N756" s="513">
        <v>0.09</v>
      </c>
      <c r="O756" s="513">
        <v>1037.0999999999999</v>
      </c>
      <c r="P756" s="503"/>
      <c r="Q756" s="514">
        <v>11523.333333333332</v>
      </c>
    </row>
    <row r="757" spans="1:17" ht="14.4" customHeight="1" x14ac:dyDescent="0.3">
      <c r="A757" s="497" t="s">
        <v>2129</v>
      </c>
      <c r="B757" s="498" t="s">
        <v>1607</v>
      </c>
      <c r="C757" s="498" t="s">
        <v>1608</v>
      </c>
      <c r="D757" s="498" t="s">
        <v>1629</v>
      </c>
      <c r="E757" s="498" t="s">
        <v>628</v>
      </c>
      <c r="F757" s="513">
        <v>8.5</v>
      </c>
      <c r="G757" s="513">
        <v>8182.54</v>
      </c>
      <c r="H757" s="513">
        <v>1</v>
      </c>
      <c r="I757" s="513">
        <v>962.65176470588233</v>
      </c>
      <c r="J757" s="513">
        <v>9.6999999999999993</v>
      </c>
      <c r="K757" s="513">
        <v>9449.43</v>
      </c>
      <c r="L757" s="513">
        <v>1.1548284518010301</v>
      </c>
      <c r="M757" s="513">
        <v>974.16804123711347</v>
      </c>
      <c r="N757" s="513">
        <v>9.85</v>
      </c>
      <c r="O757" s="513">
        <v>9605.89</v>
      </c>
      <c r="P757" s="503">
        <v>1.1739496537749892</v>
      </c>
      <c r="Q757" s="514">
        <v>975.21725888324875</v>
      </c>
    </row>
    <row r="758" spans="1:17" ht="14.4" customHeight="1" x14ac:dyDescent="0.3">
      <c r="A758" s="497" t="s">
        <v>2129</v>
      </c>
      <c r="B758" s="498" t="s">
        <v>1607</v>
      </c>
      <c r="C758" s="498" t="s">
        <v>1608</v>
      </c>
      <c r="D758" s="498" t="s">
        <v>1630</v>
      </c>
      <c r="E758" s="498" t="s">
        <v>1576</v>
      </c>
      <c r="F758" s="513">
        <v>0.1</v>
      </c>
      <c r="G758" s="513">
        <v>537.07000000000005</v>
      </c>
      <c r="H758" s="513">
        <v>1</v>
      </c>
      <c r="I758" s="513">
        <v>5370.7</v>
      </c>
      <c r="J758" s="513"/>
      <c r="K758" s="513"/>
      <c r="L758" s="513"/>
      <c r="M758" s="513"/>
      <c r="N758" s="513"/>
      <c r="O758" s="513"/>
      <c r="P758" s="503"/>
      <c r="Q758" s="514"/>
    </row>
    <row r="759" spans="1:17" ht="14.4" customHeight="1" x14ac:dyDescent="0.3">
      <c r="A759" s="497" t="s">
        <v>2129</v>
      </c>
      <c r="B759" s="498" t="s">
        <v>1607</v>
      </c>
      <c r="C759" s="498" t="s">
        <v>1608</v>
      </c>
      <c r="D759" s="498" t="s">
        <v>1631</v>
      </c>
      <c r="E759" s="498" t="s">
        <v>719</v>
      </c>
      <c r="F759" s="513">
        <v>0.1</v>
      </c>
      <c r="G759" s="513">
        <v>484.77</v>
      </c>
      <c r="H759" s="513">
        <v>1</v>
      </c>
      <c r="I759" s="513">
        <v>4847.7</v>
      </c>
      <c r="J759" s="513"/>
      <c r="K759" s="513"/>
      <c r="L759" s="513"/>
      <c r="M759" s="513"/>
      <c r="N759" s="513"/>
      <c r="O759" s="513"/>
      <c r="P759" s="503"/>
      <c r="Q759" s="514"/>
    </row>
    <row r="760" spans="1:17" ht="14.4" customHeight="1" x14ac:dyDescent="0.3">
      <c r="A760" s="497" t="s">
        <v>2129</v>
      </c>
      <c r="B760" s="498" t="s">
        <v>1607</v>
      </c>
      <c r="C760" s="498" t="s">
        <v>1608</v>
      </c>
      <c r="D760" s="498" t="s">
        <v>1633</v>
      </c>
      <c r="E760" s="498" t="s">
        <v>716</v>
      </c>
      <c r="F760" s="513">
        <v>0.24</v>
      </c>
      <c r="G760" s="513">
        <v>1299.18</v>
      </c>
      <c r="H760" s="513">
        <v>1</v>
      </c>
      <c r="I760" s="513">
        <v>5413.2500000000009</v>
      </c>
      <c r="J760" s="513">
        <v>0.2</v>
      </c>
      <c r="K760" s="513">
        <v>1092.1600000000001</v>
      </c>
      <c r="L760" s="513">
        <v>0.84065333518065244</v>
      </c>
      <c r="M760" s="513">
        <v>5460.8</v>
      </c>
      <c r="N760" s="513">
        <v>0.86</v>
      </c>
      <c r="O760" s="513">
        <v>4696.28</v>
      </c>
      <c r="P760" s="503">
        <v>3.6148031835465444</v>
      </c>
      <c r="Q760" s="514">
        <v>5460.790697674418</v>
      </c>
    </row>
    <row r="761" spans="1:17" ht="14.4" customHeight="1" x14ac:dyDescent="0.3">
      <c r="A761" s="497" t="s">
        <v>2129</v>
      </c>
      <c r="B761" s="498" t="s">
        <v>1607</v>
      </c>
      <c r="C761" s="498" t="s">
        <v>1608</v>
      </c>
      <c r="D761" s="498" t="s">
        <v>1634</v>
      </c>
      <c r="E761" s="498" t="s">
        <v>716</v>
      </c>
      <c r="F761" s="513">
        <v>1.5100000000000002</v>
      </c>
      <c r="G761" s="513">
        <v>16317.619999999999</v>
      </c>
      <c r="H761" s="513">
        <v>1</v>
      </c>
      <c r="I761" s="513">
        <v>10806.370860927151</v>
      </c>
      <c r="J761" s="513">
        <v>1.4700000000000002</v>
      </c>
      <c r="K761" s="513">
        <v>15919.800000000001</v>
      </c>
      <c r="L761" s="513">
        <v>0.97562021912509311</v>
      </c>
      <c r="M761" s="513">
        <v>10829.795918367347</v>
      </c>
      <c r="N761" s="513">
        <v>2.17</v>
      </c>
      <c r="O761" s="513">
        <v>23699.78</v>
      </c>
      <c r="P761" s="503">
        <v>1.4524042109082085</v>
      </c>
      <c r="Q761" s="514">
        <v>10921.557603686635</v>
      </c>
    </row>
    <row r="762" spans="1:17" ht="14.4" customHeight="1" x14ac:dyDescent="0.3">
      <c r="A762" s="497" t="s">
        <v>2129</v>
      </c>
      <c r="B762" s="498" t="s">
        <v>1607</v>
      </c>
      <c r="C762" s="498" t="s">
        <v>1608</v>
      </c>
      <c r="D762" s="498" t="s">
        <v>1635</v>
      </c>
      <c r="E762" s="498" t="s">
        <v>719</v>
      </c>
      <c r="F762" s="513">
        <v>1.82</v>
      </c>
      <c r="G762" s="513">
        <v>3490.3599999999997</v>
      </c>
      <c r="H762" s="513">
        <v>1</v>
      </c>
      <c r="I762" s="513">
        <v>1917.7802197802196</v>
      </c>
      <c r="J762" s="513">
        <v>0.85999999999999988</v>
      </c>
      <c r="K762" s="513">
        <v>1672.44</v>
      </c>
      <c r="L762" s="513">
        <v>0.4791597428345501</v>
      </c>
      <c r="M762" s="513">
        <v>1944.6976744186049</v>
      </c>
      <c r="N762" s="513">
        <v>0.98</v>
      </c>
      <c r="O762" s="513">
        <v>1907.1700000000005</v>
      </c>
      <c r="P762" s="503">
        <v>0.54641068543072946</v>
      </c>
      <c r="Q762" s="514">
        <v>1946.0918367346944</v>
      </c>
    </row>
    <row r="763" spans="1:17" ht="14.4" customHeight="1" x14ac:dyDescent="0.3">
      <c r="A763" s="497" t="s">
        <v>2129</v>
      </c>
      <c r="B763" s="498" t="s">
        <v>1607</v>
      </c>
      <c r="C763" s="498" t="s">
        <v>1608</v>
      </c>
      <c r="D763" s="498" t="s">
        <v>1637</v>
      </c>
      <c r="E763" s="498" t="s">
        <v>632</v>
      </c>
      <c r="F763" s="513">
        <v>2.4700000000000002</v>
      </c>
      <c r="G763" s="513">
        <v>928.73</v>
      </c>
      <c r="H763" s="513">
        <v>1</v>
      </c>
      <c r="I763" s="513">
        <v>376.00404858299595</v>
      </c>
      <c r="J763" s="513">
        <v>3.33</v>
      </c>
      <c r="K763" s="513">
        <v>1261.1499999999999</v>
      </c>
      <c r="L763" s="513">
        <v>1.3579296458604759</v>
      </c>
      <c r="M763" s="513">
        <v>378.72372372372365</v>
      </c>
      <c r="N763" s="513">
        <v>1.05</v>
      </c>
      <c r="O763" s="513">
        <v>398.25</v>
      </c>
      <c r="P763" s="503">
        <v>0.42881138759381088</v>
      </c>
      <c r="Q763" s="514">
        <v>379.28571428571428</v>
      </c>
    </row>
    <row r="764" spans="1:17" ht="14.4" customHeight="1" x14ac:dyDescent="0.3">
      <c r="A764" s="497" t="s">
        <v>2129</v>
      </c>
      <c r="B764" s="498" t="s">
        <v>1607</v>
      </c>
      <c r="C764" s="498" t="s">
        <v>1608</v>
      </c>
      <c r="D764" s="498" t="s">
        <v>1639</v>
      </c>
      <c r="E764" s="498" t="s">
        <v>609</v>
      </c>
      <c r="F764" s="513"/>
      <c r="G764" s="513"/>
      <c r="H764" s="513"/>
      <c r="I764" s="513"/>
      <c r="J764" s="513">
        <v>0.02</v>
      </c>
      <c r="K764" s="513">
        <v>14.04</v>
      </c>
      <c r="L764" s="513"/>
      <c r="M764" s="513">
        <v>701.99999999999989</v>
      </c>
      <c r="N764" s="513">
        <v>0.05</v>
      </c>
      <c r="O764" s="513">
        <v>47.24</v>
      </c>
      <c r="P764" s="503"/>
      <c r="Q764" s="514">
        <v>944.8</v>
      </c>
    </row>
    <row r="765" spans="1:17" ht="14.4" customHeight="1" x14ac:dyDescent="0.3">
      <c r="A765" s="497" t="s">
        <v>2129</v>
      </c>
      <c r="B765" s="498" t="s">
        <v>1607</v>
      </c>
      <c r="C765" s="498" t="s">
        <v>1608</v>
      </c>
      <c r="D765" s="498" t="s">
        <v>2130</v>
      </c>
      <c r="E765" s="498" t="s">
        <v>693</v>
      </c>
      <c r="F765" s="513"/>
      <c r="G765" s="513"/>
      <c r="H765" s="513"/>
      <c r="I765" s="513"/>
      <c r="J765" s="513"/>
      <c r="K765" s="513"/>
      <c r="L765" s="513"/>
      <c r="M765" s="513"/>
      <c r="N765" s="513">
        <v>0.1</v>
      </c>
      <c r="O765" s="513">
        <v>1305.6199999999999</v>
      </c>
      <c r="P765" s="503"/>
      <c r="Q765" s="514">
        <v>13056.199999999999</v>
      </c>
    </row>
    <row r="766" spans="1:17" ht="14.4" customHeight="1" x14ac:dyDescent="0.3">
      <c r="A766" s="497" t="s">
        <v>2129</v>
      </c>
      <c r="B766" s="498" t="s">
        <v>1607</v>
      </c>
      <c r="C766" s="498" t="s">
        <v>1608</v>
      </c>
      <c r="D766" s="498" t="s">
        <v>2131</v>
      </c>
      <c r="E766" s="498" t="s">
        <v>689</v>
      </c>
      <c r="F766" s="513"/>
      <c r="G766" s="513"/>
      <c r="H766" s="513"/>
      <c r="I766" s="513"/>
      <c r="J766" s="513"/>
      <c r="K766" s="513"/>
      <c r="L766" s="513"/>
      <c r="M766" s="513"/>
      <c r="N766" s="513">
        <v>0.02</v>
      </c>
      <c r="O766" s="513">
        <v>47.05</v>
      </c>
      <c r="P766" s="503"/>
      <c r="Q766" s="514">
        <v>2352.5</v>
      </c>
    </row>
    <row r="767" spans="1:17" ht="14.4" customHeight="1" x14ac:dyDescent="0.3">
      <c r="A767" s="497" t="s">
        <v>2129</v>
      </c>
      <c r="B767" s="498" t="s">
        <v>1607</v>
      </c>
      <c r="C767" s="498" t="s">
        <v>1581</v>
      </c>
      <c r="D767" s="498" t="s">
        <v>1650</v>
      </c>
      <c r="E767" s="498" t="s">
        <v>1651</v>
      </c>
      <c r="F767" s="513"/>
      <c r="G767" s="513"/>
      <c r="H767" s="513"/>
      <c r="I767" s="513"/>
      <c r="J767" s="513"/>
      <c r="K767" s="513"/>
      <c r="L767" s="513"/>
      <c r="M767" s="513"/>
      <c r="N767" s="513">
        <v>1</v>
      </c>
      <c r="O767" s="513">
        <v>972.32</v>
      </c>
      <c r="P767" s="503"/>
      <c r="Q767" s="514">
        <v>972.32</v>
      </c>
    </row>
    <row r="768" spans="1:17" ht="14.4" customHeight="1" x14ac:dyDescent="0.3">
      <c r="A768" s="497" t="s">
        <v>2129</v>
      </c>
      <c r="B768" s="498" t="s">
        <v>1607</v>
      </c>
      <c r="C768" s="498" t="s">
        <v>1581</v>
      </c>
      <c r="D768" s="498" t="s">
        <v>1652</v>
      </c>
      <c r="E768" s="498" t="s">
        <v>1651</v>
      </c>
      <c r="F768" s="513">
        <v>4</v>
      </c>
      <c r="G768" s="513">
        <v>6589.6</v>
      </c>
      <c r="H768" s="513">
        <v>1</v>
      </c>
      <c r="I768" s="513">
        <v>1647.4</v>
      </c>
      <c r="J768" s="513">
        <v>2</v>
      </c>
      <c r="K768" s="513">
        <v>3414.62</v>
      </c>
      <c r="L768" s="513">
        <v>0.51818319776617694</v>
      </c>
      <c r="M768" s="513">
        <v>1707.31</v>
      </c>
      <c r="N768" s="513">
        <v>1</v>
      </c>
      <c r="O768" s="513">
        <v>1707.31</v>
      </c>
      <c r="P768" s="503">
        <v>0.25909159888308847</v>
      </c>
      <c r="Q768" s="514">
        <v>1707.31</v>
      </c>
    </row>
    <row r="769" spans="1:17" ht="14.4" customHeight="1" x14ac:dyDescent="0.3">
      <c r="A769" s="497" t="s">
        <v>2129</v>
      </c>
      <c r="B769" s="498" t="s">
        <v>1607</v>
      </c>
      <c r="C769" s="498" t="s">
        <v>1581</v>
      </c>
      <c r="D769" s="498" t="s">
        <v>1653</v>
      </c>
      <c r="E769" s="498" t="s">
        <v>1651</v>
      </c>
      <c r="F769" s="513">
        <v>1</v>
      </c>
      <c r="G769" s="513">
        <v>1993.8</v>
      </c>
      <c r="H769" s="513">
        <v>1</v>
      </c>
      <c r="I769" s="513">
        <v>1993.8</v>
      </c>
      <c r="J769" s="513"/>
      <c r="K769" s="513"/>
      <c r="L769" s="513"/>
      <c r="M769" s="513"/>
      <c r="N769" s="513"/>
      <c r="O769" s="513"/>
      <c r="P769" s="503"/>
      <c r="Q769" s="514"/>
    </row>
    <row r="770" spans="1:17" ht="14.4" customHeight="1" x14ac:dyDescent="0.3">
      <c r="A770" s="497" t="s">
        <v>2129</v>
      </c>
      <c r="B770" s="498" t="s">
        <v>1607</v>
      </c>
      <c r="C770" s="498" t="s">
        <v>1581</v>
      </c>
      <c r="D770" s="498" t="s">
        <v>1654</v>
      </c>
      <c r="E770" s="498" t="s">
        <v>1655</v>
      </c>
      <c r="F770" s="513"/>
      <c r="G770" s="513"/>
      <c r="H770" s="513"/>
      <c r="I770" s="513"/>
      <c r="J770" s="513">
        <v>1</v>
      </c>
      <c r="K770" s="513">
        <v>1027.76</v>
      </c>
      <c r="L770" s="513"/>
      <c r="M770" s="513">
        <v>1027.76</v>
      </c>
      <c r="N770" s="513">
        <v>1</v>
      </c>
      <c r="O770" s="513">
        <v>1027.76</v>
      </c>
      <c r="P770" s="503"/>
      <c r="Q770" s="514">
        <v>1027.76</v>
      </c>
    </row>
    <row r="771" spans="1:17" ht="14.4" customHeight="1" x14ac:dyDescent="0.3">
      <c r="A771" s="497" t="s">
        <v>2129</v>
      </c>
      <c r="B771" s="498" t="s">
        <v>1607</v>
      </c>
      <c r="C771" s="498" t="s">
        <v>1581</v>
      </c>
      <c r="D771" s="498" t="s">
        <v>1992</v>
      </c>
      <c r="E771" s="498" t="s">
        <v>1993</v>
      </c>
      <c r="F771" s="513">
        <v>1</v>
      </c>
      <c r="G771" s="513">
        <v>20587</v>
      </c>
      <c r="H771" s="513">
        <v>1</v>
      </c>
      <c r="I771" s="513">
        <v>20587</v>
      </c>
      <c r="J771" s="513"/>
      <c r="K771" s="513"/>
      <c r="L771" s="513"/>
      <c r="M771" s="513"/>
      <c r="N771" s="513"/>
      <c r="O771" s="513"/>
      <c r="P771" s="503"/>
      <c r="Q771" s="514"/>
    </row>
    <row r="772" spans="1:17" ht="14.4" customHeight="1" x14ac:dyDescent="0.3">
      <c r="A772" s="497" t="s">
        <v>2129</v>
      </c>
      <c r="B772" s="498" t="s">
        <v>1607</v>
      </c>
      <c r="C772" s="498" t="s">
        <v>1581</v>
      </c>
      <c r="D772" s="498" t="s">
        <v>1661</v>
      </c>
      <c r="E772" s="498" t="s">
        <v>1662</v>
      </c>
      <c r="F772" s="513"/>
      <c r="G772" s="513"/>
      <c r="H772" s="513"/>
      <c r="I772" s="513"/>
      <c r="J772" s="513">
        <v>1</v>
      </c>
      <c r="K772" s="513">
        <v>2236.5</v>
      </c>
      <c r="L772" s="513"/>
      <c r="M772" s="513">
        <v>2236.5</v>
      </c>
      <c r="N772" s="513"/>
      <c r="O772" s="513"/>
      <c r="P772" s="503"/>
      <c r="Q772" s="514"/>
    </row>
    <row r="773" spans="1:17" ht="14.4" customHeight="1" x14ac:dyDescent="0.3">
      <c r="A773" s="497" t="s">
        <v>2129</v>
      </c>
      <c r="B773" s="498" t="s">
        <v>1607</v>
      </c>
      <c r="C773" s="498" t="s">
        <v>1581</v>
      </c>
      <c r="D773" s="498" t="s">
        <v>1664</v>
      </c>
      <c r="E773" s="498" t="s">
        <v>1665</v>
      </c>
      <c r="F773" s="513">
        <v>9</v>
      </c>
      <c r="G773" s="513">
        <v>59841</v>
      </c>
      <c r="H773" s="513">
        <v>1</v>
      </c>
      <c r="I773" s="513">
        <v>6649</v>
      </c>
      <c r="J773" s="513"/>
      <c r="K773" s="513"/>
      <c r="L773" s="513"/>
      <c r="M773" s="513"/>
      <c r="N773" s="513"/>
      <c r="O773" s="513"/>
      <c r="P773" s="503"/>
      <c r="Q773" s="514"/>
    </row>
    <row r="774" spans="1:17" ht="14.4" customHeight="1" x14ac:dyDescent="0.3">
      <c r="A774" s="497" t="s">
        <v>2129</v>
      </c>
      <c r="B774" s="498" t="s">
        <v>1607</v>
      </c>
      <c r="C774" s="498" t="s">
        <v>1581</v>
      </c>
      <c r="D774" s="498" t="s">
        <v>2020</v>
      </c>
      <c r="E774" s="498" t="s">
        <v>2021</v>
      </c>
      <c r="F774" s="513"/>
      <c r="G774" s="513"/>
      <c r="H774" s="513"/>
      <c r="I774" s="513"/>
      <c r="J774" s="513">
        <v>1</v>
      </c>
      <c r="K774" s="513">
        <v>19196.8</v>
      </c>
      <c r="L774" s="513"/>
      <c r="M774" s="513">
        <v>19196.8</v>
      </c>
      <c r="N774" s="513">
        <v>1</v>
      </c>
      <c r="O774" s="513">
        <v>19196.8</v>
      </c>
      <c r="P774" s="503"/>
      <c r="Q774" s="514">
        <v>19196.8</v>
      </c>
    </row>
    <row r="775" spans="1:17" ht="14.4" customHeight="1" x14ac:dyDescent="0.3">
      <c r="A775" s="497" t="s">
        <v>2129</v>
      </c>
      <c r="B775" s="498" t="s">
        <v>1607</v>
      </c>
      <c r="C775" s="498" t="s">
        <v>1581</v>
      </c>
      <c r="D775" s="498" t="s">
        <v>1672</v>
      </c>
      <c r="E775" s="498" t="s">
        <v>1673</v>
      </c>
      <c r="F775" s="513">
        <v>5</v>
      </c>
      <c r="G775" s="513">
        <v>5014</v>
      </c>
      <c r="H775" s="513">
        <v>1</v>
      </c>
      <c r="I775" s="513">
        <v>1002.8</v>
      </c>
      <c r="J775" s="513">
        <v>2</v>
      </c>
      <c r="K775" s="513">
        <v>2005.6</v>
      </c>
      <c r="L775" s="513">
        <v>0.39999999999999997</v>
      </c>
      <c r="M775" s="513">
        <v>1002.8</v>
      </c>
      <c r="N775" s="513"/>
      <c r="O775" s="513"/>
      <c r="P775" s="503"/>
      <c r="Q775" s="514"/>
    </row>
    <row r="776" spans="1:17" ht="14.4" customHeight="1" x14ac:dyDescent="0.3">
      <c r="A776" s="497" t="s">
        <v>2129</v>
      </c>
      <c r="B776" s="498" t="s">
        <v>1607</v>
      </c>
      <c r="C776" s="498" t="s">
        <v>1581</v>
      </c>
      <c r="D776" s="498" t="s">
        <v>1674</v>
      </c>
      <c r="E776" s="498" t="s">
        <v>1675</v>
      </c>
      <c r="F776" s="513">
        <v>1</v>
      </c>
      <c r="G776" s="513">
        <v>7650</v>
      </c>
      <c r="H776" s="513">
        <v>1</v>
      </c>
      <c r="I776" s="513">
        <v>7650</v>
      </c>
      <c r="J776" s="513"/>
      <c r="K776" s="513"/>
      <c r="L776" s="513"/>
      <c r="M776" s="513"/>
      <c r="N776" s="513"/>
      <c r="O776" s="513"/>
      <c r="P776" s="503"/>
      <c r="Q776" s="514"/>
    </row>
    <row r="777" spans="1:17" ht="14.4" customHeight="1" x14ac:dyDescent="0.3">
      <c r="A777" s="497" t="s">
        <v>2129</v>
      </c>
      <c r="B777" s="498" t="s">
        <v>1607</v>
      </c>
      <c r="C777" s="498" t="s">
        <v>1581</v>
      </c>
      <c r="D777" s="498" t="s">
        <v>1676</v>
      </c>
      <c r="E777" s="498" t="s">
        <v>1677</v>
      </c>
      <c r="F777" s="513">
        <v>1</v>
      </c>
      <c r="G777" s="513">
        <v>9041.6</v>
      </c>
      <c r="H777" s="513">
        <v>1</v>
      </c>
      <c r="I777" s="513">
        <v>9041.6</v>
      </c>
      <c r="J777" s="513">
        <v>1</v>
      </c>
      <c r="K777" s="513">
        <v>9370.39</v>
      </c>
      <c r="L777" s="513">
        <v>1.0363641390904264</v>
      </c>
      <c r="M777" s="513">
        <v>9370.39</v>
      </c>
      <c r="N777" s="513"/>
      <c r="O777" s="513"/>
      <c r="P777" s="503"/>
      <c r="Q777" s="514"/>
    </row>
    <row r="778" spans="1:17" ht="14.4" customHeight="1" x14ac:dyDescent="0.3">
      <c r="A778" s="497" t="s">
        <v>2129</v>
      </c>
      <c r="B778" s="498" t="s">
        <v>1607</v>
      </c>
      <c r="C778" s="498" t="s">
        <v>1581</v>
      </c>
      <c r="D778" s="498" t="s">
        <v>1680</v>
      </c>
      <c r="E778" s="498" t="s">
        <v>1681</v>
      </c>
      <c r="F778" s="513"/>
      <c r="G778" s="513"/>
      <c r="H778" s="513"/>
      <c r="I778" s="513"/>
      <c r="J778" s="513">
        <v>2</v>
      </c>
      <c r="K778" s="513">
        <v>26569.040000000001</v>
      </c>
      <c r="L778" s="513"/>
      <c r="M778" s="513">
        <v>13284.52</v>
      </c>
      <c r="N778" s="513">
        <v>1</v>
      </c>
      <c r="O778" s="513">
        <v>13284.52</v>
      </c>
      <c r="P778" s="503"/>
      <c r="Q778" s="514">
        <v>13284.52</v>
      </c>
    </row>
    <row r="779" spans="1:17" ht="14.4" customHeight="1" x14ac:dyDescent="0.3">
      <c r="A779" s="497" t="s">
        <v>2129</v>
      </c>
      <c r="B779" s="498" t="s">
        <v>1607</v>
      </c>
      <c r="C779" s="498" t="s">
        <v>1581</v>
      </c>
      <c r="D779" s="498" t="s">
        <v>1697</v>
      </c>
      <c r="E779" s="498" t="s">
        <v>1698</v>
      </c>
      <c r="F779" s="513"/>
      <c r="G779" s="513"/>
      <c r="H779" s="513"/>
      <c r="I779" s="513"/>
      <c r="J779" s="513">
        <v>1</v>
      </c>
      <c r="K779" s="513">
        <v>1497.44</v>
      </c>
      <c r="L779" s="513"/>
      <c r="M779" s="513">
        <v>1497.44</v>
      </c>
      <c r="N779" s="513">
        <v>1</v>
      </c>
      <c r="O779" s="513">
        <v>1497.44</v>
      </c>
      <c r="P779" s="503"/>
      <c r="Q779" s="514">
        <v>1497.44</v>
      </c>
    </row>
    <row r="780" spans="1:17" ht="14.4" customHeight="1" x14ac:dyDescent="0.3">
      <c r="A780" s="497" t="s">
        <v>2129</v>
      </c>
      <c r="B780" s="498" t="s">
        <v>1607</v>
      </c>
      <c r="C780" s="498" t="s">
        <v>1581</v>
      </c>
      <c r="D780" s="498" t="s">
        <v>1718</v>
      </c>
      <c r="E780" s="498" t="s">
        <v>1719</v>
      </c>
      <c r="F780" s="513">
        <v>5</v>
      </c>
      <c r="G780" s="513">
        <v>6529.0999999999995</v>
      </c>
      <c r="H780" s="513">
        <v>1</v>
      </c>
      <c r="I780" s="513">
        <v>1305.82</v>
      </c>
      <c r="J780" s="513">
        <v>2</v>
      </c>
      <c r="K780" s="513">
        <v>2611.64</v>
      </c>
      <c r="L780" s="513">
        <v>0.4</v>
      </c>
      <c r="M780" s="513">
        <v>1305.82</v>
      </c>
      <c r="N780" s="513"/>
      <c r="O780" s="513"/>
      <c r="P780" s="503"/>
      <c r="Q780" s="514"/>
    </row>
    <row r="781" spans="1:17" ht="14.4" customHeight="1" x14ac:dyDescent="0.3">
      <c r="A781" s="497" t="s">
        <v>2129</v>
      </c>
      <c r="B781" s="498" t="s">
        <v>1607</v>
      </c>
      <c r="C781" s="498" t="s">
        <v>1581</v>
      </c>
      <c r="D781" s="498" t="s">
        <v>1732</v>
      </c>
      <c r="E781" s="498" t="s">
        <v>1733</v>
      </c>
      <c r="F781" s="513">
        <v>1</v>
      </c>
      <c r="G781" s="513">
        <v>1841.62</v>
      </c>
      <c r="H781" s="513">
        <v>1</v>
      </c>
      <c r="I781" s="513">
        <v>1841.62</v>
      </c>
      <c r="J781" s="513"/>
      <c r="K781" s="513"/>
      <c r="L781" s="513"/>
      <c r="M781" s="513"/>
      <c r="N781" s="513"/>
      <c r="O781" s="513"/>
      <c r="P781" s="503"/>
      <c r="Q781" s="514"/>
    </row>
    <row r="782" spans="1:17" ht="14.4" customHeight="1" x14ac:dyDescent="0.3">
      <c r="A782" s="497" t="s">
        <v>2129</v>
      </c>
      <c r="B782" s="498" t="s">
        <v>1607</v>
      </c>
      <c r="C782" s="498" t="s">
        <v>1581</v>
      </c>
      <c r="D782" s="498" t="s">
        <v>1994</v>
      </c>
      <c r="E782" s="498" t="s">
        <v>1995</v>
      </c>
      <c r="F782" s="513"/>
      <c r="G782" s="513"/>
      <c r="H782" s="513"/>
      <c r="I782" s="513"/>
      <c r="J782" s="513">
        <v>1</v>
      </c>
      <c r="K782" s="513">
        <v>26499.82</v>
      </c>
      <c r="L782" s="513"/>
      <c r="M782" s="513">
        <v>26499.82</v>
      </c>
      <c r="N782" s="513">
        <v>1</v>
      </c>
      <c r="O782" s="513">
        <v>26499.82</v>
      </c>
      <c r="P782" s="503"/>
      <c r="Q782" s="514">
        <v>26499.82</v>
      </c>
    </row>
    <row r="783" spans="1:17" ht="14.4" customHeight="1" x14ac:dyDescent="0.3">
      <c r="A783" s="497" t="s">
        <v>2129</v>
      </c>
      <c r="B783" s="498" t="s">
        <v>1607</v>
      </c>
      <c r="C783" s="498" t="s">
        <v>1588</v>
      </c>
      <c r="D783" s="498" t="s">
        <v>1754</v>
      </c>
      <c r="E783" s="498" t="s">
        <v>1755</v>
      </c>
      <c r="F783" s="513">
        <v>15</v>
      </c>
      <c r="G783" s="513">
        <v>3060</v>
      </c>
      <c r="H783" s="513">
        <v>1</v>
      </c>
      <c r="I783" s="513">
        <v>204</v>
      </c>
      <c r="J783" s="513">
        <v>24</v>
      </c>
      <c r="K783" s="513">
        <v>4920</v>
      </c>
      <c r="L783" s="513">
        <v>1.607843137254902</v>
      </c>
      <c r="M783" s="513">
        <v>205</v>
      </c>
      <c r="N783" s="513">
        <v>24</v>
      </c>
      <c r="O783" s="513">
        <v>4920</v>
      </c>
      <c r="P783" s="503">
        <v>1.607843137254902</v>
      </c>
      <c r="Q783" s="514">
        <v>205</v>
      </c>
    </row>
    <row r="784" spans="1:17" ht="14.4" customHeight="1" x14ac:dyDescent="0.3">
      <c r="A784" s="497" t="s">
        <v>2129</v>
      </c>
      <c r="B784" s="498" t="s">
        <v>1607</v>
      </c>
      <c r="C784" s="498" t="s">
        <v>1588</v>
      </c>
      <c r="D784" s="498" t="s">
        <v>1756</v>
      </c>
      <c r="E784" s="498" t="s">
        <v>1757</v>
      </c>
      <c r="F784" s="513">
        <v>25</v>
      </c>
      <c r="G784" s="513">
        <v>3725</v>
      </c>
      <c r="H784" s="513">
        <v>1</v>
      </c>
      <c r="I784" s="513">
        <v>149</v>
      </c>
      <c r="J784" s="513">
        <v>18</v>
      </c>
      <c r="K784" s="513">
        <v>2700</v>
      </c>
      <c r="L784" s="513">
        <v>0.72483221476510062</v>
      </c>
      <c r="M784" s="513">
        <v>150</v>
      </c>
      <c r="N784" s="513">
        <v>30</v>
      </c>
      <c r="O784" s="513">
        <v>4500</v>
      </c>
      <c r="P784" s="503">
        <v>1.2080536912751678</v>
      </c>
      <c r="Q784" s="514">
        <v>150</v>
      </c>
    </row>
    <row r="785" spans="1:17" ht="14.4" customHeight="1" x14ac:dyDescent="0.3">
      <c r="A785" s="497" t="s">
        <v>2129</v>
      </c>
      <c r="B785" s="498" t="s">
        <v>1607</v>
      </c>
      <c r="C785" s="498" t="s">
        <v>1588</v>
      </c>
      <c r="D785" s="498" t="s">
        <v>1758</v>
      </c>
      <c r="E785" s="498" t="s">
        <v>1759</v>
      </c>
      <c r="F785" s="513">
        <v>10</v>
      </c>
      <c r="G785" s="513">
        <v>1810</v>
      </c>
      <c r="H785" s="513">
        <v>1</v>
      </c>
      <c r="I785" s="513">
        <v>181</v>
      </c>
      <c r="J785" s="513">
        <v>11</v>
      </c>
      <c r="K785" s="513">
        <v>2002</v>
      </c>
      <c r="L785" s="513">
        <v>1.1060773480662984</v>
      </c>
      <c r="M785" s="513">
        <v>182</v>
      </c>
      <c r="N785" s="513">
        <v>6</v>
      </c>
      <c r="O785" s="513">
        <v>1092</v>
      </c>
      <c r="P785" s="503">
        <v>0.60331491712707186</v>
      </c>
      <c r="Q785" s="514">
        <v>182</v>
      </c>
    </row>
    <row r="786" spans="1:17" ht="14.4" customHeight="1" x14ac:dyDescent="0.3">
      <c r="A786" s="497" t="s">
        <v>2129</v>
      </c>
      <c r="B786" s="498" t="s">
        <v>1607</v>
      </c>
      <c r="C786" s="498" t="s">
        <v>1588</v>
      </c>
      <c r="D786" s="498" t="s">
        <v>1760</v>
      </c>
      <c r="E786" s="498" t="s">
        <v>1761</v>
      </c>
      <c r="F786" s="513">
        <v>6</v>
      </c>
      <c r="G786" s="513">
        <v>744</v>
      </c>
      <c r="H786" s="513">
        <v>1</v>
      </c>
      <c r="I786" s="513">
        <v>124</v>
      </c>
      <c r="J786" s="513">
        <v>11</v>
      </c>
      <c r="K786" s="513">
        <v>1364</v>
      </c>
      <c r="L786" s="513">
        <v>1.8333333333333333</v>
      </c>
      <c r="M786" s="513">
        <v>124</v>
      </c>
      <c r="N786" s="513">
        <v>9</v>
      </c>
      <c r="O786" s="513">
        <v>1116</v>
      </c>
      <c r="P786" s="503">
        <v>1.5</v>
      </c>
      <c r="Q786" s="514">
        <v>124</v>
      </c>
    </row>
    <row r="787" spans="1:17" ht="14.4" customHeight="1" x14ac:dyDescent="0.3">
      <c r="A787" s="497" t="s">
        <v>2129</v>
      </c>
      <c r="B787" s="498" t="s">
        <v>1607</v>
      </c>
      <c r="C787" s="498" t="s">
        <v>1588</v>
      </c>
      <c r="D787" s="498" t="s">
        <v>1762</v>
      </c>
      <c r="E787" s="498" t="s">
        <v>1763</v>
      </c>
      <c r="F787" s="513">
        <v>71</v>
      </c>
      <c r="G787" s="513">
        <v>15336</v>
      </c>
      <c r="H787" s="513">
        <v>1</v>
      </c>
      <c r="I787" s="513">
        <v>216</v>
      </c>
      <c r="J787" s="513">
        <v>99</v>
      </c>
      <c r="K787" s="513">
        <v>21483</v>
      </c>
      <c r="L787" s="513">
        <v>1.4008215962441315</v>
      </c>
      <c r="M787" s="513">
        <v>217</v>
      </c>
      <c r="N787" s="513">
        <v>69</v>
      </c>
      <c r="O787" s="513">
        <v>14973</v>
      </c>
      <c r="P787" s="503">
        <v>0.97633020344287946</v>
      </c>
      <c r="Q787" s="514">
        <v>217</v>
      </c>
    </row>
    <row r="788" spans="1:17" ht="14.4" customHeight="1" x14ac:dyDescent="0.3">
      <c r="A788" s="497" t="s">
        <v>2129</v>
      </c>
      <c r="B788" s="498" t="s">
        <v>1607</v>
      </c>
      <c r="C788" s="498" t="s">
        <v>1588</v>
      </c>
      <c r="D788" s="498" t="s">
        <v>1764</v>
      </c>
      <c r="E788" s="498" t="s">
        <v>1765</v>
      </c>
      <c r="F788" s="513">
        <v>5</v>
      </c>
      <c r="G788" s="513">
        <v>1080</v>
      </c>
      <c r="H788" s="513">
        <v>1</v>
      </c>
      <c r="I788" s="513">
        <v>216</v>
      </c>
      <c r="J788" s="513">
        <v>6</v>
      </c>
      <c r="K788" s="513">
        <v>1302</v>
      </c>
      <c r="L788" s="513">
        <v>1.2055555555555555</v>
      </c>
      <c r="M788" s="513">
        <v>217</v>
      </c>
      <c r="N788" s="513">
        <v>7</v>
      </c>
      <c r="O788" s="513">
        <v>1519</v>
      </c>
      <c r="P788" s="503">
        <v>1.4064814814814814</v>
      </c>
      <c r="Q788" s="514">
        <v>217</v>
      </c>
    </row>
    <row r="789" spans="1:17" ht="14.4" customHeight="1" x14ac:dyDescent="0.3">
      <c r="A789" s="497" t="s">
        <v>2129</v>
      </c>
      <c r="B789" s="498" t="s">
        <v>1607</v>
      </c>
      <c r="C789" s="498" t="s">
        <v>1588</v>
      </c>
      <c r="D789" s="498" t="s">
        <v>1768</v>
      </c>
      <c r="E789" s="498" t="s">
        <v>1769</v>
      </c>
      <c r="F789" s="513">
        <v>39</v>
      </c>
      <c r="G789" s="513">
        <v>8502</v>
      </c>
      <c r="H789" s="513">
        <v>1</v>
      </c>
      <c r="I789" s="513">
        <v>218</v>
      </c>
      <c r="J789" s="513">
        <v>34</v>
      </c>
      <c r="K789" s="513">
        <v>7446</v>
      </c>
      <c r="L789" s="513">
        <v>0.87579393083980239</v>
      </c>
      <c r="M789" s="513">
        <v>219</v>
      </c>
      <c r="N789" s="513">
        <v>64</v>
      </c>
      <c r="O789" s="513">
        <v>14016</v>
      </c>
      <c r="P789" s="503">
        <v>1.6485532815808046</v>
      </c>
      <c r="Q789" s="514">
        <v>219</v>
      </c>
    </row>
    <row r="790" spans="1:17" ht="14.4" customHeight="1" x14ac:dyDescent="0.3">
      <c r="A790" s="497" t="s">
        <v>2129</v>
      </c>
      <c r="B790" s="498" t="s">
        <v>1607</v>
      </c>
      <c r="C790" s="498" t="s">
        <v>1588</v>
      </c>
      <c r="D790" s="498" t="s">
        <v>1770</v>
      </c>
      <c r="E790" s="498" t="s">
        <v>1771</v>
      </c>
      <c r="F790" s="513"/>
      <c r="G790" s="513"/>
      <c r="H790" s="513"/>
      <c r="I790" s="513"/>
      <c r="J790" s="513">
        <v>3</v>
      </c>
      <c r="K790" s="513">
        <v>1827</v>
      </c>
      <c r="L790" s="513"/>
      <c r="M790" s="513">
        <v>609</v>
      </c>
      <c r="N790" s="513">
        <v>4</v>
      </c>
      <c r="O790" s="513">
        <v>2436</v>
      </c>
      <c r="P790" s="503"/>
      <c r="Q790" s="514">
        <v>609</v>
      </c>
    </row>
    <row r="791" spans="1:17" ht="14.4" customHeight="1" x14ac:dyDescent="0.3">
      <c r="A791" s="497" t="s">
        <v>2129</v>
      </c>
      <c r="B791" s="498" t="s">
        <v>1607</v>
      </c>
      <c r="C791" s="498" t="s">
        <v>1588</v>
      </c>
      <c r="D791" s="498" t="s">
        <v>1774</v>
      </c>
      <c r="E791" s="498" t="s">
        <v>1775</v>
      </c>
      <c r="F791" s="513">
        <v>2</v>
      </c>
      <c r="G791" s="513">
        <v>2020</v>
      </c>
      <c r="H791" s="513">
        <v>1</v>
      </c>
      <c r="I791" s="513">
        <v>1010</v>
      </c>
      <c r="J791" s="513">
        <v>1</v>
      </c>
      <c r="K791" s="513">
        <v>1014</v>
      </c>
      <c r="L791" s="513">
        <v>0.50198019801980198</v>
      </c>
      <c r="M791" s="513">
        <v>1014</v>
      </c>
      <c r="N791" s="513"/>
      <c r="O791" s="513"/>
      <c r="P791" s="503"/>
      <c r="Q791" s="514"/>
    </row>
    <row r="792" spans="1:17" ht="14.4" customHeight="1" x14ac:dyDescent="0.3">
      <c r="A792" s="497" t="s">
        <v>2129</v>
      </c>
      <c r="B792" s="498" t="s">
        <v>1607</v>
      </c>
      <c r="C792" s="498" t="s">
        <v>1588</v>
      </c>
      <c r="D792" s="498" t="s">
        <v>1776</v>
      </c>
      <c r="E792" s="498" t="s">
        <v>1777</v>
      </c>
      <c r="F792" s="513">
        <v>6</v>
      </c>
      <c r="G792" s="513">
        <v>2688</v>
      </c>
      <c r="H792" s="513">
        <v>1</v>
      </c>
      <c r="I792" s="513">
        <v>448</v>
      </c>
      <c r="J792" s="513">
        <v>8</v>
      </c>
      <c r="K792" s="513">
        <v>3592</v>
      </c>
      <c r="L792" s="513">
        <v>1.3363095238095237</v>
      </c>
      <c r="M792" s="513">
        <v>449</v>
      </c>
      <c r="N792" s="513">
        <v>6</v>
      </c>
      <c r="O792" s="513">
        <v>2694</v>
      </c>
      <c r="P792" s="503">
        <v>1.0022321428571428</v>
      </c>
      <c r="Q792" s="514">
        <v>449</v>
      </c>
    </row>
    <row r="793" spans="1:17" ht="14.4" customHeight="1" x14ac:dyDescent="0.3">
      <c r="A793" s="497" t="s">
        <v>2129</v>
      </c>
      <c r="B793" s="498" t="s">
        <v>1607</v>
      </c>
      <c r="C793" s="498" t="s">
        <v>1588</v>
      </c>
      <c r="D793" s="498" t="s">
        <v>2132</v>
      </c>
      <c r="E793" s="498" t="s">
        <v>2133</v>
      </c>
      <c r="F793" s="513">
        <v>1</v>
      </c>
      <c r="G793" s="513">
        <v>1111</v>
      </c>
      <c r="H793" s="513">
        <v>1</v>
      </c>
      <c r="I793" s="513">
        <v>1111</v>
      </c>
      <c r="J793" s="513"/>
      <c r="K793" s="513"/>
      <c r="L793" s="513"/>
      <c r="M793" s="513"/>
      <c r="N793" s="513">
        <v>1</v>
      </c>
      <c r="O793" s="513">
        <v>1114</v>
      </c>
      <c r="P793" s="503">
        <v>1.0027002700270027</v>
      </c>
      <c r="Q793" s="514">
        <v>1114</v>
      </c>
    </row>
    <row r="794" spans="1:17" ht="14.4" customHeight="1" x14ac:dyDescent="0.3">
      <c r="A794" s="497" t="s">
        <v>2129</v>
      </c>
      <c r="B794" s="498" t="s">
        <v>1607</v>
      </c>
      <c r="C794" s="498" t="s">
        <v>1588</v>
      </c>
      <c r="D794" s="498" t="s">
        <v>1782</v>
      </c>
      <c r="E794" s="498" t="s">
        <v>1783</v>
      </c>
      <c r="F794" s="513">
        <v>8</v>
      </c>
      <c r="G794" s="513">
        <v>2048</v>
      </c>
      <c r="H794" s="513">
        <v>1</v>
      </c>
      <c r="I794" s="513">
        <v>256</v>
      </c>
      <c r="J794" s="513">
        <v>17</v>
      </c>
      <c r="K794" s="513">
        <v>4369</v>
      </c>
      <c r="L794" s="513">
        <v>2.13330078125</v>
      </c>
      <c r="M794" s="513">
        <v>257</v>
      </c>
      <c r="N794" s="513">
        <v>15</v>
      </c>
      <c r="O794" s="513">
        <v>3855</v>
      </c>
      <c r="P794" s="503">
        <v>1.88232421875</v>
      </c>
      <c r="Q794" s="514">
        <v>257</v>
      </c>
    </row>
    <row r="795" spans="1:17" ht="14.4" customHeight="1" x14ac:dyDescent="0.3">
      <c r="A795" s="497" t="s">
        <v>2129</v>
      </c>
      <c r="B795" s="498" t="s">
        <v>1607</v>
      </c>
      <c r="C795" s="498" t="s">
        <v>1588</v>
      </c>
      <c r="D795" s="498" t="s">
        <v>1784</v>
      </c>
      <c r="E795" s="498" t="s">
        <v>1785</v>
      </c>
      <c r="F795" s="513"/>
      <c r="G795" s="513"/>
      <c r="H795" s="513"/>
      <c r="I795" s="513"/>
      <c r="J795" s="513">
        <v>2</v>
      </c>
      <c r="K795" s="513">
        <v>652</v>
      </c>
      <c r="L795" s="513"/>
      <c r="M795" s="513">
        <v>326</v>
      </c>
      <c r="N795" s="513"/>
      <c r="O795" s="513"/>
      <c r="P795" s="503"/>
      <c r="Q795" s="514"/>
    </row>
    <row r="796" spans="1:17" ht="14.4" customHeight="1" x14ac:dyDescent="0.3">
      <c r="A796" s="497" t="s">
        <v>2129</v>
      </c>
      <c r="B796" s="498" t="s">
        <v>1607</v>
      </c>
      <c r="C796" s="498" t="s">
        <v>1588</v>
      </c>
      <c r="D796" s="498" t="s">
        <v>1788</v>
      </c>
      <c r="E796" s="498" t="s">
        <v>1789</v>
      </c>
      <c r="F796" s="513">
        <v>1</v>
      </c>
      <c r="G796" s="513">
        <v>4122</v>
      </c>
      <c r="H796" s="513">
        <v>1</v>
      </c>
      <c r="I796" s="513">
        <v>4122</v>
      </c>
      <c r="J796" s="513">
        <v>3</v>
      </c>
      <c r="K796" s="513">
        <v>12381</v>
      </c>
      <c r="L796" s="513">
        <v>3.0036390101892287</v>
      </c>
      <c r="M796" s="513">
        <v>4127</v>
      </c>
      <c r="N796" s="513">
        <v>1</v>
      </c>
      <c r="O796" s="513">
        <v>4127</v>
      </c>
      <c r="P796" s="503">
        <v>1.0012130033964095</v>
      </c>
      <c r="Q796" s="514">
        <v>4127</v>
      </c>
    </row>
    <row r="797" spans="1:17" ht="14.4" customHeight="1" x14ac:dyDescent="0.3">
      <c r="A797" s="497" t="s">
        <v>2129</v>
      </c>
      <c r="B797" s="498" t="s">
        <v>1607</v>
      </c>
      <c r="C797" s="498" t="s">
        <v>1588</v>
      </c>
      <c r="D797" s="498" t="s">
        <v>1790</v>
      </c>
      <c r="E797" s="498" t="s">
        <v>1791</v>
      </c>
      <c r="F797" s="513"/>
      <c r="G797" s="513"/>
      <c r="H797" s="513"/>
      <c r="I797" s="513"/>
      <c r="J797" s="513"/>
      <c r="K797" s="513"/>
      <c r="L797" s="513"/>
      <c r="M797" s="513"/>
      <c r="N797" s="513">
        <v>3</v>
      </c>
      <c r="O797" s="513">
        <v>834</v>
      </c>
      <c r="P797" s="503"/>
      <c r="Q797" s="514">
        <v>278</v>
      </c>
    </row>
    <row r="798" spans="1:17" ht="14.4" customHeight="1" x14ac:dyDescent="0.3">
      <c r="A798" s="497" t="s">
        <v>2129</v>
      </c>
      <c r="B798" s="498" t="s">
        <v>1607</v>
      </c>
      <c r="C798" s="498" t="s">
        <v>1588</v>
      </c>
      <c r="D798" s="498" t="s">
        <v>1794</v>
      </c>
      <c r="E798" s="498" t="s">
        <v>1795</v>
      </c>
      <c r="F798" s="513">
        <v>5</v>
      </c>
      <c r="G798" s="513">
        <v>7550</v>
      </c>
      <c r="H798" s="513">
        <v>1</v>
      </c>
      <c r="I798" s="513">
        <v>1510</v>
      </c>
      <c r="J798" s="513">
        <v>2</v>
      </c>
      <c r="K798" s="513">
        <v>3030</v>
      </c>
      <c r="L798" s="513">
        <v>0.4013245033112583</v>
      </c>
      <c r="M798" s="513">
        <v>1515</v>
      </c>
      <c r="N798" s="513">
        <v>1</v>
      </c>
      <c r="O798" s="513">
        <v>1515</v>
      </c>
      <c r="P798" s="503">
        <v>0.20066225165562915</v>
      </c>
      <c r="Q798" s="514">
        <v>1515</v>
      </c>
    </row>
    <row r="799" spans="1:17" ht="14.4" customHeight="1" x14ac:dyDescent="0.3">
      <c r="A799" s="497" t="s">
        <v>2129</v>
      </c>
      <c r="B799" s="498" t="s">
        <v>1607</v>
      </c>
      <c r="C799" s="498" t="s">
        <v>1588</v>
      </c>
      <c r="D799" s="498" t="s">
        <v>1800</v>
      </c>
      <c r="E799" s="498" t="s">
        <v>1801</v>
      </c>
      <c r="F799" s="513"/>
      <c r="G799" s="513"/>
      <c r="H799" s="513"/>
      <c r="I799" s="513"/>
      <c r="J799" s="513">
        <v>4</v>
      </c>
      <c r="K799" s="513">
        <v>15260</v>
      </c>
      <c r="L799" s="513"/>
      <c r="M799" s="513">
        <v>3815</v>
      </c>
      <c r="N799" s="513"/>
      <c r="O799" s="513"/>
      <c r="P799" s="503"/>
      <c r="Q799" s="514"/>
    </row>
    <row r="800" spans="1:17" ht="14.4" customHeight="1" x14ac:dyDescent="0.3">
      <c r="A800" s="497" t="s">
        <v>2129</v>
      </c>
      <c r="B800" s="498" t="s">
        <v>1607</v>
      </c>
      <c r="C800" s="498" t="s">
        <v>1588</v>
      </c>
      <c r="D800" s="498" t="s">
        <v>1802</v>
      </c>
      <c r="E800" s="498" t="s">
        <v>1803</v>
      </c>
      <c r="F800" s="513">
        <v>1</v>
      </c>
      <c r="G800" s="513">
        <v>5145</v>
      </c>
      <c r="H800" s="513">
        <v>1</v>
      </c>
      <c r="I800" s="513">
        <v>5145</v>
      </c>
      <c r="J800" s="513">
        <v>3</v>
      </c>
      <c r="K800" s="513">
        <v>15450</v>
      </c>
      <c r="L800" s="513">
        <v>3.0029154518950438</v>
      </c>
      <c r="M800" s="513">
        <v>5150</v>
      </c>
      <c r="N800" s="513">
        <v>1</v>
      </c>
      <c r="O800" s="513">
        <v>5150</v>
      </c>
      <c r="P800" s="503">
        <v>1.0009718172983479</v>
      </c>
      <c r="Q800" s="514">
        <v>5150</v>
      </c>
    </row>
    <row r="801" spans="1:17" ht="14.4" customHeight="1" x14ac:dyDescent="0.3">
      <c r="A801" s="497" t="s">
        <v>2129</v>
      </c>
      <c r="B801" s="498" t="s">
        <v>1607</v>
      </c>
      <c r="C801" s="498" t="s">
        <v>1588</v>
      </c>
      <c r="D801" s="498" t="s">
        <v>2091</v>
      </c>
      <c r="E801" s="498" t="s">
        <v>2092</v>
      </c>
      <c r="F801" s="513"/>
      <c r="G801" s="513"/>
      <c r="H801" s="513"/>
      <c r="I801" s="513"/>
      <c r="J801" s="513">
        <v>1</v>
      </c>
      <c r="K801" s="513">
        <v>914</v>
      </c>
      <c r="L801" s="513"/>
      <c r="M801" s="513">
        <v>914</v>
      </c>
      <c r="N801" s="513"/>
      <c r="O801" s="513"/>
      <c r="P801" s="503"/>
      <c r="Q801" s="514"/>
    </row>
    <row r="802" spans="1:17" ht="14.4" customHeight="1" x14ac:dyDescent="0.3">
      <c r="A802" s="497" t="s">
        <v>2129</v>
      </c>
      <c r="B802" s="498" t="s">
        <v>1607</v>
      </c>
      <c r="C802" s="498" t="s">
        <v>1588</v>
      </c>
      <c r="D802" s="498" t="s">
        <v>1814</v>
      </c>
      <c r="E802" s="498" t="s">
        <v>1815</v>
      </c>
      <c r="F802" s="513"/>
      <c r="G802" s="513"/>
      <c r="H802" s="513"/>
      <c r="I802" s="513"/>
      <c r="J802" s="513">
        <v>1</v>
      </c>
      <c r="K802" s="513">
        <v>1043</v>
      </c>
      <c r="L802" s="513"/>
      <c r="M802" s="513">
        <v>1043</v>
      </c>
      <c r="N802" s="513"/>
      <c r="O802" s="513"/>
      <c r="P802" s="503"/>
      <c r="Q802" s="514"/>
    </row>
    <row r="803" spans="1:17" ht="14.4" customHeight="1" x14ac:dyDescent="0.3">
      <c r="A803" s="497" t="s">
        <v>2129</v>
      </c>
      <c r="B803" s="498" t="s">
        <v>1607</v>
      </c>
      <c r="C803" s="498" t="s">
        <v>1588</v>
      </c>
      <c r="D803" s="498" t="s">
        <v>1816</v>
      </c>
      <c r="E803" s="498" t="s">
        <v>1817</v>
      </c>
      <c r="F803" s="513">
        <v>12</v>
      </c>
      <c r="G803" s="513">
        <v>15312</v>
      </c>
      <c r="H803" s="513">
        <v>1</v>
      </c>
      <c r="I803" s="513">
        <v>1276</v>
      </c>
      <c r="J803" s="513">
        <v>9</v>
      </c>
      <c r="K803" s="513">
        <v>11493</v>
      </c>
      <c r="L803" s="513">
        <v>0.75058777429467083</v>
      </c>
      <c r="M803" s="513">
        <v>1277</v>
      </c>
      <c r="N803" s="513">
        <v>13</v>
      </c>
      <c r="O803" s="513">
        <v>16601</v>
      </c>
      <c r="P803" s="503">
        <v>1.0841823406478579</v>
      </c>
      <c r="Q803" s="514">
        <v>1277</v>
      </c>
    </row>
    <row r="804" spans="1:17" ht="14.4" customHeight="1" x14ac:dyDescent="0.3">
      <c r="A804" s="497" t="s">
        <v>2129</v>
      </c>
      <c r="B804" s="498" t="s">
        <v>1607</v>
      </c>
      <c r="C804" s="498" t="s">
        <v>1588</v>
      </c>
      <c r="D804" s="498" t="s">
        <v>1818</v>
      </c>
      <c r="E804" s="498" t="s">
        <v>1819</v>
      </c>
      <c r="F804" s="513">
        <v>11</v>
      </c>
      <c r="G804" s="513">
        <v>12793</v>
      </c>
      <c r="H804" s="513">
        <v>1</v>
      </c>
      <c r="I804" s="513">
        <v>1163</v>
      </c>
      <c r="J804" s="513">
        <v>7</v>
      </c>
      <c r="K804" s="513">
        <v>8148</v>
      </c>
      <c r="L804" s="513">
        <v>0.63691081059954657</v>
      </c>
      <c r="M804" s="513">
        <v>1164</v>
      </c>
      <c r="N804" s="513">
        <v>11</v>
      </c>
      <c r="O804" s="513">
        <v>12804</v>
      </c>
      <c r="P804" s="503">
        <v>1.000859845227859</v>
      </c>
      <c r="Q804" s="514">
        <v>1164</v>
      </c>
    </row>
    <row r="805" spans="1:17" ht="14.4" customHeight="1" x14ac:dyDescent="0.3">
      <c r="A805" s="497" t="s">
        <v>2129</v>
      </c>
      <c r="B805" s="498" t="s">
        <v>1607</v>
      </c>
      <c r="C805" s="498" t="s">
        <v>1588</v>
      </c>
      <c r="D805" s="498" t="s">
        <v>1820</v>
      </c>
      <c r="E805" s="498" t="s">
        <v>1821</v>
      </c>
      <c r="F805" s="513">
        <v>45</v>
      </c>
      <c r="G805" s="513">
        <v>227925</v>
      </c>
      <c r="H805" s="513">
        <v>1</v>
      </c>
      <c r="I805" s="513">
        <v>5065</v>
      </c>
      <c r="J805" s="513">
        <v>41</v>
      </c>
      <c r="K805" s="513">
        <v>207788</v>
      </c>
      <c r="L805" s="513">
        <v>0.91165076231216413</v>
      </c>
      <c r="M805" s="513">
        <v>5068</v>
      </c>
      <c r="N805" s="513">
        <v>59</v>
      </c>
      <c r="O805" s="513">
        <v>299012</v>
      </c>
      <c r="P805" s="503">
        <v>1.3118876823516508</v>
      </c>
      <c r="Q805" s="514">
        <v>5068</v>
      </c>
    </row>
    <row r="806" spans="1:17" ht="14.4" customHeight="1" x14ac:dyDescent="0.3">
      <c r="A806" s="497" t="s">
        <v>2129</v>
      </c>
      <c r="B806" s="498" t="s">
        <v>1607</v>
      </c>
      <c r="C806" s="498" t="s">
        <v>1588</v>
      </c>
      <c r="D806" s="498" t="s">
        <v>1822</v>
      </c>
      <c r="E806" s="498" t="s">
        <v>1823</v>
      </c>
      <c r="F806" s="513"/>
      <c r="G806" s="513"/>
      <c r="H806" s="513"/>
      <c r="I806" s="513"/>
      <c r="J806" s="513">
        <v>1</v>
      </c>
      <c r="K806" s="513">
        <v>7673</v>
      </c>
      <c r="L806" s="513"/>
      <c r="M806" s="513">
        <v>7673</v>
      </c>
      <c r="N806" s="513"/>
      <c r="O806" s="513"/>
      <c r="P806" s="503"/>
      <c r="Q806" s="514"/>
    </row>
    <row r="807" spans="1:17" ht="14.4" customHeight="1" x14ac:dyDescent="0.3">
      <c r="A807" s="497" t="s">
        <v>2129</v>
      </c>
      <c r="B807" s="498" t="s">
        <v>1607</v>
      </c>
      <c r="C807" s="498" t="s">
        <v>1588</v>
      </c>
      <c r="D807" s="498" t="s">
        <v>1824</v>
      </c>
      <c r="E807" s="498" t="s">
        <v>1825</v>
      </c>
      <c r="F807" s="513">
        <v>2</v>
      </c>
      <c r="G807" s="513">
        <v>11010</v>
      </c>
      <c r="H807" s="513">
        <v>1</v>
      </c>
      <c r="I807" s="513">
        <v>5505</v>
      </c>
      <c r="J807" s="513">
        <v>2</v>
      </c>
      <c r="K807" s="513">
        <v>11016</v>
      </c>
      <c r="L807" s="513">
        <v>1.0005449591280653</v>
      </c>
      <c r="M807" s="513">
        <v>5508</v>
      </c>
      <c r="N807" s="513">
        <v>7</v>
      </c>
      <c r="O807" s="513">
        <v>38556</v>
      </c>
      <c r="P807" s="503">
        <v>3.5019073569482289</v>
      </c>
      <c r="Q807" s="514">
        <v>5508</v>
      </c>
    </row>
    <row r="808" spans="1:17" ht="14.4" customHeight="1" x14ac:dyDescent="0.3">
      <c r="A808" s="497" t="s">
        <v>2129</v>
      </c>
      <c r="B808" s="498" t="s">
        <v>1607</v>
      </c>
      <c r="C808" s="498" t="s">
        <v>1588</v>
      </c>
      <c r="D808" s="498" t="s">
        <v>1826</v>
      </c>
      <c r="E808" s="498" t="s">
        <v>1827</v>
      </c>
      <c r="F808" s="513"/>
      <c r="G808" s="513"/>
      <c r="H808" s="513"/>
      <c r="I808" s="513"/>
      <c r="J808" s="513">
        <v>1</v>
      </c>
      <c r="K808" s="513">
        <v>742</v>
      </c>
      <c r="L808" s="513"/>
      <c r="M808" s="513">
        <v>742</v>
      </c>
      <c r="N808" s="513">
        <v>1</v>
      </c>
      <c r="O808" s="513">
        <v>742</v>
      </c>
      <c r="P808" s="503"/>
      <c r="Q808" s="514">
        <v>742</v>
      </c>
    </row>
    <row r="809" spans="1:17" ht="14.4" customHeight="1" x14ac:dyDescent="0.3">
      <c r="A809" s="497" t="s">
        <v>2129</v>
      </c>
      <c r="B809" s="498" t="s">
        <v>1607</v>
      </c>
      <c r="C809" s="498" t="s">
        <v>1588</v>
      </c>
      <c r="D809" s="498" t="s">
        <v>1828</v>
      </c>
      <c r="E809" s="498" t="s">
        <v>1829</v>
      </c>
      <c r="F809" s="513">
        <v>161</v>
      </c>
      <c r="G809" s="513">
        <v>27692</v>
      </c>
      <c r="H809" s="513">
        <v>1</v>
      </c>
      <c r="I809" s="513">
        <v>172</v>
      </c>
      <c r="J809" s="513">
        <v>237</v>
      </c>
      <c r="K809" s="513">
        <v>41001</v>
      </c>
      <c r="L809" s="513">
        <v>1.4806081178679764</v>
      </c>
      <c r="M809" s="513">
        <v>173</v>
      </c>
      <c r="N809" s="513">
        <v>219</v>
      </c>
      <c r="O809" s="513">
        <v>37887</v>
      </c>
      <c r="P809" s="503">
        <v>1.368156868409649</v>
      </c>
      <c r="Q809" s="514">
        <v>173</v>
      </c>
    </row>
    <row r="810" spans="1:17" ht="14.4" customHeight="1" x14ac:dyDescent="0.3">
      <c r="A810" s="497" t="s">
        <v>2129</v>
      </c>
      <c r="B810" s="498" t="s">
        <v>1607</v>
      </c>
      <c r="C810" s="498" t="s">
        <v>1588</v>
      </c>
      <c r="D810" s="498" t="s">
        <v>1830</v>
      </c>
      <c r="E810" s="498" t="s">
        <v>1831</v>
      </c>
      <c r="F810" s="513">
        <v>43</v>
      </c>
      <c r="G810" s="513">
        <v>85742</v>
      </c>
      <c r="H810" s="513">
        <v>1</v>
      </c>
      <c r="I810" s="513">
        <v>1994</v>
      </c>
      <c r="J810" s="513">
        <v>32</v>
      </c>
      <c r="K810" s="513">
        <v>63872</v>
      </c>
      <c r="L810" s="513">
        <v>0.74493247183410694</v>
      </c>
      <c r="M810" s="513">
        <v>1996</v>
      </c>
      <c r="N810" s="513">
        <v>32</v>
      </c>
      <c r="O810" s="513">
        <v>63872</v>
      </c>
      <c r="P810" s="503">
        <v>0.74493247183410694</v>
      </c>
      <c r="Q810" s="514">
        <v>1996</v>
      </c>
    </row>
    <row r="811" spans="1:17" ht="14.4" customHeight="1" x14ac:dyDescent="0.3">
      <c r="A811" s="497" t="s">
        <v>2129</v>
      </c>
      <c r="B811" s="498" t="s">
        <v>1607</v>
      </c>
      <c r="C811" s="498" t="s">
        <v>1588</v>
      </c>
      <c r="D811" s="498" t="s">
        <v>1836</v>
      </c>
      <c r="E811" s="498" t="s">
        <v>1837</v>
      </c>
      <c r="F811" s="513">
        <v>26</v>
      </c>
      <c r="G811" s="513">
        <v>69966</v>
      </c>
      <c r="H811" s="513">
        <v>1</v>
      </c>
      <c r="I811" s="513">
        <v>2691</v>
      </c>
      <c r="J811" s="513">
        <v>24</v>
      </c>
      <c r="K811" s="513">
        <v>64608</v>
      </c>
      <c r="L811" s="513">
        <v>0.92341994683131812</v>
      </c>
      <c r="M811" s="513">
        <v>2692</v>
      </c>
      <c r="N811" s="513">
        <v>22</v>
      </c>
      <c r="O811" s="513">
        <v>59224</v>
      </c>
      <c r="P811" s="503">
        <v>0.84646828459537493</v>
      </c>
      <c r="Q811" s="514">
        <v>2692</v>
      </c>
    </row>
    <row r="812" spans="1:17" ht="14.4" customHeight="1" x14ac:dyDescent="0.3">
      <c r="A812" s="497" t="s">
        <v>2129</v>
      </c>
      <c r="B812" s="498" t="s">
        <v>1607</v>
      </c>
      <c r="C812" s="498" t="s">
        <v>1588</v>
      </c>
      <c r="D812" s="498" t="s">
        <v>1838</v>
      </c>
      <c r="E812" s="498" t="s">
        <v>1839</v>
      </c>
      <c r="F812" s="513">
        <v>8</v>
      </c>
      <c r="G812" s="513">
        <v>41416</v>
      </c>
      <c r="H812" s="513">
        <v>1</v>
      </c>
      <c r="I812" s="513">
        <v>5177</v>
      </c>
      <c r="J812" s="513">
        <v>11</v>
      </c>
      <c r="K812" s="513">
        <v>56980</v>
      </c>
      <c r="L812" s="513">
        <v>1.3757967935097546</v>
      </c>
      <c r="M812" s="513">
        <v>5180</v>
      </c>
      <c r="N812" s="513">
        <v>4</v>
      </c>
      <c r="O812" s="513">
        <v>20720</v>
      </c>
      <c r="P812" s="503">
        <v>0.50028974309445629</v>
      </c>
      <c r="Q812" s="514">
        <v>5180</v>
      </c>
    </row>
    <row r="813" spans="1:17" ht="14.4" customHeight="1" x14ac:dyDescent="0.3">
      <c r="A813" s="497" t="s">
        <v>2129</v>
      </c>
      <c r="B813" s="498" t="s">
        <v>1607</v>
      </c>
      <c r="C813" s="498" t="s">
        <v>1588</v>
      </c>
      <c r="D813" s="498" t="s">
        <v>1842</v>
      </c>
      <c r="E813" s="498" t="s">
        <v>1843</v>
      </c>
      <c r="F813" s="513">
        <v>11</v>
      </c>
      <c r="G813" s="513">
        <v>7227</v>
      </c>
      <c r="H813" s="513">
        <v>1</v>
      </c>
      <c r="I813" s="513">
        <v>657</v>
      </c>
      <c r="J813" s="513">
        <v>7</v>
      </c>
      <c r="K813" s="513">
        <v>4606</v>
      </c>
      <c r="L813" s="513">
        <v>0.63733222637332232</v>
      </c>
      <c r="M813" s="513">
        <v>658</v>
      </c>
      <c r="N813" s="513">
        <v>10</v>
      </c>
      <c r="O813" s="513">
        <v>6580</v>
      </c>
      <c r="P813" s="503">
        <v>0.91047460910474609</v>
      </c>
      <c r="Q813" s="514">
        <v>658</v>
      </c>
    </row>
    <row r="814" spans="1:17" ht="14.4" customHeight="1" x14ac:dyDescent="0.3">
      <c r="A814" s="497" t="s">
        <v>2129</v>
      </c>
      <c r="B814" s="498" t="s">
        <v>1607</v>
      </c>
      <c r="C814" s="498" t="s">
        <v>1588</v>
      </c>
      <c r="D814" s="498" t="s">
        <v>1844</v>
      </c>
      <c r="E814" s="498" t="s">
        <v>1845</v>
      </c>
      <c r="F814" s="513">
        <v>7</v>
      </c>
      <c r="G814" s="513">
        <v>3878</v>
      </c>
      <c r="H814" s="513">
        <v>1</v>
      </c>
      <c r="I814" s="513">
        <v>554</v>
      </c>
      <c r="J814" s="513">
        <v>8</v>
      </c>
      <c r="K814" s="513">
        <v>4440</v>
      </c>
      <c r="L814" s="513">
        <v>1.144920061887571</v>
      </c>
      <c r="M814" s="513">
        <v>555</v>
      </c>
      <c r="N814" s="513">
        <v>6</v>
      </c>
      <c r="O814" s="513">
        <v>3330</v>
      </c>
      <c r="P814" s="503">
        <v>0.85869004641567814</v>
      </c>
      <c r="Q814" s="514">
        <v>555</v>
      </c>
    </row>
    <row r="815" spans="1:17" ht="14.4" customHeight="1" x14ac:dyDescent="0.3">
      <c r="A815" s="497" t="s">
        <v>2129</v>
      </c>
      <c r="B815" s="498" t="s">
        <v>1607</v>
      </c>
      <c r="C815" s="498" t="s">
        <v>1588</v>
      </c>
      <c r="D815" s="498" t="s">
        <v>1848</v>
      </c>
      <c r="E815" s="498" t="s">
        <v>1849</v>
      </c>
      <c r="F815" s="513">
        <v>20</v>
      </c>
      <c r="G815" s="513">
        <v>2980</v>
      </c>
      <c r="H815" s="513">
        <v>1</v>
      </c>
      <c r="I815" s="513">
        <v>149</v>
      </c>
      <c r="J815" s="513">
        <v>17</v>
      </c>
      <c r="K815" s="513">
        <v>2550</v>
      </c>
      <c r="L815" s="513">
        <v>0.85570469798657722</v>
      </c>
      <c r="M815" s="513">
        <v>150</v>
      </c>
      <c r="N815" s="513">
        <v>24</v>
      </c>
      <c r="O815" s="513">
        <v>3600</v>
      </c>
      <c r="P815" s="503">
        <v>1.2080536912751678</v>
      </c>
      <c r="Q815" s="514">
        <v>150</v>
      </c>
    </row>
    <row r="816" spans="1:17" ht="14.4" customHeight="1" x14ac:dyDescent="0.3">
      <c r="A816" s="497" t="s">
        <v>2129</v>
      </c>
      <c r="B816" s="498" t="s">
        <v>1607</v>
      </c>
      <c r="C816" s="498" t="s">
        <v>1588</v>
      </c>
      <c r="D816" s="498" t="s">
        <v>1850</v>
      </c>
      <c r="E816" s="498" t="s">
        <v>1851</v>
      </c>
      <c r="F816" s="513">
        <v>2</v>
      </c>
      <c r="G816" s="513">
        <v>384</v>
      </c>
      <c r="H816" s="513">
        <v>1</v>
      </c>
      <c r="I816" s="513">
        <v>192</v>
      </c>
      <c r="J816" s="513">
        <v>5</v>
      </c>
      <c r="K816" s="513">
        <v>965</v>
      </c>
      <c r="L816" s="513">
        <v>2.5130208333333335</v>
      </c>
      <c r="M816" s="513">
        <v>193</v>
      </c>
      <c r="N816" s="513">
        <v>2</v>
      </c>
      <c r="O816" s="513">
        <v>386</v>
      </c>
      <c r="P816" s="503">
        <v>1.0052083333333333</v>
      </c>
      <c r="Q816" s="514">
        <v>193</v>
      </c>
    </row>
    <row r="817" spans="1:17" ht="14.4" customHeight="1" x14ac:dyDescent="0.3">
      <c r="A817" s="497" t="s">
        <v>2129</v>
      </c>
      <c r="B817" s="498" t="s">
        <v>1607</v>
      </c>
      <c r="C817" s="498" t="s">
        <v>1588</v>
      </c>
      <c r="D817" s="498" t="s">
        <v>1852</v>
      </c>
      <c r="E817" s="498" t="s">
        <v>1853</v>
      </c>
      <c r="F817" s="513">
        <v>66</v>
      </c>
      <c r="G817" s="513">
        <v>13002</v>
      </c>
      <c r="H817" s="513">
        <v>1</v>
      </c>
      <c r="I817" s="513">
        <v>197</v>
      </c>
      <c r="J817" s="513">
        <v>99</v>
      </c>
      <c r="K817" s="513">
        <v>19602</v>
      </c>
      <c r="L817" s="513">
        <v>1.5076142131979695</v>
      </c>
      <c r="M817" s="513">
        <v>198</v>
      </c>
      <c r="N817" s="513">
        <v>127</v>
      </c>
      <c r="O817" s="513">
        <v>25146</v>
      </c>
      <c r="P817" s="503">
        <v>1.9340101522842639</v>
      </c>
      <c r="Q817" s="514">
        <v>198</v>
      </c>
    </row>
    <row r="818" spans="1:17" ht="14.4" customHeight="1" x14ac:dyDescent="0.3">
      <c r="A818" s="497" t="s">
        <v>2129</v>
      </c>
      <c r="B818" s="498" t="s">
        <v>1607</v>
      </c>
      <c r="C818" s="498" t="s">
        <v>1588</v>
      </c>
      <c r="D818" s="498" t="s">
        <v>1854</v>
      </c>
      <c r="E818" s="498" t="s">
        <v>1855</v>
      </c>
      <c r="F818" s="513">
        <v>10</v>
      </c>
      <c r="G818" s="513">
        <v>4140</v>
      </c>
      <c r="H818" s="513">
        <v>1</v>
      </c>
      <c r="I818" s="513">
        <v>414</v>
      </c>
      <c r="J818" s="513">
        <v>8</v>
      </c>
      <c r="K818" s="513">
        <v>3320</v>
      </c>
      <c r="L818" s="513">
        <v>0.80193236714975846</v>
      </c>
      <c r="M818" s="513">
        <v>415</v>
      </c>
      <c r="N818" s="513">
        <v>7</v>
      </c>
      <c r="O818" s="513">
        <v>2905</v>
      </c>
      <c r="P818" s="503">
        <v>0.70169082125603865</v>
      </c>
      <c r="Q818" s="514">
        <v>415</v>
      </c>
    </row>
    <row r="819" spans="1:17" ht="14.4" customHeight="1" x14ac:dyDescent="0.3">
      <c r="A819" s="497" t="s">
        <v>2129</v>
      </c>
      <c r="B819" s="498" t="s">
        <v>1607</v>
      </c>
      <c r="C819" s="498" t="s">
        <v>1588</v>
      </c>
      <c r="D819" s="498" t="s">
        <v>1858</v>
      </c>
      <c r="E819" s="498" t="s">
        <v>1859</v>
      </c>
      <c r="F819" s="513">
        <v>31</v>
      </c>
      <c r="G819" s="513">
        <v>4867</v>
      </c>
      <c r="H819" s="513">
        <v>1</v>
      </c>
      <c r="I819" s="513">
        <v>157</v>
      </c>
      <c r="J819" s="513">
        <v>40</v>
      </c>
      <c r="K819" s="513">
        <v>6320</v>
      </c>
      <c r="L819" s="513">
        <v>1.2985411958085062</v>
      </c>
      <c r="M819" s="513">
        <v>158</v>
      </c>
      <c r="N819" s="513">
        <v>42</v>
      </c>
      <c r="O819" s="513">
        <v>6636</v>
      </c>
      <c r="P819" s="503">
        <v>1.3634682555989315</v>
      </c>
      <c r="Q819" s="514">
        <v>158</v>
      </c>
    </row>
    <row r="820" spans="1:17" ht="14.4" customHeight="1" x14ac:dyDescent="0.3">
      <c r="A820" s="497" t="s">
        <v>2129</v>
      </c>
      <c r="B820" s="498" t="s">
        <v>1607</v>
      </c>
      <c r="C820" s="498" t="s">
        <v>1588</v>
      </c>
      <c r="D820" s="498" t="s">
        <v>1862</v>
      </c>
      <c r="E820" s="498" t="s">
        <v>1863</v>
      </c>
      <c r="F820" s="513">
        <v>3</v>
      </c>
      <c r="G820" s="513">
        <v>1272</v>
      </c>
      <c r="H820" s="513">
        <v>1</v>
      </c>
      <c r="I820" s="513">
        <v>424</v>
      </c>
      <c r="J820" s="513">
        <v>1</v>
      </c>
      <c r="K820" s="513">
        <v>425</v>
      </c>
      <c r="L820" s="513">
        <v>0.33411949685534592</v>
      </c>
      <c r="M820" s="513">
        <v>425</v>
      </c>
      <c r="N820" s="513">
        <v>4</v>
      </c>
      <c r="O820" s="513">
        <v>1700</v>
      </c>
      <c r="P820" s="503">
        <v>1.3364779874213837</v>
      </c>
      <c r="Q820" s="514">
        <v>425</v>
      </c>
    </row>
    <row r="821" spans="1:17" ht="14.4" customHeight="1" x14ac:dyDescent="0.3">
      <c r="A821" s="497" t="s">
        <v>2129</v>
      </c>
      <c r="B821" s="498" t="s">
        <v>1607</v>
      </c>
      <c r="C821" s="498" t="s">
        <v>1588</v>
      </c>
      <c r="D821" s="498" t="s">
        <v>1864</v>
      </c>
      <c r="E821" s="498" t="s">
        <v>1865</v>
      </c>
      <c r="F821" s="513">
        <v>14</v>
      </c>
      <c r="G821" s="513">
        <v>29624</v>
      </c>
      <c r="H821" s="513">
        <v>1</v>
      </c>
      <c r="I821" s="513">
        <v>2116</v>
      </c>
      <c r="J821" s="513">
        <v>9</v>
      </c>
      <c r="K821" s="513">
        <v>19062</v>
      </c>
      <c r="L821" s="513">
        <v>0.64346475830407779</v>
      </c>
      <c r="M821" s="513">
        <v>2118</v>
      </c>
      <c r="N821" s="513">
        <v>11</v>
      </c>
      <c r="O821" s="513">
        <v>23298</v>
      </c>
      <c r="P821" s="503">
        <v>0.78645692681609503</v>
      </c>
      <c r="Q821" s="514">
        <v>2118</v>
      </c>
    </row>
    <row r="822" spans="1:17" ht="14.4" customHeight="1" x14ac:dyDescent="0.3">
      <c r="A822" s="497" t="s">
        <v>2129</v>
      </c>
      <c r="B822" s="498" t="s">
        <v>1607</v>
      </c>
      <c r="C822" s="498" t="s">
        <v>1588</v>
      </c>
      <c r="D822" s="498" t="s">
        <v>1866</v>
      </c>
      <c r="E822" s="498" t="s">
        <v>1801</v>
      </c>
      <c r="F822" s="513"/>
      <c r="G822" s="513"/>
      <c r="H822" s="513"/>
      <c r="I822" s="513"/>
      <c r="J822" s="513">
        <v>6</v>
      </c>
      <c r="K822" s="513">
        <v>11184</v>
      </c>
      <c r="L822" s="513"/>
      <c r="M822" s="513">
        <v>1864</v>
      </c>
      <c r="N822" s="513"/>
      <c r="O822" s="513"/>
      <c r="P822" s="503"/>
      <c r="Q822" s="514"/>
    </row>
    <row r="823" spans="1:17" ht="14.4" customHeight="1" x14ac:dyDescent="0.3">
      <c r="A823" s="497" t="s">
        <v>2129</v>
      </c>
      <c r="B823" s="498" t="s">
        <v>1607</v>
      </c>
      <c r="C823" s="498" t="s">
        <v>1588</v>
      </c>
      <c r="D823" s="498" t="s">
        <v>1867</v>
      </c>
      <c r="E823" s="498" t="s">
        <v>1868</v>
      </c>
      <c r="F823" s="513"/>
      <c r="G823" s="513"/>
      <c r="H823" s="513"/>
      <c r="I823" s="513"/>
      <c r="J823" s="513">
        <v>1</v>
      </c>
      <c r="K823" s="513">
        <v>158</v>
      </c>
      <c r="L823" s="513"/>
      <c r="M823" s="513">
        <v>158</v>
      </c>
      <c r="N823" s="513"/>
      <c r="O823" s="513"/>
      <c r="P823" s="503"/>
      <c r="Q823" s="514"/>
    </row>
    <row r="824" spans="1:17" ht="14.4" customHeight="1" x14ac:dyDescent="0.3">
      <c r="A824" s="497" t="s">
        <v>2129</v>
      </c>
      <c r="B824" s="498" t="s">
        <v>1607</v>
      </c>
      <c r="C824" s="498" t="s">
        <v>1588</v>
      </c>
      <c r="D824" s="498" t="s">
        <v>2125</v>
      </c>
      <c r="E824" s="498" t="s">
        <v>2126</v>
      </c>
      <c r="F824" s="513"/>
      <c r="G824" s="513"/>
      <c r="H824" s="513"/>
      <c r="I824" s="513"/>
      <c r="J824" s="513">
        <v>2</v>
      </c>
      <c r="K824" s="513">
        <v>19422</v>
      </c>
      <c r="L824" s="513"/>
      <c r="M824" s="513">
        <v>9711</v>
      </c>
      <c r="N824" s="513">
        <v>1</v>
      </c>
      <c r="O824" s="513">
        <v>9711</v>
      </c>
      <c r="P824" s="503"/>
      <c r="Q824" s="514">
        <v>9711</v>
      </c>
    </row>
    <row r="825" spans="1:17" ht="14.4" customHeight="1" x14ac:dyDescent="0.3">
      <c r="A825" s="497" t="s">
        <v>2129</v>
      </c>
      <c r="B825" s="498" t="s">
        <v>1607</v>
      </c>
      <c r="C825" s="498" t="s">
        <v>1588</v>
      </c>
      <c r="D825" s="498" t="s">
        <v>1869</v>
      </c>
      <c r="E825" s="498" t="s">
        <v>1870</v>
      </c>
      <c r="F825" s="513">
        <v>21</v>
      </c>
      <c r="G825" s="513">
        <v>19110</v>
      </c>
      <c r="H825" s="513">
        <v>1</v>
      </c>
      <c r="I825" s="513">
        <v>910</v>
      </c>
      <c r="J825" s="513">
        <v>18</v>
      </c>
      <c r="K825" s="513">
        <v>16416</v>
      </c>
      <c r="L825" s="513">
        <v>0.85902668759811618</v>
      </c>
      <c r="M825" s="513">
        <v>912</v>
      </c>
      <c r="N825" s="513">
        <v>21</v>
      </c>
      <c r="O825" s="513">
        <v>19152</v>
      </c>
      <c r="P825" s="503">
        <v>1.0021978021978022</v>
      </c>
      <c r="Q825" s="514">
        <v>912</v>
      </c>
    </row>
    <row r="826" spans="1:17" ht="14.4" customHeight="1" x14ac:dyDescent="0.3">
      <c r="A826" s="497" t="s">
        <v>2129</v>
      </c>
      <c r="B826" s="498" t="s">
        <v>1607</v>
      </c>
      <c r="C826" s="498" t="s">
        <v>1588</v>
      </c>
      <c r="D826" s="498" t="s">
        <v>1871</v>
      </c>
      <c r="E826" s="498" t="s">
        <v>1872</v>
      </c>
      <c r="F826" s="513"/>
      <c r="G826" s="513"/>
      <c r="H826" s="513"/>
      <c r="I826" s="513"/>
      <c r="J826" s="513">
        <v>3</v>
      </c>
      <c r="K826" s="513">
        <v>25152</v>
      </c>
      <c r="L826" s="513"/>
      <c r="M826" s="513">
        <v>8384</v>
      </c>
      <c r="N826" s="513"/>
      <c r="O826" s="513"/>
      <c r="P826" s="503"/>
      <c r="Q826" s="514"/>
    </row>
    <row r="827" spans="1:17" ht="14.4" customHeight="1" x14ac:dyDescent="0.3">
      <c r="A827" s="497" t="s">
        <v>2129</v>
      </c>
      <c r="B827" s="498" t="s">
        <v>1607</v>
      </c>
      <c r="C827" s="498" t="s">
        <v>1588</v>
      </c>
      <c r="D827" s="498" t="s">
        <v>1879</v>
      </c>
      <c r="E827" s="498" t="s">
        <v>1880</v>
      </c>
      <c r="F827" s="513">
        <v>2</v>
      </c>
      <c r="G827" s="513">
        <v>3976</v>
      </c>
      <c r="H827" s="513">
        <v>1</v>
      </c>
      <c r="I827" s="513">
        <v>1988</v>
      </c>
      <c r="J827" s="513">
        <v>1</v>
      </c>
      <c r="K827" s="513">
        <v>1993</v>
      </c>
      <c r="L827" s="513">
        <v>0.5012575452716298</v>
      </c>
      <c r="M827" s="513">
        <v>1993</v>
      </c>
      <c r="N827" s="513"/>
      <c r="O827" s="513"/>
      <c r="P827" s="503"/>
      <c r="Q827" s="514"/>
    </row>
    <row r="828" spans="1:17" ht="14.4" customHeight="1" x14ac:dyDescent="0.3">
      <c r="A828" s="497" t="s">
        <v>2129</v>
      </c>
      <c r="B828" s="498" t="s">
        <v>1607</v>
      </c>
      <c r="C828" s="498" t="s">
        <v>1588</v>
      </c>
      <c r="D828" s="498" t="s">
        <v>2134</v>
      </c>
      <c r="E828" s="498" t="s">
        <v>2135</v>
      </c>
      <c r="F828" s="513">
        <v>1</v>
      </c>
      <c r="G828" s="513">
        <v>576</v>
      </c>
      <c r="H828" s="513">
        <v>1</v>
      </c>
      <c r="I828" s="513">
        <v>576</v>
      </c>
      <c r="J828" s="513">
        <v>1</v>
      </c>
      <c r="K828" s="513">
        <v>577</v>
      </c>
      <c r="L828" s="513">
        <v>1.0017361111111112</v>
      </c>
      <c r="M828" s="513">
        <v>577</v>
      </c>
      <c r="N828" s="513"/>
      <c r="O828" s="513"/>
      <c r="P828" s="503"/>
      <c r="Q828" s="514"/>
    </row>
    <row r="829" spans="1:17" ht="14.4" customHeight="1" x14ac:dyDescent="0.3">
      <c r="A829" s="497" t="s">
        <v>2129</v>
      </c>
      <c r="B829" s="498" t="s">
        <v>1607</v>
      </c>
      <c r="C829" s="498" t="s">
        <v>1588</v>
      </c>
      <c r="D829" s="498" t="s">
        <v>2136</v>
      </c>
      <c r="E829" s="498" t="s">
        <v>2137</v>
      </c>
      <c r="F829" s="513"/>
      <c r="G829" s="513"/>
      <c r="H829" s="513"/>
      <c r="I829" s="513"/>
      <c r="J829" s="513"/>
      <c r="K829" s="513"/>
      <c r="L829" s="513"/>
      <c r="M829" s="513"/>
      <c r="N829" s="513">
        <v>1</v>
      </c>
      <c r="O829" s="513">
        <v>660</v>
      </c>
      <c r="P829" s="503"/>
      <c r="Q829" s="514">
        <v>660</v>
      </c>
    </row>
    <row r="830" spans="1:17" ht="14.4" customHeight="1" x14ac:dyDescent="0.3">
      <c r="A830" s="497" t="s">
        <v>2138</v>
      </c>
      <c r="B830" s="498" t="s">
        <v>1607</v>
      </c>
      <c r="C830" s="498" t="s">
        <v>1608</v>
      </c>
      <c r="D830" s="498" t="s">
        <v>1614</v>
      </c>
      <c r="E830" s="498" t="s">
        <v>1615</v>
      </c>
      <c r="F830" s="513"/>
      <c r="G830" s="513"/>
      <c r="H830" s="513"/>
      <c r="I830" s="513"/>
      <c r="J830" s="513">
        <v>0.66</v>
      </c>
      <c r="K830" s="513">
        <v>1763.16</v>
      </c>
      <c r="L830" s="513"/>
      <c r="M830" s="513">
        <v>2671.4545454545455</v>
      </c>
      <c r="N830" s="513"/>
      <c r="O830" s="513"/>
      <c r="P830" s="503"/>
      <c r="Q830" s="514"/>
    </row>
    <row r="831" spans="1:17" ht="14.4" customHeight="1" x14ac:dyDescent="0.3">
      <c r="A831" s="497" t="s">
        <v>2138</v>
      </c>
      <c r="B831" s="498" t="s">
        <v>1607</v>
      </c>
      <c r="C831" s="498" t="s">
        <v>1608</v>
      </c>
      <c r="D831" s="498" t="s">
        <v>1616</v>
      </c>
      <c r="E831" s="498" t="s">
        <v>1615</v>
      </c>
      <c r="F831" s="513"/>
      <c r="G831" s="513"/>
      <c r="H831" s="513"/>
      <c r="I831" s="513"/>
      <c r="J831" s="513">
        <v>0.2</v>
      </c>
      <c r="K831" s="513">
        <v>1335.72</v>
      </c>
      <c r="L831" s="513"/>
      <c r="M831" s="513">
        <v>6678.5999999999995</v>
      </c>
      <c r="N831" s="513"/>
      <c r="O831" s="513"/>
      <c r="P831" s="503"/>
      <c r="Q831" s="514"/>
    </row>
    <row r="832" spans="1:17" ht="14.4" customHeight="1" x14ac:dyDescent="0.3">
      <c r="A832" s="497" t="s">
        <v>2138</v>
      </c>
      <c r="B832" s="498" t="s">
        <v>1607</v>
      </c>
      <c r="C832" s="498" t="s">
        <v>1608</v>
      </c>
      <c r="D832" s="498" t="s">
        <v>1622</v>
      </c>
      <c r="E832" s="498" t="s">
        <v>693</v>
      </c>
      <c r="F832" s="513"/>
      <c r="G832" s="513"/>
      <c r="H832" s="513"/>
      <c r="I832" s="513"/>
      <c r="J832" s="513"/>
      <c r="K832" s="513"/>
      <c r="L832" s="513"/>
      <c r="M832" s="513"/>
      <c r="N832" s="513">
        <v>0.2</v>
      </c>
      <c r="O832" s="513">
        <v>2067.48</v>
      </c>
      <c r="P832" s="503"/>
      <c r="Q832" s="514">
        <v>10337.4</v>
      </c>
    </row>
    <row r="833" spans="1:17" ht="14.4" customHeight="1" x14ac:dyDescent="0.3">
      <c r="A833" s="497" t="s">
        <v>2138</v>
      </c>
      <c r="B833" s="498" t="s">
        <v>1607</v>
      </c>
      <c r="C833" s="498" t="s">
        <v>1608</v>
      </c>
      <c r="D833" s="498" t="s">
        <v>2139</v>
      </c>
      <c r="E833" s="498" t="s">
        <v>1576</v>
      </c>
      <c r="F833" s="513">
        <v>0.08</v>
      </c>
      <c r="G833" s="513">
        <v>103.19</v>
      </c>
      <c r="H833" s="513">
        <v>1</v>
      </c>
      <c r="I833" s="513">
        <v>1289.875</v>
      </c>
      <c r="J833" s="513"/>
      <c r="K833" s="513"/>
      <c r="L833" s="513"/>
      <c r="M833" s="513"/>
      <c r="N833" s="513"/>
      <c r="O833" s="513"/>
      <c r="P833" s="503"/>
      <c r="Q833" s="514"/>
    </row>
    <row r="834" spans="1:17" ht="14.4" customHeight="1" x14ac:dyDescent="0.3">
      <c r="A834" s="497" t="s">
        <v>2138</v>
      </c>
      <c r="B834" s="498" t="s">
        <v>1607</v>
      </c>
      <c r="C834" s="498" t="s">
        <v>1608</v>
      </c>
      <c r="D834" s="498" t="s">
        <v>1634</v>
      </c>
      <c r="E834" s="498" t="s">
        <v>716</v>
      </c>
      <c r="F834" s="513"/>
      <c r="G834" s="513"/>
      <c r="H834" s="513"/>
      <c r="I834" s="513"/>
      <c r="J834" s="513">
        <v>0.26</v>
      </c>
      <c r="K834" s="513">
        <v>2839.6000000000004</v>
      </c>
      <c r="L834" s="513"/>
      <c r="M834" s="513">
        <v>10921.538461538463</v>
      </c>
      <c r="N834" s="513">
        <v>0.12000000000000001</v>
      </c>
      <c r="O834" s="513">
        <v>1310.5900000000001</v>
      </c>
      <c r="P834" s="503"/>
      <c r="Q834" s="514">
        <v>10921.583333333334</v>
      </c>
    </row>
    <row r="835" spans="1:17" ht="14.4" customHeight="1" x14ac:dyDescent="0.3">
      <c r="A835" s="497" t="s">
        <v>2138</v>
      </c>
      <c r="B835" s="498" t="s">
        <v>1607</v>
      </c>
      <c r="C835" s="498" t="s">
        <v>1608</v>
      </c>
      <c r="D835" s="498" t="s">
        <v>1635</v>
      </c>
      <c r="E835" s="498" t="s">
        <v>719</v>
      </c>
      <c r="F835" s="513"/>
      <c r="G835" s="513"/>
      <c r="H835" s="513"/>
      <c r="I835" s="513"/>
      <c r="J835" s="513"/>
      <c r="K835" s="513"/>
      <c r="L835" s="513"/>
      <c r="M835" s="513"/>
      <c r="N835" s="513">
        <v>0.1</v>
      </c>
      <c r="O835" s="513">
        <v>195.61</v>
      </c>
      <c r="P835" s="503"/>
      <c r="Q835" s="514">
        <v>1956.1000000000001</v>
      </c>
    </row>
    <row r="836" spans="1:17" ht="14.4" customHeight="1" x14ac:dyDescent="0.3">
      <c r="A836" s="497" t="s">
        <v>2138</v>
      </c>
      <c r="B836" s="498" t="s">
        <v>1607</v>
      </c>
      <c r="C836" s="498" t="s">
        <v>1608</v>
      </c>
      <c r="D836" s="498" t="s">
        <v>1637</v>
      </c>
      <c r="E836" s="498" t="s">
        <v>632</v>
      </c>
      <c r="F836" s="513"/>
      <c r="G836" s="513"/>
      <c r="H836" s="513"/>
      <c r="I836" s="513"/>
      <c r="J836" s="513"/>
      <c r="K836" s="513"/>
      <c r="L836" s="513"/>
      <c r="M836" s="513"/>
      <c r="N836" s="513">
        <v>0.15</v>
      </c>
      <c r="O836" s="513">
        <v>56.9</v>
      </c>
      <c r="P836" s="503"/>
      <c r="Q836" s="514">
        <v>379.33333333333331</v>
      </c>
    </row>
    <row r="837" spans="1:17" ht="14.4" customHeight="1" x14ac:dyDescent="0.3">
      <c r="A837" s="497" t="s">
        <v>2138</v>
      </c>
      <c r="B837" s="498" t="s">
        <v>1607</v>
      </c>
      <c r="C837" s="498" t="s">
        <v>1581</v>
      </c>
      <c r="D837" s="498" t="s">
        <v>1724</v>
      </c>
      <c r="E837" s="498" t="s">
        <v>1725</v>
      </c>
      <c r="F837" s="513"/>
      <c r="G837" s="513"/>
      <c r="H837" s="513"/>
      <c r="I837" s="513"/>
      <c r="J837" s="513">
        <v>1</v>
      </c>
      <c r="K837" s="513">
        <v>893.9</v>
      </c>
      <c r="L837" s="513"/>
      <c r="M837" s="513">
        <v>893.9</v>
      </c>
      <c r="N837" s="513"/>
      <c r="O837" s="513"/>
      <c r="P837" s="503"/>
      <c r="Q837" s="514"/>
    </row>
    <row r="838" spans="1:17" ht="14.4" customHeight="1" x14ac:dyDescent="0.3">
      <c r="A838" s="497" t="s">
        <v>2138</v>
      </c>
      <c r="B838" s="498" t="s">
        <v>1607</v>
      </c>
      <c r="C838" s="498" t="s">
        <v>1588</v>
      </c>
      <c r="D838" s="498" t="s">
        <v>1754</v>
      </c>
      <c r="E838" s="498" t="s">
        <v>1755</v>
      </c>
      <c r="F838" s="513">
        <v>1</v>
      </c>
      <c r="G838" s="513">
        <v>204</v>
      </c>
      <c r="H838" s="513">
        <v>1</v>
      </c>
      <c r="I838" s="513">
        <v>204</v>
      </c>
      <c r="J838" s="513">
        <v>4</v>
      </c>
      <c r="K838" s="513">
        <v>820</v>
      </c>
      <c r="L838" s="513">
        <v>4.0196078431372548</v>
      </c>
      <c r="M838" s="513">
        <v>205</v>
      </c>
      <c r="N838" s="513"/>
      <c r="O838" s="513"/>
      <c r="P838" s="503"/>
      <c r="Q838" s="514"/>
    </row>
    <row r="839" spans="1:17" ht="14.4" customHeight="1" x14ac:dyDescent="0.3">
      <c r="A839" s="497" t="s">
        <v>2138</v>
      </c>
      <c r="B839" s="498" t="s">
        <v>1607</v>
      </c>
      <c r="C839" s="498" t="s">
        <v>1588</v>
      </c>
      <c r="D839" s="498" t="s">
        <v>1756</v>
      </c>
      <c r="E839" s="498" t="s">
        <v>1757</v>
      </c>
      <c r="F839" s="513">
        <v>3</v>
      </c>
      <c r="G839" s="513">
        <v>447</v>
      </c>
      <c r="H839" s="513">
        <v>1</v>
      </c>
      <c r="I839" s="513">
        <v>149</v>
      </c>
      <c r="J839" s="513">
        <v>3</v>
      </c>
      <c r="K839" s="513">
        <v>450</v>
      </c>
      <c r="L839" s="513">
        <v>1.0067114093959733</v>
      </c>
      <c r="M839" s="513">
        <v>150</v>
      </c>
      <c r="N839" s="513">
        <v>2</v>
      </c>
      <c r="O839" s="513">
        <v>300</v>
      </c>
      <c r="P839" s="503">
        <v>0.67114093959731547</v>
      </c>
      <c r="Q839" s="514">
        <v>150</v>
      </c>
    </row>
    <row r="840" spans="1:17" ht="14.4" customHeight="1" x14ac:dyDescent="0.3">
      <c r="A840" s="497" t="s">
        <v>2138</v>
      </c>
      <c r="B840" s="498" t="s">
        <v>1607</v>
      </c>
      <c r="C840" s="498" t="s">
        <v>1588</v>
      </c>
      <c r="D840" s="498" t="s">
        <v>1758</v>
      </c>
      <c r="E840" s="498" t="s">
        <v>1759</v>
      </c>
      <c r="F840" s="513">
        <v>2</v>
      </c>
      <c r="G840" s="513">
        <v>362</v>
      </c>
      <c r="H840" s="513">
        <v>1</v>
      </c>
      <c r="I840" s="513">
        <v>181</v>
      </c>
      <c r="J840" s="513">
        <v>5</v>
      </c>
      <c r="K840" s="513">
        <v>910</v>
      </c>
      <c r="L840" s="513">
        <v>2.5138121546961325</v>
      </c>
      <c r="M840" s="513">
        <v>182</v>
      </c>
      <c r="N840" s="513">
        <v>2</v>
      </c>
      <c r="O840" s="513">
        <v>364</v>
      </c>
      <c r="P840" s="503">
        <v>1.0055248618784531</v>
      </c>
      <c r="Q840" s="514">
        <v>182</v>
      </c>
    </row>
    <row r="841" spans="1:17" ht="14.4" customHeight="1" x14ac:dyDescent="0.3">
      <c r="A841" s="497" t="s">
        <v>2138</v>
      </c>
      <c r="B841" s="498" t="s">
        <v>1607</v>
      </c>
      <c r="C841" s="498" t="s">
        <v>1588</v>
      </c>
      <c r="D841" s="498" t="s">
        <v>1760</v>
      </c>
      <c r="E841" s="498" t="s">
        <v>1761</v>
      </c>
      <c r="F841" s="513">
        <v>187</v>
      </c>
      <c r="G841" s="513">
        <v>23188</v>
      </c>
      <c r="H841" s="513">
        <v>1</v>
      </c>
      <c r="I841" s="513">
        <v>124</v>
      </c>
      <c r="J841" s="513">
        <v>210</v>
      </c>
      <c r="K841" s="513">
        <v>26040</v>
      </c>
      <c r="L841" s="513">
        <v>1.1229946524064172</v>
      </c>
      <c r="M841" s="513">
        <v>124</v>
      </c>
      <c r="N841" s="513">
        <v>166</v>
      </c>
      <c r="O841" s="513">
        <v>20584</v>
      </c>
      <c r="P841" s="503">
        <v>0.88770053475935828</v>
      </c>
      <c r="Q841" s="514">
        <v>124</v>
      </c>
    </row>
    <row r="842" spans="1:17" ht="14.4" customHeight="1" x14ac:dyDescent="0.3">
      <c r="A842" s="497" t="s">
        <v>2138</v>
      </c>
      <c r="B842" s="498" t="s">
        <v>1607</v>
      </c>
      <c r="C842" s="498" t="s">
        <v>1588</v>
      </c>
      <c r="D842" s="498" t="s">
        <v>1762</v>
      </c>
      <c r="E842" s="498" t="s">
        <v>1763</v>
      </c>
      <c r="F842" s="513">
        <v>300</v>
      </c>
      <c r="G842" s="513">
        <v>64800</v>
      </c>
      <c r="H842" s="513">
        <v>1</v>
      </c>
      <c r="I842" s="513">
        <v>216</v>
      </c>
      <c r="J842" s="513">
        <v>240</v>
      </c>
      <c r="K842" s="513">
        <v>52080</v>
      </c>
      <c r="L842" s="513">
        <v>0.8037037037037037</v>
      </c>
      <c r="M842" s="513">
        <v>217</v>
      </c>
      <c r="N842" s="513">
        <v>308</v>
      </c>
      <c r="O842" s="513">
        <v>66836</v>
      </c>
      <c r="P842" s="503">
        <v>1.0314197530864198</v>
      </c>
      <c r="Q842" s="514">
        <v>217</v>
      </c>
    </row>
    <row r="843" spans="1:17" ht="14.4" customHeight="1" x14ac:dyDescent="0.3">
      <c r="A843" s="497" t="s">
        <v>2138</v>
      </c>
      <c r="B843" s="498" t="s">
        <v>1607</v>
      </c>
      <c r="C843" s="498" t="s">
        <v>1588</v>
      </c>
      <c r="D843" s="498" t="s">
        <v>1764</v>
      </c>
      <c r="E843" s="498" t="s">
        <v>1765</v>
      </c>
      <c r="F843" s="513">
        <v>4</v>
      </c>
      <c r="G843" s="513">
        <v>864</v>
      </c>
      <c r="H843" s="513">
        <v>1</v>
      </c>
      <c r="I843" s="513">
        <v>216</v>
      </c>
      <c r="J843" s="513">
        <v>1</v>
      </c>
      <c r="K843" s="513">
        <v>217</v>
      </c>
      <c r="L843" s="513">
        <v>0.25115740740740738</v>
      </c>
      <c r="M843" s="513">
        <v>217</v>
      </c>
      <c r="N843" s="513"/>
      <c r="O843" s="513"/>
      <c r="P843" s="503"/>
      <c r="Q843" s="514"/>
    </row>
    <row r="844" spans="1:17" ht="14.4" customHeight="1" x14ac:dyDescent="0.3">
      <c r="A844" s="497" t="s">
        <v>2138</v>
      </c>
      <c r="B844" s="498" t="s">
        <v>1607</v>
      </c>
      <c r="C844" s="498" t="s">
        <v>1588</v>
      </c>
      <c r="D844" s="498" t="s">
        <v>1768</v>
      </c>
      <c r="E844" s="498" t="s">
        <v>1769</v>
      </c>
      <c r="F844" s="513">
        <v>3</v>
      </c>
      <c r="G844" s="513">
        <v>654</v>
      </c>
      <c r="H844" s="513">
        <v>1</v>
      </c>
      <c r="I844" s="513">
        <v>218</v>
      </c>
      <c r="J844" s="513">
        <v>3</v>
      </c>
      <c r="K844" s="513">
        <v>657</v>
      </c>
      <c r="L844" s="513">
        <v>1.0045871559633028</v>
      </c>
      <c r="M844" s="513">
        <v>219</v>
      </c>
      <c r="N844" s="513">
        <v>5</v>
      </c>
      <c r="O844" s="513">
        <v>1095</v>
      </c>
      <c r="P844" s="503">
        <v>1.6743119266055047</v>
      </c>
      <c r="Q844" s="514">
        <v>219</v>
      </c>
    </row>
    <row r="845" spans="1:17" ht="14.4" customHeight="1" x14ac:dyDescent="0.3">
      <c r="A845" s="497" t="s">
        <v>2138</v>
      </c>
      <c r="B845" s="498" t="s">
        <v>1607</v>
      </c>
      <c r="C845" s="498" t="s">
        <v>1588</v>
      </c>
      <c r="D845" s="498" t="s">
        <v>1770</v>
      </c>
      <c r="E845" s="498" t="s">
        <v>1771</v>
      </c>
      <c r="F845" s="513"/>
      <c r="G845" s="513"/>
      <c r="H845" s="513"/>
      <c r="I845" s="513"/>
      <c r="J845" s="513"/>
      <c r="K845" s="513"/>
      <c r="L845" s="513"/>
      <c r="M845" s="513"/>
      <c r="N845" s="513">
        <v>1</v>
      </c>
      <c r="O845" s="513">
        <v>609</v>
      </c>
      <c r="P845" s="503"/>
      <c r="Q845" s="514">
        <v>609</v>
      </c>
    </row>
    <row r="846" spans="1:17" ht="14.4" customHeight="1" x14ac:dyDescent="0.3">
      <c r="A846" s="497" t="s">
        <v>2138</v>
      </c>
      <c r="B846" s="498" t="s">
        <v>1607</v>
      </c>
      <c r="C846" s="498" t="s">
        <v>1588</v>
      </c>
      <c r="D846" s="498" t="s">
        <v>1784</v>
      </c>
      <c r="E846" s="498" t="s">
        <v>1785</v>
      </c>
      <c r="F846" s="513"/>
      <c r="G846" s="513"/>
      <c r="H846" s="513"/>
      <c r="I846" s="513"/>
      <c r="J846" s="513">
        <v>1</v>
      </c>
      <c r="K846" s="513">
        <v>326</v>
      </c>
      <c r="L846" s="513"/>
      <c r="M846" s="513">
        <v>326</v>
      </c>
      <c r="N846" s="513"/>
      <c r="O846" s="513"/>
      <c r="P846" s="503"/>
      <c r="Q846" s="514"/>
    </row>
    <row r="847" spans="1:17" ht="14.4" customHeight="1" x14ac:dyDescent="0.3">
      <c r="A847" s="497" t="s">
        <v>2138</v>
      </c>
      <c r="B847" s="498" t="s">
        <v>1607</v>
      </c>
      <c r="C847" s="498" t="s">
        <v>1588</v>
      </c>
      <c r="D847" s="498" t="s">
        <v>1800</v>
      </c>
      <c r="E847" s="498" t="s">
        <v>1801</v>
      </c>
      <c r="F847" s="513"/>
      <c r="G847" s="513"/>
      <c r="H847" s="513"/>
      <c r="I847" s="513"/>
      <c r="J847" s="513"/>
      <c r="K847" s="513"/>
      <c r="L847" s="513"/>
      <c r="M847" s="513"/>
      <c r="N847" s="513">
        <v>2</v>
      </c>
      <c r="O847" s="513">
        <v>7630</v>
      </c>
      <c r="P847" s="503"/>
      <c r="Q847" s="514">
        <v>3815</v>
      </c>
    </row>
    <row r="848" spans="1:17" ht="14.4" customHeight="1" x14ac:dyDescent="0.3">
      <c r="A848" s="497" t="s">
        <v>2138</v>
      </c>
      <c r="B848" s="498" t="s">
        <v>1607</v>
      </c>
      <c r="C848" s="498" t="s">
        <v>1588</v>
      </c>
      <c r="D848" s="498" t="s">
        <v>1816</v>
      </c>
      <c r="E848" s="498" t="s">
        <v>1817</v>
      </c>
      <c r="F848" s="513"/>
      <c r="G848" s="513"/>
      <c r="H848" s="513"/>
      <c r="I848" s="513"/>
      <c r="J848" s="513"/>
      <c r="K848" s="513"/>
      <c r="L848" s="513"/>
      <c r="M848" s="513"/>
      <c r="N848" s="513">
        <v>1</v>
      </c>
      <c r="O848" s="513">
        <v>1277</v>
      </c>
      <c r="P848" s="503"/>
      <c r="Q848" s="514">
        <v>1277</v>
      </c>
    </row>
    <row r="849" spans="1:17" ht="14.4" customHeight="1" x14ac:dyDescent="0.3">
      <c r="A849" s="497" t="s">
        <v>2138</v>
      </c>
      <c r="B849" s="498" t="s">
        <v>1607</v>
      </c>
      <c r="C849" s="498" t="s">
        <v>1588</v>
      </c>
      <c r="D849" s="498" t="s">
        <v>1818</v>
      </c>
      <c r="E849" s="498" t="s">
        <v>1819</v>
      </c>
      <c r="F849" s="513"/>
      <c r="G849" s="513"/>
      <c r="H849" s="513"/>
      <c r="I849" s="513"/>
      <c r="J849" s="513"/>
      <c r="K849" s="513"/>
      <c r="L849" s="513"/>
      <c r="M849" s="513"/>
      <c r="N849" s="513">
        <v>1</v>
      </c>
      <c r="O849" s="513">
        <v>1164</v>
      </c>
      <c r="P849" s="503"/>
      <c r="Q849" s="514">
        <v>1164</v>
      </c>
    </row>
    <row r="850" spans="1:17" ht="14.4" customHeight="1" x14ac:dyDescent="0.3">
      <c r="A850" s="497" t="s">
        <v>2138</v>
      </c>
      <c r="B850" s="498" t="s">
        <v>1607</v>
      </c>
      <c r="C850" s="498" t="s">
        <v>1588</v>
      </c>
      <c r="D850" s="498" t="s">
        <v>1820</v>
      </c>
      <c r="E850" s="498" t="s">
        <v>1821</v>
      </c>
      <c r="F850" s="513">
        <v>3</v>
      </c>
      <c r="G850" s="513">
        <v>15195</v>
      </c>
      <c r="H850" s="513">
        <v>1</v>
      </c>
      <c r="I850" s="513">
        <v>5065</v>
      </c>
      <c r="J850" s="513">
        <v>5</v>
      </c>
      <c r="K850" s="513">
        <v>25340</v>
      </c>
      <c r="L850" s="513">
        <v>1.6676538334978612</v>
      </c>
      <c r="M850" s="513">
        <v>5068</v>
      </c>
      <c r="N850" s="513"/>
      <c r="O850" s="513"/>
      <c r="P850" s="503"/>
      <c r="Q850" s="514"/>
    </row>
    <row r="851" spans="1:17" ht="14.4" customHeight="1" x14ac:dyDescent="0.3">
      <c r="A851" s="497" t="s">
        <v>2138</v>
      </c>
      <c r="B851" s="498" t="s">
        <v>1607</v>
      </c>
      <c r="C851" s="498" t="s">
        <v>1588</v>
      </c>
      <c r="D851" s="498" t="s">
        <v>1828</v>
      </c>
      <c r="E851" s="498" t="s">
        <v>1829</v>
      </c>
      <c r="F851" s="513">
        <v>56</v>
      </c>
      <c r="G851" s="513">
        <v>9632</v>
      </c>
      <c r="H851" s="513">
        <v>1</v>
      </c>
      <c r="I851" s="513">
        <v>172</v>
      </c>
      <c r="J851" s="513">
        <v>53</v>
      </c>
      <c r="K851" s="513">
        <v>9169</v>
      </c>
      <c r="L851" s="513">
        <v>0.95193106312292364</v>
      </c>
      <c r="M851" s="513">
        <v>173</v>
      </c>
      <c r="N851" s="513">
        <v>39</v>
      </c>
      <c r="O851" s="513">
        <v>6747</v>
      </c>
      <c r="P851" s="503">
        <v>0.70047757475083061</v>
      </c>
      <c r="Q851" s="514">
        <v>173</v>
      </c>
    </row>
    <row r="852" spans="1:17" ht="14.4" customHeight="1" x14ac:dyDescent="0.3">
      <c r="A852" s="497" t="s">
        <v>2138</v>
      </c>
      <c r="B852" s="498" t="s">
        <v>1607</v>
      </c>
      <c r="C852" s="498" t="s">
        <v>1588</v>
      </c>
      <c r="D852" s="498" t="s">
        <v>1830</v>
      </c>
      <c r="E852" s="498" t="s">
        <v>1831</v>
      </c>
      <c r="F852" s="513">
        <v>9</v>
      </c>
      <c r="G852" s="513">
        <v>17946</v>
      </c>
      <c r="H852" s="513">
        <v>1</v>
      </c>
      <c r="I852" s="513">
        <v>1994</v>
      </c>
      <c r="J852" s="513">
        <v>7</v>
      </c>
      <c r="K852" s="513">
        <v>13972</v>
      </c>
      <c r="L852" s="513">
        <v>0.77855789590995206</v>
      </c>
      <c r="M852" s="513">
        <v>1996</v>
      </c>
      <c r="N852" s="513">
        <v>7</v>
      </c>
      <c r="O852" s="513">
        <v>13972</v>
      </c>
      <c r="P852" s="503">
        <v>0.77855789590995206</v>
      </c>
      <c r="Q852" s="514">
        <v>1996</v>
      </c>
    </row>
    <row r="853" spans="1:17" ht="14.4" customHeight="1" x14ac:dyDescent="0.3">
      <c r="A853" s="497" t="s">
        <v>2138</v>
      </c>
      <c r="B853" s="498" t="s">
        <v>1607</v>
      </c>
      <c r="C853" s="498" t="s">
        <v>1588</v>
      </c>
      <c r="D853" s="498" t="s">
        <v>1836</v>
      </c>
      <c r="E853" s="498" t="s">
        <v>1837</v>
      </c>
      <c r="F853" s="513"/>
      <c r="G853" s="513"/>
      <c r="H853" s="513"/>
      <c r="I853" s="513"/>
      <c r="J853" s="513">
        <v>1</v>
      </c>
      <c r="K853" s="513">
        <v>2692</v>
      </c>
      <c r="L853" s="513"/>
      <c r="M853" s="513">
        <v>2692</v>
      </c>
      <c r="N853" s="513"/>
      <c r="O853" s="513"/>
      <c r="P853" s="503"/>
      <c r="Q853" s="514"/>
    </row>
    <row r="854" spans="1:17" ht="14.4" customHeight="1" x14ac:dyDescent="0.3">
      <c r="A854" s="497" t="s">
        <v>2138</v>
      </c>
      <c r="B854" s="498" t="s">
        <v>1607</v>
      </c>
      <c r="C854" s="498" t="s">
        <v>1588</v>
      </c>
      <c r="D854" s="498" t="s">
        <v>1838</v>
      </c>
      <c r="E854" s="498" t="s">
        <v>1839</v>
      </c>
      <c r="F854" s="513"/>
      <c r="G854" s="513"/>
      <c r="H854" s="513"/>
      <c r="I854" s="513"/>
      <c r="J854" s="513">
        <v>1</v>
      </c>
      <c r="K854" s="513">
        <v>5180</v>
      </c>
      <c r="L854" s="513"/>
      <c r="M854" s="513">
        <v>5180</v>
      </c>
      <c r="N854" s="513"/>
      <c r="O854" s="513"/>
      <c r="P854" s="503"/>
      <c r="Q854" s="514"/>
    </row>
    <row r="855" spans="1:17" ht="14.4" customHeight="1" x14ac:dyDescent="0.3">
      <c r="A855" s="497" t="s">
        <v>2138</v>
      </c>
      <c r="B855" s="498" t="s">
        <v>1607</v>
      </c>
      <c r="C855" s="498" t="s">
        <v>1588</v>
      </c>
      <c r="D855" s="498" t="s">
        <v>1842</v>
      </c>
      <c r="E855" s="498" t="s">
        <v>1843</v>
      </c>
      <c r="F855" s="513"/>
      <c r="G855" s="513"/>
      <c r="H855" s="513"/>
      <c r="I855" s="513"/>
      <c r="J855" s="513"/>
      <c r="K855" s="513"/>
      <c r="L855" s="513"/>
      <c r="M855" s="513"/>
      <c r="N855" s="513">
        <v>1</v>
      </c>
      <c r="O855" s="513">
        <v>658</v>
      </c>
      <c r="P855" s="503"/>
      <c r="Q855" s="514">
        <v>658</v>
      </c>
    </row>
    <row r="856" spans="1:17" ht="14.4" customHeight="1" x14ac:dyDescent="0.3">
      <c r="A856" s="497" t="s">
        <v>2138</v>
      </c>
      <c r="B856" s="498" t="s">
        <v>1607</v>
      </c>
      <c r="C856" s="498" t="s">
        <v>1588</v>
      </c>
      <c r="D856" s="498" t="s">
        <v>1848</v>
      </c>
      <c r="E856" s="498" t="s">
        <v>1849</v>
      </c>
      <c r="F856" s="513">
        <v>55</v>
      </c>
      <c r="G856" s="513">
        <v>8195</v>
      </c>
      <c r="H856" s="513">
        <v>1</v>
      </c>
      <c r="I856" s="513">
        <v>149</v>
      </c>
      <c r="J856" s="513">
        <v>89</v>
      </c>
      <c r="K856" s="513">
        <v>13350</v>
      </c>
      <c r="L856" s="513">
        <v>1.6290420988407566</v>
      </c>
      <c r="M856" s="513">
        <v>150</v>
      </c>
      <c r="N856" s="513">
        <v>83</v>
      </c>
      <c r="O856" s="513">
        <v>12450</v>
      </c>
      <c r="P856" s="503">
        <v>1.5192190359975595</v>
      </c>
      <c r="Q856" s="514">
        <v>150</v>
      </c>
    </row>
    <row r="857" spans="1:17" ht="14.4" customHeight="1" x14ac:dyDescent="0.3">
      <c r="A857" s="497" t="s">
        <v>2138</v>
      </c>
      <c r="B857" s="498" t="s">
        <v>1607</v>
      </c>
      <c r="C857" s="498" t="s">
        <v>1588</v>
      </c>
      <c r="D857" s="498" t="s">
        <v>1850</v>
      </c>
      <c r="E857" s="498" t="s">
        <v>1851</v>
      </c>
      <c r="F857" s="513">
        <v>47</v>
      </c>
      <c r="G857" s="513">
        <v>9024</v>
      </c>
      <c r="H857" s="513">
        <v>1</v>
      </c>
      <c r="I857" s="513">
        <v>192</v>
      </c>
      <c r="J857" s="513">
        <v>71</v>
      </c>
      <c r="K857" s="513">
        <v>13703</v>
      </c>
      <c r="L857" s="513">
        <v>1.5185062056737588</v>
      </c>
      <c r="M857" s="513">
        <v>193</v>
      </c>
      <c r="N857" s="513">
        <v>50</v>
      </c>
      <c r="O857" s="513">
        <v>9650</v>
      </c>
      <c r="P857" s="503">
        <v>1.0693705673758864</v>
      </c>
      <c r="Q857" s="514">
        <v>193</v>
      </c>
    </row>
    <row r="858" spans="1:17" ht="14.4" customHeight="1" x14ac:dyDescent="0.3">
      <c r="A858" s="497" t="s">
        <v>2138</v>
      </c>
      <c r="B858" s="498" t="s">
        <v>1607</v>
      </c>
      <c r="C858" s="498" t="s">
        <v>1588</v>
      </c>
      <c r="D858" s="498" t="s">
        <v>1852</v>
      </c>
      <c r="E858" s="498" t="s">
        <v>1853</v>
      </c>
      <c r="F858" s="513">
        <v>47</v>
      </c>
      <c r="G858" s="513">
        <v>9259</v>
      </c>
      <c r="H858" s="513">
        <v>1</v>
      </c>
      <c r="I858" s="513">
        <v>197</v>
      </c>
      <c r="J858" s="513">
        <v>167</v>
      </c>
      <c r="K858" s="513">
        <v>33066</v>
      </c>
      <c r="L858" s="513">
        <v>3.5712279943838428</v>
      </c>
      <c r="M858" s="513">
        <v>198</v>
      </c>
      <c r="N858" s="513">
        <v>239</v>
      </c>
      <c r="O858" s="513">
        <v>47322</v>
      </c>
      <c r="P858" s="503">
        <v>5.1109191057349603</v>
      </c>
      <c r="Q858" s="514">
        <v>198</v>
      </c>
    </row>
    <row r="859" spans="1:17" ht="14.4" customHeight="1" x14ac:dyDescent="0.3">
      <c r="A859" s="497" t="s">
        <v>2138</v>
      </c>
      <c r="B859" s="498" t="s">
        <v>1607</v>
      </c>
      <c r="C859" s="498" t="s">
        <v>1588</v>
      </c>
      <c r="D859" s="498" t="s">
        <v>1854</v>
      </c>
      <c r="E859" s="498" t="s">
        <v>1855</v>
      </c>
      <c r="F859" s="513"/>
      <c r="G859" s="513"/>
      <c r="H859" s="513"/>
      <c r="I859" s="513"/>
      <c r="J859" s="513"/>
      <c r="K859" s="513"/>
      <c r="L859" s="513"/>
      <c r="M859" s="513"/>
      <c r="N859" s="513">
        <v>1</v>
      </c>
      <c r="O859" s="513">
        <v>415</v>
      </c>
      <c r="P859" s="503"/>
      <c r="Q859" s="514">
        <v>415</v>
      </c>
    </row>
    <row r="860" spans="1:17" ht="14.4" customHeight="1" x14ac:dyDescent="0.3">
      <c r="A860" s="497" t="s">
        <v>2138</v>
      </c>
      <c r="B860" s="498" t="s">
        <v>1607</v>
      </c>
      <c r="C860" s="498" t="s">
        <v>1588</v>
      </c>
      <c r="D860" s="498" t="s">
        <v>1858</v>
      </c>
      <c r="E860" s="498" t="s">
        <v>1859</v>
      </c>
      <c r="F860" s="513">
        <v>1</v>
      </c>
      <c r="G860" s="513">
        <v>157</v>
      </c>
      <c r="H860" s="513">
        <v>1</v>
      </c>
      <c r="I860" s="513">
        <v>157</v>
      </c>
      <c r="J860" s="513">
        <v>1</v>
      </c>
      <c r="K860" s="513">
        <v>158</v>
      </c>
      <c r="L860" s="513">
        <v>1.0063694267515924</v>
      </c>
      <c r="M860" s="513">
        <v>158</v>
      </c>
      <c r="N860" s="513">
        <v>1</v>
      </c>
      <c r="O860" s="513">
        <v>158</v>
      </c>
      <c r="P860" s="503">
        <v>1.0063694267515924</v>
      </c>
      <c r="Q860" s="514">
        <v>158</v>
      </c>
    </row>
    <row r="861" spans="1:17" ht="14.4" customHeight="1" x14ac:dyDescent="0.3">
      <c r="A861" s="497" t="s">
        <v>2138</v>
      </c>
      <c r="B861" s="498" t="s">
        <v>1607</v>
      </c>
      <c r="C861" s="498" t="s">
        <v>1588</v>
      </c>
      <c r="D861" s="498" t="s">
        <v>1864</v>
      </c>
      <c r="E861" s="498" t="s">
        <v>1865</v>
      </c>
      <c r="F861" s="513">
        <v>1</v>
      </c>
      <c r="G861" s="513">
        <v>2116</v>
      </c>
      <c r="H861" s="513">
        <v>1</v>
      </c>
      <c r="I861" s="513">
        <v>2116</v>
      </c>
      <c r="J861" s="513">
        <v>8</v>
      </c>
      <c r="K861" s="513">
        <v>16944</v>
      </c>
      <c r="L861" s="513">
        <v>8.007561436672967</v>
      </c>
      <c r="M861" s="513">
        <v>2118</v>
      </c>
      <c r="N861" s="513">
        <v>2</v>
      </c>
      <c r="O861" s="513">
        <v>4236</v>
      </c>
      <c r="P861" s="503">
        <v>2.0018903591682418</v>
      </c>
      <c r="Q861" s="514">
        <v>2118</v>
      </c>
    </row>
    <row r="862" spans="1:17" ht="14.4" customHeight="1" x14ac:dyDescent="0.3">
      <c r="A862" s="497" t="s">
        <v>2138</v>
      </c>
      <c r="B862" s="498" t="s">
        <v>1607</v>
      </c>
      <c r="C862" s="498" t="s">
        <v>1588</v>
      </c>
      <c r="D862" s="498" t="s">
        <v>1866</v>
      </c>
      <c r="E862" s="498" t="s">
        <v>1801</v>
      </c>
      <c r="F862" s="513"/>
      <c r="G862" s="513"/>
      <c r="H862" s="513"/>
      <c r="I862" s="513"/>
      <c r="J862" s="513"/>
      <c r="K862" s="513"/>
      <c r="L862" s="513"/>
      <c r="M862" s="513"/>
      <c r="N862" s="513">
        <v>2</v>
      </c>
      <c r="O862" s="513">
        <v>3728</v>
      </c>
      <c r="P862" s="503"/>
      <c r="Q862" s="514">
        <v>1864</v>
      </c>
    </row>
    <row r="863" spans="1:17" ht="14.4" customHeight="1" x14ac:dyDescent="0.3">
      <c r="A863" s="497" t="s">
        <v>2138</v>
      </c>
      <c r="B863" s="498" t="s">
        <v>1607</v>
      </c>
      <c r="C863" s="498" t="s">
        <v>1588</v>
      </c>
      <c r="D863" s="498" t="s">
        <v>1871</v>
      </c>
      <c r="E863" s="498" t="s">
        <v>1872</v>
      </c>
      <c r="F863" s="513"/>
      <c r="G863" s="513"/>
      <c r="H863" s="513"/>
      <c r="I863" s="513"/>
      <c r="J863" s="513"/>
      <c r="K863" s="513"/>
      <c r="L863" s="513"/>
      <c r="M863" s="513"/>
      <c r="N863" s="513">
        <v>2</v>
      </c>
      <c r="O863" s="513">
        <v>16768</v>
      </c>
      <c r="P863" s="503"/>
      <c r="Q863" s="514">
        <v>8384</v>
      </c>
    </row>
    <row r="864" spans="1:17" ht="14.4" customHeight="1" x14ac:dyDescent="0.3">
      <c r="A864" s="497" t="s">
        <v>2138</v>
      </c>
      <c r="B864" s="498" t="s">
        <v>1607</v>
      </c>
      <c r="C864" s="498" t="s">
        <v>1588</v>
      </c>
      <c r="D864" s="498" t="s">
        <v>1883</v>
      </c>
      <c r="E864" s="498" t="s">
        <v>1884</v>
      </c>
      <c r="F864" s="513"/>
      <c r="G864" s="513"/>
      <c r="H864" s="513"/>
      <c r="I864" s="513"/>
      <c r="J864" s="513"/>
      <c r="K864" s="513"/>
      <c r="L864" s="513"/>
      <c r="M864" s="513"/>
      <c r="N864" s="513">
        <v>2</v>
      </c>
      <c r="O864" s="513">
        <v>552</v>
      </c>
      <c r="P864" s="503"/>
      <c r="Q864" s="514">
        <v>276</v>
      </c>
    </row>
    <row r="865" spans="1:17" ht="14.4" customHeight="1" x14ac:dyDescent="0.3">
      <c r="A865" s="497" t="s">
        <v>2140</v>
      </c>
      <c r="B865" s="498" t="s">
        <v>1607</v>
      </c>
      <c r="C865" s="498" t="s">
        <v>1608</v>
      </c>
      <c r="D865" s="498" t="s">
        <v>1620</v>
      </c>
      <c r="E865" s="498" t="s">
        <v>624</v>
      </c>
      <c r="F865" s="513">
        <v>2.7</v>
      </c>
      <c r="G865" s="513">
        <v>4184.53</v>
      </c>
      <c r="H865" s="513">
        <v>1</v>
      </c>
      <c r="I865" s="513">
        <v>1549.8259259259257</v>
      </c>
      <c r="J865" s="513">
        <v>0.5</v>
      </c>
      <c r="K865" s="513">
        <v>490.21</v>
      </c>
      <c r="L865" s="513">
        <v>0.11714816239816658</v>
      </c>
      <c r="M865" s="513">
        <v>980.42</v>
      </c>
      <c r="N865" s="513">
        <v>0.5</v>
      </c>
      <c r="O865" s="513">
        <v>494.51</v>
      </c>
      <c r="P865" s="503">
        <v>0.11817575689503959</v>
      </c>
      <c r="Q865" s="514">
        <v>989.02</v>
      </c>
    </row>
    <row r="866" spans="1:17" ht="14.4" customHeight="1" x14ac:dyDescent="0.3">
      <c r="A866" s="497" t="s">
        <v>2140</v>
      </c>
      <c r="B866" s="498" t="s">
        <v>1607</v>
      </c>
      <c r="C866" s="498" t="s">
        <v>1608</v>
      </c>
      <c r="D866" s="498" t="s">
        <v>1622</v>
      </c>
      <c r="E866" s="498" t="s">
        <v>693</v>
      </c>
      <c r="F866" s="513"/>
      <c r="G866" s="513"/>
      <c r="H866" s="513"/>
      <c r="I866" s="513"/>
      <c r="J866" s="513">
        <v>0.08</v>
      </c>
      <c r="K866" s="513">
        <v>826.99</v>
      </c>
      <c r="L866" s="513"/>
      <c r="M866" s="513">
        <v>10337.375</v>
      </c>
      <c r="N866" s="513">
        <v>7.0000000000000007E-2</v>
      </c>
      <c r="O866" s="513">
        <v>723.61</v>
      </c>
      <c r="P866" s="503"/>
      <c r="Q866" s="514">
        <v>10337.285714285714</v>
      </c>
    </row>
    <row r="867" spans="1:17" ht="14.4" customHeight="1" x14ac:dyDescent="0.3">
      <c r="A867" s="497" t="s">
        <v>2140</v>
      </c>
      <c r="B867" s="498" t="s">
        <v>1607</v>
      </c>
      <c r="C867" s="498" t="s">
        <v>1608</v>
      </c>
      <c r="D867" s="498" t="s">
        <v>1634</v>
      </c>
      <c r="E867" s="498" t="s">
        <v>716</v>
      </c>
      <c r="F867" s="513">
        <v>1.36</v>
      </c>
      <c r="G867" s="513">
        <v>14724.199999999999</v>
      </c>
      <c r="H867" s="513">
        <v>1</v>
      </c>
      <c r="I867" s="513">
        <v>10826.617647058822</v>
      </c>
      <c r="J867" s="513">
        <v>1.1400000000000001</v>
      </c>
      <c r="K867" s="513">
        <v>12436.34</v>
      </c>
      <c r="L867" s="513">
        <v>0.84461906249575536</v>
      </c>
      <c r="M867" s="513">
        <v>10909.070175438595</v>
      </c>
      <c r="N867" s="513">
        <v>0.57000000000000006</v>
      </c>
      <c r="O867" s="513">
        <v>6225.29</v>
      </c>
      <c r="P867" s="503">
        <v>0.42279308892843076</v>
      </c>
      <c r="Q867" s="514">
        <v>10921.561403508771</v>
      </c>
    </row>
    <row r="868" spans="1:17" ht="14.4" customHeight="1" x14ac:dyDescent="0.3">
      <c r="A868" s="497" t="s">
        <v>2140</v>
      </c>
      <c r="B868" s="498" t="s">
        <v>1607</v>
      </c>
      <c r="C868" s="498" t="s">
        <v>1608</v>
      </c>
      <c r="D868" s="498" t="s">
        <v>1635</v>
      </c>
      <c r="E868" s="498" t="s">
        <v>719</v>
      </c>
      <c r="F868" s="513">
        <v>0.6</v>
      </c>
      <c r="G868" s="513">
        <v>1163.46</v>
      </c>
      <c r="H868" s="513">
        <v>1</v>
      </c>
      <c r="I868" s="513">
        <v>1939.1000000000001</v>
      </c>
      <c r="J868" s="513">
        <v>0.1</v>
      </c>
      <c r="K868" s="513">
        <v>195.61</v>
      </c>
      <c r="L868" s="513">
        <v>0.16812782562357109</v>
      </c>
      <c r="M868" s="513">
        <v>1956.1000000000001</v>
      </c>
      <c r="N868" s="513">
        <v>0.1</v>
      </c>
      <c r="O868" s="513">
        <v>195.61</v>
      </c>
      <c r="P868" s="503">
        <v>0.16812782562357109</v>
      </c>
      <c r="Q868" s="514">
        <v>1956.1000000000001</v>
      </c>
    </row>
    <row r="869" spans="1:17" ht="14.4" customHeight="1" x14ac:dyDescent="0.3">
      <c r="A869" s="497" t="s">
        <v>2140</v>
      </c>
      <c r="B869" s="498" t="s">
        <v>1607</v>
      </c>
      <c r="C869" s="498" t="s">
        <v>1608</v>
      </c>
      <c r="D869" s="498" t="s">
        <v>1637</v>
      </c>
      <c r="E869" s="498" t="s">
        <v>632</v>
      </c>
      <c r="F869" s="513"/>
      <c r="G869" s="513"/>
      <c r="H869" s="513"/>
      <c r="I869" s="513"/>
      <c r="J869" s="513"/>
      <c r="K869" s="513"/>
      <c r="L869" s="513"/>
      <c r="M869" s="513"/>
      <c r="N869" s="513">
        <v>0.15</v>
      </c>
      <c r="O869" s="513">
        <v>56.9</v>
      </c>
      <c r="P869" s="503"/>
      <c r="Q869" s="514">
        <v>379.33333333333331</v>
      </c>
    </row>
    <row r="870" spans="1:17" ht="14.4" customHeight="1" x14ac:dyDescent="0.3">
      <c r="A870" s="497" t="s">
        <v>2140</v>
      </c>
      <c r="B870" s="498" t="s">
        <v>1607</v>
      </c>
      <c r="C870" s="498" t="s">
        <v>1608</v>
      </c>
      <c r="D870" s="498" t="s">
        <v>1639</v>
      </c>
      <c r="E870" s="498" t="s">
        <v>609</v>
      </c>
      <c r="F870" s="513">
        <v>0.05</v>
      </c>
      <c r="G870" s="513">
        <v>46.83</v>
      </c>
      <c r="H870" s="513">
        <v>1</v>
      </c>
      <c r="I870" s="513">
        <v>936.59999999999991</v>
      </c>
      <c r="J870" s="513">
        <v>0.2</v>
      </c>
      <c r="K870" s="513">
        <v>188.55</v>
      </c>
      <c r="L870" s="513">
        <v>4.0262652146060223</v>
      </c>
      <c r="M870" s="513">
        <v>942.75</v>
      </c>
      <c r="N870" s="513"/>
      <c r="O870" s="513"/>
      <c r="P870" s="503"/>
      <c r="Q870" s="514"/>
    </row>
    <row r="871" spans="1:17" ht="14.4" customHeight="1" x14ac:dyDescent="0.3">
      <c r="A871" s="497" t="s">
        <v>2140</v>
      </c>
      <c r="B871" s="498" t="s">
        <v>1607</v>
      </c>
      <c r="C871" s="498" t="s">
        <v>1581</v>
      </c>
      <c r="D871" s="498" t="s">
        <v>1646</v>
      </c>
      <c r="E871" s="498" t="s">
        <v>1647</v>
      </c>
      <c r="F871" s="513"/>
      <c r="G871" s="513"/>
      <c r="H871" s="513"/>
      <c r="I871" s="513"/>
      <c r="J871" s="513"/>
      <c r="K871" s="513"/>
      <c r="L871" s="513"/>
      <c r="M871" s="513"/>
      <c r="N871" s="513">
        <v>1</v>
      </c>
      <c r="O871" s="513">
        <v>1707.1</v>
      </c>
      <c r="P871" s="503"/>
      <c r="Q871" s="514">
        <v>1707.1</v>
      </c>
    </row>
    <row r="872" spans="1:17" ht="14.4" customHeight="1" x14ac:dyDescent="0.3">
      <c r="A872" s="497" t="s">
        <v>2140</v>
      </c>
      <c r="B872" s="498" t="s">
        <v>1607</v>
      </c>
      <c r="C872" s="498" t="s">
        <v>1581</v>
      </c>
      <c r="D872" s="498" t="s">
        <v>1650</v>
      </c>
      <c r="E872" s="498" t="s">
        <v>1651</v>
      </c>
      <c r="F872" s="513"/>
      <c r="G872" s="513"/>
      <c r="H872" s="513"/>
      <c r="I872" s="513"/>
      <c r="J872" s="513">
        <v>1</v>
      </c>
      <c r="K872" s="513">
        <v>972.32</v>
      </c>
      <c r="L872" s="513"/>
      <c r="M872" s="513">
        <v>972.32</v>
      </c>
      <c r="N872" s="513"/>
      <c r="O872" s="513"/>
      <c r="P872" s="503"/>
      <c r="Q872" s="514"/>
    </row>
    <row r="873" spans="1:17" ht="14.4" customHeight="1" x14ac:dyDescent="0.3">
      <c r="A873" s="497" t="s">
        <v>2140</v>
      </c>
      <c r="B873" s="498" t="s">
        <v>1607</v>
      </c>
      <c r="C873" s="498" t="s">
        <v>1581</v>
      </c>
      <c r="D873" s="498" t="s">
        <v>1654</v>
      </c>
      <c r="E873" s="498" t="s">
        <v>1655</v>
      </c>
      <c r="F873" s="513"/>
      <c r="G873" s="513"/>
      <c r="H873" s="513"/>
      <c r="I873" s="513"/>
      <c r="J873" s="513">
        <v>1</v>
      </c>
      <c r="K873" s="513">
        <v>1027.76</v>
      </c>
      <c r="L873" s="513"/>
      <c r="M873" s="513">
        <v>1027.76</v>
      </c>
      <c r="N873" s="513"/>
      <c r="O873" s="513"/>
      <c r="P873" s="503"/>
      <c r="Q873" s="514"/>
    </row>
    <row r="874" spans="1:17" ht="14.4" customHeight="1" x14ac:dyDescent="0.3">
      <c r="A874" s="497" t="s">
        <v>2140</v>
      </c>
      <c r="B874" s="498" t="s">
        <v>1607</v>
      </c>
      <c r="C874" s="498" t="s">
        <v>1581</v>
      </c>
      <c r="D874" s="498" t="s">
        <v>1704</v>
      </c>
      <c r="E874" s="498" t="s">
        <v>1705</v>
      </c>
      <c r="F874" s="513"/>
      <c r="G874" s="513"/>
      <c r="H874" s="513"/>
      <c r="I874" s="513"/>
      <c r="J874" s="513">
        <v>1</v>
      </c>
      <c r="K874" s="513">
        <v>888.06</v>
      </c>
      <c r="L874" s="513"/>
      <c r="M874" s="513">
        <v>888.06</v>
      </c>
      <c r="N874" s="513"/>
      <c r="O874" s="513"/>
      <c r="P874" s="503"/>
      <c r="Q874" s="514"/>
    </row>
    <row r="875" spans="1:17" ht="14.4" customHeight="1" x14ac:dyDescent="0.3">
      <c r="A875" s="497" t="s">
        <v>2140</v>
      </c>
      <c r="B875" s="498" t="s">
        <v>1607</v>
      </c>
      <c r="C875" s="498" t="s">
        <v>1581</v>
      </c>
      <c r="D875" s="498" t="s">
        <v>1708</v>
      </c>
      <c r="E875" s="498" t="s">
        <v>1709</v>
      </c>
      <c r="F875" s="513"/>
      <c r="G875" s="513"/>
      <c r="H875" s="513"/>
      <c r="I875" s="513"/>
      <c r="J875" s="513">
        <v>2</v>
      </c>
      <c r="K875" s="513">
        <v>7797.6</v>
      </c>
      <c r="L875" s="513"/>
      <c r="M875" s="513">
        <v>3898.8</v>
      </c>
      <c r="N875" s="513"/>
      <c r="O875" s="513"/>
      <c r="P875" s="503"/>
      <c r="Q875" s="514"/>
    </row>
    <row r="876" spans="1:17" ht="14.4" customHeight="1" x14ac:dyDescent="0.3">
      <c r="A876" s="497" t="s">
        <v>2140</v>
      </c>
      <c r="B876" s="498" t="s">
        <v>1607</v>
      </c>
      <c r="C876" s="498" t="s">
        <v>1581</v>
      </c>
      <c r="D876" s="498" t="s">
        <v>1720</v>
      </c>
      <c r="E876" s="498" t="s">
        <v>1721</v>
      </c>
      <c r="F876" s="513"/>
      <c r="G876" s="513"/>
      <c r="H876" s="513"/>
      <c r="I876" s="513"/>
      <c r="J876" s="513">
        <v>1</v>
      </c>
      <c r="K876" s="513">
        <v>359.1</v>
      </c>
      <c r="L876" s="513"/>
      <c r="M876" s="513">
        <v>359.1</v>
      </c>
      <c r="N876" s="513"/>
      <c r="O876" s="513"/>
      <c r="P876" s="503"/>
      <c r="Q876" s="514"/>
    </row>
    <row r="877" spans="1:17" ht="14.4" customHeight="1" x14ac:dyDescent="0.3">
      <c r="A877" s="497" t="s">
        <v>2140</v>
      </c>
      <c r="B877" s="498" t="s">
        <v>1607</v>
      </c>
      <c r="C877" s="498" t="s">
        <v>1581</v>
      </c>
      <c r="D877" s="498" t="s">
        <v>1722</v>
      </c>
      <c r="E877" s="498" t="s">
        <v>1723</v>
      </c>
      <c r="F877" s="513">
        <v>1</v>
      </c>
      <c r="G877" s="513">
        <v>893.9</v>
      </c>
      <c r="H877" s="513">
        <v>1</v>
      </c>
      <c r="I877" s="513">
        <v>893.9</v>
      </c>
      <c r="J877" s="513">
        <v>3</v>
      </c>
      <c r="K877" s="513">
        <v>2681.7</v>
      </c>
      <c r="L877" s="513">
        <v>3</v>
      </c>
      <c r="M877" s="513">
        <v>893.9</v>
      </c>
      <c r="N877" s="513"/>
      <c r="O877" s="513"/>
      <c r="P877" s="503"/>
      <c r="Q877" s="514"/>
    </row>
    <row r="878" spans="1:17" ht="14.4" customHeight="1" x14ac:dyDescent="0.3">
      <c r="A878" s="497" t="s">
        <v>2140</v>
      </c>
      <c r="B878" s="498" t="s">
        <v>1607</v>
      </c>
      <c r="C878" s="498" t="s">
        <v>1581</v>
      </c>
      <c r="D878" s="498" t="s">
        <v>1724</v>
      </c>
      <c r="E878" s="498" t="s">
        <v>1725</v>
      </c>
      <c r="F878" s="513"/>
      <c r="G878" s="513"/>
      <c r="H878" s="513"/>
      <c r="I878" s="513"/>
      <c r="J878" s="513"/>
      <c r="K878" s="513"/>
      <c r="L878" s="513"/>
      <c r="M878" s="513"/>
      <c r="N878" s="513">
        <v>2</v>
      </c>
      <c r="O878" s="513">
        <v>1787.8</v>
      </c>
      <c r="P878" s="503"/>
      <c r="Q878" s="514">
        <v>893.9</v>
      </c>
    </row>
    <row r="879" spans="1:17" ht="14.4" customHeight="1" x14ac:dyDescent="0.3">
      <c r="A879" s="497" t="s">
        <v>2140</v>
      </c>
      <c r="B879" s="498" t="s">
        <v>1607</v>
      </c>
      <c r="C879" s="498" t="s">
        <v>1581</v>
      </c>
      <c r="D879" s="498" t="s">
        <v>1726</v>
      </c>
      <c r="E879" s="498" t="s">
        <v>1727</v>
      </c>
      <c r="F879" s="513"/>
      <c r="G879" s="513"/>
      <c r="H879" s="513"/>
      <c r="I879" s="513"/>
      <c r="J879" s="513">
        <v>1</v>
      </c>
      <c r="K879" s="513">
        <v>16831.689999999999</v>
      </c>
      <c r="L879" s="513"/>
      <c r="M879" s="513">
        <v>16831.689999999999</v>
      </c>
      <c r="N879" s="513"/>
      <c r="O879" s="513"/>
      <c r="P879" s="503"/>
      <c r="Q879" s="514"/>
    </row>
    <row r="880" spans="1:17" ht="14.4" customHeight="1" x14ac:dyDescent="0.3">
      <c r="A880" s="497" t="s">
        <v>2140</v>
      </c>
      <c r="B880" s="498" t="s">
        <v>1607</v>
      </c>
      <c r="C880" s="498" t="s">
        <v>1581</v>
      </c>
      <c r="D880" s="498" t="s">
        <v>2141</v>
      </c>
      <c r="E880" s="498" t="s">
        <v>2142</v>
      </c>
      <c r="F880" s="513"/>
      <c r="G880" s="513"/>
      <c r="H880" s="513"/>
      <c r="I880" s="513"/>
      <c r="J880" s="513">
        <v>2</v>
      </c>
      <c r="K880" s="513">
        <v>6357.26</v>
      </c>
      <c r="L880" s="513"/>
      <c r="M880" s="513">
        <v>3178.63</v>
      </c>
      <c r="N880" s="513"/>
      <c r="O880" s="513"/>
      <c r="P880" s="503"/>
      <c r="Q880" s="514"/>
    </row>
    <row r="881" spans="1:17" ht="14.4" customHeight="1" x14ac:dyDescent="0.3">
      <c r="A881" s="497" t="s">
        <v>2140</v>
      </c>
      <c r="B881" s="498" t="s">
        <v>1607</v>
      </c>
      <c r="C881" s="498" t="s">
        <v>1581</v>
      </c>
      <c r="D881" s="498" t="s">
        <v>1970</v>
      </c>
      <c r="E881" s="498" t="s">
        <v>1971</v>
      </c>
      <c r="F881" s="513"/>
      <c r="G881" s="513"/>
      <c r="H881" s="513"/>
      <c r="I881" s="513"/>
      <c r="J881" s="513"/>
      <c r="K881" s="513"/>
      <c r="L881" s="513"/>
      <c r="M881" s="513"/>
      <c r="N881" s="513">
        <v>2</v>
      </c>
      <c r="O881" s="513">
        <v>2170.4</v>
      </c>
      <c r="P881" s="503"/>
      <c r="Q881" s="514">
        <v>1085.2</v>
      </c>
    </row>
    <row r="882" spans="1:17" ht="14.4" customHeight="1" x14ac:dyDescent="0.3">
      <c r="A882" s="497" t="s">
        <v>2140</v>
      </c>
      <c r="B882" s="498" t="s">
        <v>1607</v>
      </c>
      <c r="C882" s="498" t="s">
        <v>1581</v>
      </c>
      <c r="D882" s="498" t="s">
        <v>2143</v>
      </c>
      <c r="E882" s="498" t="s">
        <v>2144</v>
      </c>
      <c r="F882" s="513"/>
      <c r="G882" s="513"/>
      <c r="H882" s="513"/>
      <c r="I882" s="513"/>
      <c r="J882" s="513"/>
      <c r="K882" s="513"/>
      <c r="L882" s="513"/>
      <c r="M882" s="513"/>
      <c r="N882" s="513">
        <v>1</v>
      </c>
      <c r="O882" s="513">
        <v>704</v>
      </c>
      <c r="P882" s="503"/>
      <c r="Q882" s="514">
        <v>704</v>
      </c>
    </row>
    <row r="883" spans="1:17" ht="14.4" customHeight="1" x14ac:dyDescent="0.3">
      <c r="A883" s="497" t="s">
        <v>2140</v>
      </c>
      <c r="B883" s="498" t="s">
        <v>1607</v>
      </c>
      <c r="C883" s="498" t="s">
        <v>1588</v>
      </c>
      <c r="D883" s="498" t="s">
        <v>1754</v>
      </c>
      <c r="E883" s="498" t="s">
        <v>1755</v>
      </c>
      <c r="F883" s="513">
        <v>2</v>
      </c>
      <c r="G883" s="513">
        <v>408</v>
      </c>
      <c r="H883" s="513">
        <v>1</v>
      </c>
      <c r="I883" s="513">
        <v>204</v>
      </c>
      <c r="J883" s="513">
        <v>1</v>
      </c>
      <c r="K883" s="513">
        <v>205</v>
      </c>
      <c r="L883" s="513">
        <v>0.50245098039215685</v>
      </c>
      <c r="M883" s="513">
        <v>205</v>
      </c>
      <c r="N883" s="513"/>
      <c r="O883" s="513"/>
      <c r="P883" s="503"/>
      <c r="Q883" s="514"/>
    </row>
    <row r="884" spans="1:17" ht="14.4" customHeight="1" x14ac:dyDescent="0.3">
      <c r="A884" s="497" t="s">
        <v>2140</v>
      </c>
      <c r="B884" s="498" t="s">
        <v>1607</v>
      </c>
      <c r="C884" s="498" t="s">
        <v>1588</v>
      </c>
      <c r="D884" s="498" t="s">
        <v>1756</v>
      </c>
      <c r="E884" s="498" t="s">
        <v>1757</v>
      </c>
      <c r="F884" s="513"/>
      <c r="G884" s="513"/>
      <c r="H884" s="513"/>
      <c r="I884" s="513"/>
      <c r="J884" s="513">
        <v>1</v>
      </c>
      <c r="K884" s="513">
        <v>150</v>
      </c>
      <c r="L884" s="513"/>
      <c r="M884" s="513">
        <v>150</v>
      </c>
      <c r="N884" s="513"/>
      <c r="O884" s="513"/>
      <c r="P884" s="503"/>
      <c r="Q884" s="514"/>
    </row>
    <row r="885" spans="1:17" ht="14.4" customHeight="1" x14ac:dyDescent="0.3">
      <c r="A885" s="497" t="s">
        <v>2140</v>
      </c>
      <c r="B885" s="498" t="s">
        <v>1607</v>
      </c>
      <c r="C885" s="498" t="s">
        <v>1588</v>
      </c>
      <c r="D885" s="498" t="s">
        <v>1758</v>
      </c>
      <c r="E885" s="498" t="s">
        <v>1759</v>
      </c>
      <c r="F885" s="513"/>
      <c r="G885" s="513"/>
      <c r="H885" s="513"/>
      <c r="I885" s="513"/>
      <c r="J885" s="513">
        <v>1</v>
      </c>
      <c r="K885" s="513">
        <v>182</v>
      </c>
      <c r="L885" s="513"/>
      <c r="M885" s="513">
        <v>182</v>
      </c>
      <c r="N885" s="513">
        <v>1</v>
      </c>
      <c r="O885" s="513">
        <v>182</v>
      </c>
      <c r="P885" s="503"/>
      <c r="Q885" s="514">
        <v>182</v>
      </c>
    </row>
    <row r="886" spans="1:17" ht="14.4" customHeight="1" x14ac:dyDescent="0.3">
      <c r="A886" s="497" t="s">
        <v>2140</v>
      </c>
      <c r="B886" s="498" t="s">
        <v>1607</v>
      </c>
      <c r="C886" s="498" t="s">
        <v>1588</v>
      </c>
      <c r="D886" s="498" t="s">
        <v>1764</v>
      </c>
      <c r="E886" s="498" t="s">
        <v>1765</v>
      </c>
      <c r="F886" s="513">
        <v>2</v>
      </c>
      <c r="G886" s="513">
        <v>432</v>
      </c>
      <c r="H886" s="513">
        <v>1</v>
      </c>
      <c r="I886" s="513">
        <v>216</v>
      </c>
      <c r="J886" s="513"/>
      <c r="K886" s="513"/>
      <c r="L886" s="513"/>
      <c r="M886" s="513"/>
      <c r="N886" s="513">
        <v>1</v>
      </c>
      <c r="O886" s="513">
        <v>217</v>
      </c>
      <c r="P886" s="503">
        <v>0.50231481481481477</v>
      </c>
      <c r="Q886" s="514">
        <v>217</v>
      </c>
    </row>
    <row r="887" spans="1:17" ht="14.4" customHeight="1" x14ac:dyDescent="0.3">
      <c r="A887" s="497" t="s">
        <v>2140</v>
      </c>
      <c r="B887" s="498" t="s">
        <v>1607</v>
      </c>
      <c r="C887" s="498" t="s">
        <v>1588</v>
      </c>
      <c r="D887" s="498" t="s">
        <v>1768</v>
      </c>
      <c r="E887" s="498" t="s">
        <v>1769</v>
      </c>
      <c r="F887" s="513">
        <v>12</v>
      </c>
      <c r="G887" s="513">
        <v>2616</v>
      </c>
      <c r="H887" s="513">
        <v>1</v>
      </c>
      <c r="I887" s="513">
        <v>218</v>
      </c>
      <c r="J887" s="513">
        <v>14</v>
      </c>
      <c r="K887" s="513">
        <v>3066</v>
      </c>
      <c r="L887" s="513">
        <v>1.1720183486238531</v>
      </c>
      <c r="M887" s="513">
        <v>219</v>
      </c>
      <c r="N887" s="513">
        <v>87</v>
      </c>
      <c r="O887" s="513">
        <v>19053</v>
      </c>
      <c r="P887" s="503">
        <v>7.2832568807339451</v>
      </c>
      <c r="Q887" s="514">
        <v>219</v>
      </c>
    </row>
    <row r="888" spans="1:17" ht="14.4" customHeight="1" x14ac:dyDescent="0.3">
      <c r="A888" s="497" t="s">
        <v>2140</v>
      </c>
      <c r="B888" s="498" t="s">
        <v>1607</v>
      </c>
      <c r="C888" s="498" t="s">
        <v>1588</v>
      </c>
      <c r="D888" s="498" t="s">
        <v>1770</v>
      </c>
      <c r="E888" s="498" t="s">
        <v>1771</v>
      </c>
      <c r="F888" s="513"/>
      <c r="G888" s="513"/>
      <c r="H888" s="513"/>
      <c r="I888" s="513"/>
      <c r="J888" s="513"/>
      <c r="K888" s="513"/>
      <c r="L888" s="513"/>
      <c r="M888" s="513"/>
      <c r="N888" s="513">
        <v>1</v>
      </c>
      <c r="O888" s="513">
        <v>609</v>
      </c>
      <c r="P888" s="503"/>
      <c r="Q888" s="514">
        <v>609</v>
      </c>
    </row>
    <row r="889" spans="1:17" ht="14.4" customHeight="1" x14ac:dyDescent="0.3">
      <c r="A889" s="497" t="s">
        <v>2140</v>
      </c>
      <c r="B889" s="498" t="s">
        <v>1607</v>
      </c>
      <c r="C889" s="498" t="s">
        <v>1588</v>
      </c>
      <c r="D889" s="498" t="s">
        <v>1782</v>
      </c>
      <c r="E889" s="498" t="s">
        <v>1783</v>
      </c>
      <c r="F889" s="513"/>
      <c r="G889" s="513"/>
      <c r="H889" s="513"/>
      <c r="I889" s="513"/>
      <c r="J889" s="513">
        <v>24</v>
      </c>
      <c r="K889" s="513">
        <v>6168</v>
      </c>
      <c r="L889" s="513"/>
      <c r="M889" s="513">
        <v>257</v>
      </c>
      <c r="N889" s="513"/>
      <c r="O889" s="513"/>
      <c r="P889" s="503"/>
      <c r="Q889" s="514"/>
    </row>
    <row r="890" spans="1:17" ht="14.4" customHeight="1" x14ac:dyDescent="0.3">
      <c r="A890" s="497" t="s">
        <v>2140</v>
      </c>
      <c r="B890" s="498" t="s">
        <v>1607</v>
      </c>
      <c r="C890" s="498" t="s">
        <v>1588</v>
      </c>
      <c r="D890" s="498" t="s">
        <v>1784</v>
      </c>
      <c r="E890" s="498" t="s">
        <v>1785</v>
      </c>
      <c r="F890" s="513">
        <v>3</v>
      </c>
      <c r="G890" s="513">
        <v>975</v>
      </c>
      <c r="H890" s="513">
        <v>1</v>
      </c>
      <c r="I890" s="513">
        <v>325</v>
      </c>
      <c r="J890" s="513">
        <v>3</v>
      </c>
      <c r="K890" s="513">
        <v>978</v>
      </c>
      <c r="L890" s="513">
        <v>1.003076923076923</v>
      </c>
      <c r="M890" s="513">
        <v>326</v>
      </c>
      <c r="N890" s="513">
        <v>3</v>
      </c>
      <c r="O890" s="513">
        <v>978</v>
      </c>
      <c r="P890" s="503">
        <v>1.003076923076923</v>
      </c>
      <c r="Q890" s="514">
        <v>326</v>
      </c>
    </row>
    <row r="891" spans="1:17" ht="14.4" customHeight="1" x14ac:dyDescent="0.3">
      <c r="A891" s="497" t="s">
        <v>2140</v>
      </c>
      <c r="B891" s="498" t="s">
        <v>1607</v>
      </c>
      <c r="C891" s="498" t="s">
        <v>1588</v>
      </c>
      <c r="D891" s="498" t="s">
        <v>1788</v>
      </c>
      <c r="E891" s="498" t="s">
        <v>1789</v>
      </c>
      <c r="F891" s="513"/>
      <c r="G891" s="513"/>
      <c r="H891" s="513"/>
      <c r="I891" s="513"/>
      <c r="J891" s="513">
        <v>1</v>
      </c>
      <c r="K891" s="513">
        <v>4127</v>
      </c>
      <c r="L891" s="513"/>
      <c r="M891" s="513">
        <v>4127</v>
      </c>
      <c r="N891" s="513"/>
      <c r="O891" s="513"/>
      <c r="P891" s="503"/>
      <c r="Q891" s="514"/>
    </row>
    <row r="892" spans="1:17" ht="14.4" customHeight="1" x14ac:dyDescent="0.3">
      <c r="A892" s="497" t="s">
        <v>2140</v>
      </c>
      <c r="B892" s="498" t="s">
        <v>1607</v>
      </c>
      <c r="C892" s="498" t="s">
        <v>1588</v>
      </c>
      <c r="D892" s="498" t="s">
        <v>1800</v>
      </c>
      <c r="E892" s="498" t="s">
        <v>1801</v>
      </c>
      <c r="F892" s="513"/>
      <c r="G892" s="513"/>
      <c r="H892" s="513"/>
      <c r="I892" s="513"/>
      <c r="J892" s="513">
        <v>2</v>
      </c>
      <c r="K892" s="513">
        <v>7630</v>
      </c>
      <c r="L892" s="513"/>
      <c r="M892" s="513">
        <v>3815</v>
      </c>
      <c r="N892" s="513"/>
      <c r="O892" s="513"/>
      <c r="P892" s="503"/>
      <c r="Q892" s="514"/>
    </row>
    <row r="893" spans="1:17" ht="14.4" customHeight="1" x14ac:dyDescent="0.3">
      <c r="A893" s="497" t="s">
        <v>2140</v>
      </c>
      <c r="B893" s="498" t="s">
        <v>1607</v>
      </c>
      <c r="C893" s="498" t="s">
        <v>1588</v>
      </c>
      <c r="D893" s="498" t="s">
        <v>1816</v>
      </c>
      <c r="E893" s="498" t="s">
        <v>1817</v>
      </c>
      <c r="F893" s="513">
        <v>15</v>
      </c>
      <c r="G893" s="513">
        <v>19140</v>
      </c>
      <c r="H893" s="513">
        <v>1</v>
      </c>
      <c r="I893" s="513">
        <v>1276</v>
      </c>
      <c r="J893" s="513">
        <v>17</v>
      </c>
      <c r="K893" s="513">
        <v>21709</v>
      </c>
      <c r="L893" s="513">
        <v>1.1342215256008359</v>
      </c>
      <c r="M893" s="513">
        <v>1277</v>
      </c>
      <c r="N893" s="513">
        <v>9</v>
      </c>
      <c r="O893" s="513">
        <v>11493</v>
      </c>
      <c r="P893" s="503">
        <v>0.60047021943573664</v>
      </c>
      <c r="Q893" s="514">
        <v>1277</v>
      </c>
    </row>
    <row r="894" spans="1:17" ht="14.4" customHeight="1" x14ac:dyDescent="0.3">
      <c r="A894" s="497" t="s">
        <v>2140</v>
      </c>
      <c r="B894" s="498" t="s">
        <v>1607</v>
      </c>
      <c r="C894" s="498" t="s">
        <v>1588</v>
      </c>
      <c r="D894" s="498" t="s">
        <v>1818</v>
      </c>
      <c r="E894" s="498" t="s">
        <v>1819</v>
      </c>
      <c r="F894" s="513">
        <v>14</v>
      </c>
      <c r="G894" s="513">
        <v>16282</v>
      </c>
      <c r="H894" s="513">
        <v>1</v>
      </c>
      <c r="I894" s="513">
        <v>1163</v>
      </c>
      <c r="J894" s="513">
        <v>14</v>
      </c>
      <c r="K894" s="513">
        <v>16296</v>
      </c>
      <c r="L894" s="513">
        <v>1.000859845227859</v>
      </c>
      <c r="M894" s="513">
        <v>1164</v>
      </c>
      <c r="N894" s="513">
        <v>1</v>
      </c>
      <c r="O894" s="513">
        <v>1164</v>
      </c>
      <c r="P894" s="503">
        <v>7.1489988944847066E-2</v>
      </c>
      <c r="Q894" s="514">
        <v>1164</v>
      </c>
    </row>
    <row r="895" spans="1:17" ht="14.4" customHeight="1" x14ac:dyDescent="0.3">
      <c r="A895" s="497" t="s">
        <v>2140</v>
      </c>
      <c r="B895" s="498" t="s">
        <v>1607</v>
      </c>
      <c r="C895" s="498" t="s">
        <v>1588</v>
      </c>
      <c r="D895" s="498" t="s">
        <v>1820</v>
      </c>
      <c r="E895" s="498" t="s">
        <v>1821</v>
      </c>
      <c r="F895" s="513"/>
      <c r="G895" s="513"/>
      <c r="H895" s="513"/>
      <c r="I895" s="513"/>
      <c r="J895" s="513">
        <v>2</v>
      </c>
      <c r="K895" s="513">
        <v>10136</v>
      </c>
      <c r="L895" s="513"/>
      <c r="M895" s="513">
        <v>5068</v>
      </c>
      <c r="N895" s="513"/>
      <c r="O895" s="513"/>
      <c r="P895" s="503"/>
      <c r="Q895" s="514"/>
    </row>
    <row r="896" spans="1:17" ht="14.4" customHeight="1" x14ac:dyDescent="0.3">
      <c r="A896" s="497" t="s">
        <v>2140</v>
      </c>
      <c r="B896" s="498" t="s">
        <v>1607</v>
      </c>
      <c r="C896" s="498" t="s">
        <v>1588</v>
      </c>
      <c r="D896" s="498" t="s">
        <v>1826</v>
      </c>
      <c r="E896" s="498" t="s">
        <v>1827</v>
      </c>
      <c r="F896" s="513"/>
      <c r="G896" s="513"/>
      <c r="H896" s="513"/>
      <c r="I896" s="513"/>
      <c r="J896" s="513"/>
      <c r="K896" s="513"/>
      <c r="L896" s="513"/>
      <c r="M896" s="513"/>
      <c r="N896" s="513">
        <v>1</v>
      </c>
      <c r="O896" s="513">
        <v>742</v>
      </c>
      <c r="P896" s="503"/>
      <c r="Q896" s="514">
        <v>742</v>
      </c>
    </row>
    <row r="897" spans="1:17" ht="14.4" customHeight="1" x14ac:dyDescent="0.3">
      <c r="A897" s="497" t="s">
        <v>2140</v>
      </c>
      <c r="B897" s="498" t="s">
        <v>1607</v>
      </c>
      <c r="C897" s="498" t="s">
        <v>1588</v>
      </c>
      <c r="D897" s="498" t="s">
        <v>1828</v>
      </c>
      <c r="E897" s="498" t="s">
        <v>1829</v>
      </c>
      <c r="F897" s="513">
        <v>57</v>
      </c>
      <c r="G897" s="513">
        <v>9804</v>
      </c>
      <c r="H897" s="513">
        <v>1</v>
      </c>
      <c r="I897" s="513">
        <v>172</v>
      </c>
      <c r="J897" s="513">
        <v>36</v>
      </c>
      <c r="K897" s="513">
        <v>6228</v>
      </c>
      <c r="L897" s="513">
        <v>0.63525091799265609</v>
      </c>
      <c r="M897" s="513">
        <v>173</v>
      </c>
      <c r="N897" s="513">
        <v>40</v>
      </c>
      <c r="O897" s="513">
        <v>6920</v>
      </c>
      <c r="P897" s="503">
        <v>0.70583435332517341</v>
      </c>
      <c r="Q897" s="514">
        <v>173</v>
      </c>
    </row>
    <row r="898" spans="1:17" ht="14.4" customHeight="1" x14ac:dyDescent="0.3">
      <c r="A898" s="497" t="s">
        <v>2140</v>
      </c>
      <c r="B898" s="498" t="s">
        <v>1607</v>
      </c>
      <c r="C898" s="498" t="s">
        <v>1588</v>
      </c>
      <c r="D898" s="498" t="s">
        <v>1830</v>
      </c>
      <c r="E898" s="498" t="s">
        <v>1831</v>
      </c>
      <c r="F898" s="513">
        <v>25</v>
      </c>
      <c r="G898" s="513">
        <v>49850</v>
      </c>
      <c r="H898" s="513">
        <v>1</v>
      </c>
      <c r="I898" s="513">
        <v>1994</v>
      </c>
      <c r="J898" s="513">
        <v>15</v>
      </c>
      <c r="K898" s="513">
        <v>29940</v>
      </c>
      <c r="L898" s="513">
        <v>0.60060180541624875</v>
      </c>
      <c r="M898" s="513">
        <v>1996</v>
      </c>
      <c r="N898" s="513">
        <v>27</v>
      </c>
      <c r="O898" s="513">
        <v>53892</v>
      </c>
      <c r="P898" s="503">
        <v>1.0810832497492477</v>
      </c>
      <c r="Q898" s="514">
        <v>1996</v>
      </c>
    </row>
    <row r="899" spans="1:17" ht="14.4" customHeight="1" x14ac:dyDescent="0.3">
      <c r="A899" s="497" t="s">
        <v>2140</v>
      </c>
      <c r="B899" s="498" t="s">
        <v>1607</v>
      </c>
      <c r="C899" s="498" t="s">
        <v>1588</v>
      </c>
      <c r="D899" s="498" t="s">
        <v>1838</v>
      </c>
      <c r="E899" s="498" t="s">
        <v>1839</v>
      </c>
      <c r="F899" s="513"/>
      <c r="G899" s="513"/>
      <c r="H899" s="513"/>
      <c r="I899" s="513"/>
      <c r="J899" s="513">
        <v>2</v>
      </c>
      <c r="K899" s="513">
        <v>10360</v>
      </c>
      <c r="L899" s="513"/>
      <c r="M899" s="513">
        <v>5180</v>
      </c>
      <c r="N899" s="513"/>
      <c r="O899" s="513"/>
      <c r="P899" s="503"/>
      <c r="Q899" s="514"/>
    </row>
    <row r="900" spans="1:17" ht="14.4" customHeight="1" x14ac:dyDescent="0.3">
      <c r="A900" s="497" t="s">
        <v>2140</v>
      </c>
      <c r="B900" s="498" t="s">
        <v>1607</v>
      </c>
      <c r="C900" s="498" t="s">
        <v>1588</v>
      </c>
      <c r="D900" s="498" t="s">
        <v>1842</v>
      </c>
      <c r="E900" s="498" t="s">
        <v>1843</v>
      </c>
      <c r="F900" s="513"/>
      <c r="G900" s="513"/>
      <c r="H900" s="513"/>
      <c r="I900" s="513"/>
      <c r="J900" s="513"/>
      <c r="K900" s="513"/>
      <c r="L900" s="513"/>
      <c r="M900" s="513"/>
      <c r="N900" s="513">
        <v>1</v>
      </c>
      <c r="O900" s="513">
        <v>658</v>
      </c>
      <c r="P900" s="503"/>
      <c r="Q900" s="514">
        <v>658</v>
      </c>
    </row>
    <row r="901" spans="1:17" ht="14.4" customHeight="1" x14ac:dyDescent="0.3">
      <c r="A901" s="497" t="s">
        <v>2140</v>
      </c>
      <c r="B901" s="498" t="s">
        <v>1607</v>
      </c>
      <c r="C901" s="498" t="s">
        <v>1588</v>
      </c>
      <c r="D901" s="498" t="s">
        <v>1852</v>
      </c>
      <c r="E901" s="498" t="s">
        <v>1853</v>
      </c>
      <c r="F901" s="513">
        <v>130</v>
      </c>
      <c r="G901" s="513">
        <v>25610</v>
      </c>
      <c r="H901" s="513">
        <v>1</v>
      </c>
      <c r="I901" s="513">
        <v>197</v>
      </c>
      <c r="J901" s="513">
        <v>83</v>
      </c>
      <c r="K901" s="513">
        <v>16434</v>
      </c>
      <c r="L901" s="513">
        <v>0.6417024599765716</v>
      </c>
      <c r="M901" s="513">
        <v>198</v>
      </c>
      <c r="N901" s="513">
        <v>229</v>
      </c>
      <c r="O901" s="513">
        <v>45342</v>
      </c>
      <c r="P901" s="503">
        <v>1.7704802811401796</v>
      </c>
      <c r="Q901" s="514">
        <v>198</v>
      </c>
    </row>
    <row r="902" spans="1:17" ht="14.4" customHeight="1" x14ac:dyDescent="0.3">
      <c r="A902" s="497" t="s">
        <v>2140</v>
      </c>
      <c r="B902" s="498" t="s">
        <v>1607</v>
      </c>
      <c r="C902" s="498" t="s">
        <v>1588</v>
      </c>
      <c r="D902" s="498" t="s">
        <v>1854</v>
      </c>
      <c r="E902" s="498" t="s">
        <v>1855</v>
      </c>
      <c r="F902" s="513"/>
      <c r="G902" s="513"/>
      <c r="H902" s="513"/>
      <c r="I902" s="513"/>
      <c r="J902" s="513"/>
      <c r="K902" s="513"/>
      <c r="L902" s="513"/>
      <c r="M902" s="513"/>
      <c r="N902" s="513">
        <v>1</v>
      </c>
      <c r="O902" s="513">
        <v>415</v>
      </c>
      <c r="P902" s="503"/>
      <c r="Q902" s="514">
        <v>415</v>
      </c>
    </row>
    <row r="903" spans="1:17" ht="14.4" customHeight="1" x14ac:dyDescent="0.3">
      <c r="A903" s="497" t="s">
        <v>2140</v>
      </c>
      <c r="B903" s="498" t="s">
        <v>1607</v>
      </c>
      <c r="C903" s="498" t="s">
        <v>1588</v>
      </c>
      <c r="D903" s="498" t="s">
        <v>1864</v>
      </c>
      <c r="E903" s="498" t="s">
        <v>1865</v>
      </c>
      <c r="F903" s="513">
        <v>5</v>
      </c>
      <c r="G903" s="513">
        <v>10580</v>
      </c>
      <c r="H903" s="513">
        <v>1</v>
      </c>
      <c r="I903" s="513">
        <v>2116</v>
      </c>
      <c r="J903" s="513">
        <v>1</v>
      </c>
      <c r="K903" s="513">
        <v>2118</v>
      </c>
      <c r="L903" s="513">
        <v>0.20018903591682419</v>
      </c>
      <c r="M903" s="513">
        <v>2118</v>
      </c>
      <c r="N903" s="513">
        <v>2</v>
      </c>
      <c r="O903" s="513">
        <v>4236</v>
      </c>
      <c r="P903" s="503">
        <v>0.40037807183364837</v>
      </c>
      <c r="Q903" s="514">
        <v>2118</v>
      </c>
    </row>
    <row r="904" spans="1:17" ht="14.4" customHeight="1" x14ac:dyDescent="0.3">
      <c r="A904" s="497" t="s">
        <v>2140</v>
      </c>
      <c r="B904" s="498" t="s">
        <v>1607</v>
      </c>
      <c r="C904" s="498" t="s">
        <v>1588</v>
      </c>
      <c r="D904" s="498" t="s">
        <v>1866</v>
      </c>
      <c r="E904" s="498" t="s">
        <v>1801</v>
      </c>
      <c r="F904" s="513"/>
      <c r="G904" s="513"/>
      <c r="H904" s="513"/>
      <c r="I904" s="513"/>
      <c r="J904" s="513">
        <v>2</v>
      </c>
      <c r="K904" s="513">
        <v>3728</v>
      </c>
      <c r="L904" s="513"/>
      <c r="M904" s="513">
        <v>1864</v>
      </c>
      <c r="N904" s="513"/>
      <c r="O904" s="513"/>
      <c r="P904" s="503"/>
      <c r="Q904" s="514"/>
    </row>
    <row r="905" spans="1:17" ht="14.4" customHeight="1" x14ac:dyDescent="0.3">
      <c r="A905" s="497" t="s">
        <v>2140</v>
      </c>
      <c r="B905" s="498" t="s">
        <v>1607</v>
      </c>
      <c r="C905" s="498" t="s">
        <v>1588</v>
      </c>
      <c r="D905" s="498" t="s">
        <v>1871</v>
      </c>
      <c r="E905" s="498" t="s">
        <v>1872</v>
      </c>
      <c r="F905" s="513"/>
      <c r="G905" s="513"/>
      <c r="H905" s="513"/>
      <c r="I905" s="513"/>
      <c r="J905" s="513">
        <v>1</v>
      </c>
      <c r="K905" s="513">
        <v>8384</v>
      </c>
      <c r="L905" s="513"/>
      <c r="M905" s="513">
        <v>8384</v>
      </c>
      <c r="N905" s="513">
        <v>1</v>
      </c>
      <c r="O905" s="513">
        <v>8384</v>
      </c>
      <c r="P905" s="503"/>
      <c r="Q905" s="514">
        <v>8384</v>
      </c>
    </row>
    <row r="906" spans="1:17" ht="14.4" customHeight="1" x14ac:dyDescent="0.3">
      <c r="A906" s="497" t="s">
        <v>2145</v>
      </c>
      <c r="B906" s="498" t="s">
        <v>1607</v>
      </c>
      <c r="C906" s="498" t="s">
        <v>1608</v>
      </c>
      <c r="D906" s="498" t="s">
        <v>1620</v>
      </c>
      <c r="E906" s="498" t="s">
        <v>624</v>
      </c>
      <c r="F906" s="513">
        <v>0.6</v>
      </c>
      <c r="G906" s="513">
        <v>929.9</v>
      </c>
      <c r="H906" s="513">
        <v>1</v>
      </c>
      <c r="I906" s="513">
        <v>1549.8333333333333</v>
      </c>
      <c r="J906" s="513"/>
      <c r="K906" s="513"/>
      <c r="L906" s="513"/>
      <c r="M906" s="513"/>
      <c r="N906" s="513"/>
      <c r="O906" s="513"/>
      <c r="P906" s="503"/>
      <c r="Q906" s="514"/>
    </row>
    <row r="907" spans="1:17" ht="14.4" customHeight="1" x14ac:dyDescent="0.3">
      <c r="A907" s="497" t="s">
        <v>2145</v>
      </c>
      <c r="B907" s="498" t="s">
        <v>1607</v>
      </c>
      <c r="C907" s="498" t="s">
        <v>1608</v>
      </c>
      <c r="D907" s="498" t="s">
        <v>1622</v>
      </c>
      <c r="E907" s="498" t="s">
        <v>693</v>
      </c>
      <c r="F907" s="513"/>
      <c r="G907" s="513"/>
      <c r="H907" s="513"/>
      <c r="I907" s="513"/>
      <c r="J907" s="513">
        <v>0.21000000000000002</v>
      </c>
      <c r="K907" s="513">
        <v>2170.8500000000004</v>
      </c>
      <c r="L907" s="513"/>
      <c r="M907" s="513">
        <v>10337.380952380952</v>
      </c>
      <c r="N907" s="513">
        <v>0.33</v>
      </c>
      <c r="O907" s="513">
        <v>3411.31</v>
      </c>
      <c r="P907" s="503"/>
      <c r="Q907" s="514">
        <v>10337.30303030303</v>
      </c>
    </row>
    <row r="908" spans="1:17" ht="14.4" customHeight="1" x14ac:dyDescent="0.3">
      <c r="A908" s="497" t="s">
        <v>2145</v>
      </c>
      <c r="B908" s="498" t="s">
        <v>1607</v>
      </c>
      <c r="C908" s="498" t="s">
        <v>1608</v>
      </c>
      <c r="D908" s="498" t="s">
        <v>1625</v>
      </c>
      <c r="E908" s="498" t="s">
        <v>693</v>
      </c>
      <c r="F908" s="513"/>
      <c r="G908" s="513"/>
      <c r="H908" s="513"/>
      <c r="I908" s="513"/>
      <c r="J908" s="513"/>
      <c r="K908" s="513"/>
      <c r="L908" s="513"/>
      <c r="M908" s="513"/>
      <c r="N908" s="513">
        <v>0.3</v>
      </c>
      <c r="O908" s="513">
        <v>1951.96</v>
      </c>
      <c r="P908" s="503"/>
      <c r="Q908" s="514">
        <v>6506.5333333333338</v>
      </c>
    </row>
    <row r="909" spans="1:17" ht="14.4" customHeight="1" x14ac:dyDescent="0.3">
      <c r="A909" s="497" t="s">
        <v>2145</v>
      </c>
      <c r="B909" s="498" t="s">
        <v>1607</v>
      </c>
      <c r="C909" s="498" t="s">
        <v>1608</v>
      </c>
      <c r="D909" s="498" t="s">
        <v>1629</v>
      </c>
      <c r="E909" s="498" t="s">
        <v>628</v>
      </c>
      <c r="F909" s="513"/>
      <c r="G909" s="513"/>
      <c r="H909" s="513"/>
      <c r="I909" s="513"/>
      <c r="J909" s="513"/>
      <c r="K909" s="513"/>
      <c r="L909" s="513"/>
      <c r="M909" s="513"/>
      <c r="N909" s="513">
        <v>2</v>
      </c>
      <c r="O909" s="513">
        <v>1950.44</v>
      </c>
      <c r="P909" s="503"/>
      <c r="Q909" s="514">
        <v>975.22</v>
      </c>
    </row>
    <row r="910" spans="1:17" ht="14.4" customHeight="1" x14ac:dyDescent="0.3">
      <c r="A910" s="497" t="s">
        <v>2145</v>
      </c>
      <c r="B910" s="498" t="s">
        <v>1607</v>
      </c>
      <c r="C910" s="498" t="s">
        <v>1608</v>
      </c>
      <c r="D910" s="498" t="s">
        <v>1633</v>
      </c>
      <c r="E910" s="498" t="s">
        <v>716</v>
      </c>
      <c r="F910" s="513">
        <v>0.1</v>
      </c>
      <c r="G910" s="513">
        <v>541.33000000000004</v>
      </c>
      <c r="H910" s="513">
        <v>1</v>
      </c>
      <c r="I910" s="513">
        <v>5413.3</v>
      </c>
      <c r="J910" s="513"/>
      <c r="K910" s="513"/>
      <c r="L910" s="513"/>
      <c r="M910" s="513"/>
      <c r="N910" s="513">
        <v>0.30000000000000004</v>
      </c>
      <c r="O910" s="513">
        <v>1638.2400000000002</v>
      </c>
      <c r="P910" s="503">
        <v>3.0263240537195428</v>
      </c>
      <c r="Q910" s="514">
        <v>5460.8</v>
      </c>
    </row>
    <row r="911" spans="1:17" ht="14.4" customHeight="1" x14ac:dyDescent="0.3">
      <c r="A911" s="497" t="s">
        <v>2145</v>
      </c>
      <c r="B911" s="498" t="s">
        <v>1607</v>
      </c>
      <c r="C911" s="498" t="s">
        <v>1608</v>
      </c>
      <c r="D911" s="498" t="s">
        <v>1634</v>
      </c>
      <c r="E911" s="498" t="s">
        <v>716</v>
      </c>
      <c r="F911" s="513">
        <v>0.64999999999999991</v>
      </c>
      <c r="G911" s="513">
        <v>7037.27</v>
      </c>
      <c r="H911" s="513">
        <v>1</v>
      </c>
      <c r="I911" s="513">
        <v>10826.569230769233</v>
      </c>
      <c r="J911" s="513">
        <v>0.4</v>
      </c>
      <c r="K911" s="513">
        <v>4368.6099999999997</v>
      </c>
      <c r="L911" s="513">
        <v>0.62078192253530129</v>
      </c>
      <c r="M911" s="513">
        <v>10921.524999999998</v>
      </c>
      <c r="N911" s="513">
        <v>0.3</v>
      </c>
      <c r="O911" s="513">
        <v>3276.45</v>
      </c>
      <c r="P911" s="503">
        <v>0.46558537614728435</v>
      </c>
      <c r="Q911" s="514">
        <v>10921.5</v>
      </c>
    </row>
    <row r="912" spans="1:17" ht="14.4" customHeight="1" x14ac:dyDescent="0.3">
      <c r="A912" s="497" t="s">
        <v>2145</v>
      </c>
      <c r="B912" s="498" t="s">
        <v>1607</v>
      </c>
      <c r="C912" s="498" t="s">
        <v>1608</v>
      </c>
      <c r="D912" s="498" t="s">
        <v>1637</v>
      </c>
      <c r="E912" s="498" t="s">
        <v>632</v>
      </c>
      <c r="F912" s="513"/>
      <c r="G912" s="513"/>
      <c r="H912" s="513"/>
      <c r="I912" s="513"/>
      <c r="J912" s="513">
        <v>0.05</v>
      </c>
      <c r="K912" s="513">
        <v>18.96</v>
      </c>
      <c r="L912" s="513"/>
      <c r="M912" s="513">
        <v>379.2</v>
      </c>
      <c r="N912" s="513">
        <v>0.05</v>
      </c>
      <c r="O912" s="513">
        <v>18.96</v>
      </c>
      <c r="P912" s="503"/>
      <c r="Q912" s="514">
        <v>379.2</v>
      </c>
    </row>
    <row r="913" spans="1:17" ht="14.4" customHeight="1" x14ac:dyDescent="0.3">
      <c r="A913" s="497" t="s">
        <v>2145</v>
      </c>
      <c r="B913" s="498" t="s">
        <v>1607</v>
      </c>
      <c r="C913" s="498" t="s">
        <v>1581</v>
      </c>
      <c r="D913" s="498" t="s">
        <v>1652</v>
      </c>
      <c r="E913" s="498" t="s">
        <v>1651</v>
      </c>
      <c r="F913" s="513"/>
      <c r="G913" s="513"/>
      <c r="H913" s="513"/>
      <c r="I913" s="513"/>
      <c r="J913" s="513"/>
      <c r="K913" s="513"/>
      <c r="L913" s="513"/>
      <c r="M913" s="513"/>
      <c r="N913" s="513">
        <v>2</v>
      </c>
      <c r="O913" s="513">
        <v>3414.62</v>
      </c>
      <c r="P913" s="503"/>
      <c r="Q913" s="514">
        <v>1707.31</v>
      </c>
    </row>
    <row r="914" spans="1:17" ht="14.4" customHeight="1" x14ac:dyDescent="0.3">
      <c r="A914" s="497" t="s">
        <v>2145</v>
      </c>
      <c r="B914" s="498" t="s">
        <v>1607</v>
      </c>
      <c r="C914" s="498" t="s">
        <v>1581</v>
      </c>
      <c r="D914" s="498" t="s">
        <v>1653</v>
      </c>
      <c r="E914" s="498" t="s">
        <v>1651</v>
      </c>
      <c r="F914" s="513"/>
      <c r="G914" s="513"/>
      <c r="H914" s="513"/>
      <c r="I914" s="513"/>
      <c r="J914" s="513"/>
      <c r="K914" s="513"/>
      <c r="L914" s="513"/>
      <c r="M914" s="513"/>
      <c r="N914" s="513">
        <v>3</v>
      </c>
      <c r="O914" s="513">
        <v>6198.9000000000005</v>
      </c>
      <c r="P914" s="503"/>
      <c r="Q914" s="514">
        <v>2066.3000000000002</v>
      </c>
    </row>
    <row r="915" spans="1:17" ht="14.4" customHeight="1" x14ac:dyDescent="0.3">
      <c r="A915" s="497" t="s">
        <v>2145</v>
      </c>
      <c r="B915" s="498" t="s">
        <v>1607</v>
      </c>
      <c r="C915" s="498" t="s">
        <v>1581</v>
      </c>
      <c r="D915" s="498" t="s">
        <v>1654</v>
      </c>
      <c r="E915" s="498" t="s">
        <v>1655</v>
      </c>
      <c r="F915" s="513"/>
      <c r="G915" s="513"/>
      <c r="H915" s="513"/>
      <c r="I915" s="513"/>
      <c r="J915" s="513"/>
      <c r="K915" s="513"/>
      <c r="L915" s="513"/>
      <c r="M915" s="513"/>
      <c r="N915" s="513">
        <v>3</v>
      </c>
      <c r="O915" s="513">
        <v>3083.2799999999997</v>
      </c>
      <c r="P915" s="503"/>
      <c r="Q915" s="514">
        <v>1027.76</v>
      </c>
    </row>
    <row r="916" spans="1:17" ht="14.4" customHeight="1" x14ac:dyDescent="0.3">
      <c r="A916" s="497" t="s">
        <v>2145</v>
      </c>
      <c r="B916" s="498" t="s">
        <v>1607</v>
      </c>
      <c r="C916" s="498" t="s">
        <v>1581</v>
      </c>
      <c r="D916" s="498" t="s">
        <v>1670</v>
      </c>
      <c r="E916" s="498" t="s">
        <v>1671</v>
      </c>
      <c r="F916" s="513"/>
      <c r="G916" s="513"/>
      <c r="H916" s="513"/>
      <c r="I916" s="513"/>
      <c r="J916" s="513"/>
      <c r="K916" s="513"/>
      <c r="L916" s="513"/>
      <c r="M916" s="513"/>
      <c r="N916" s="513">
        <v>2</v>
      </c>
      <c r="O916" s="513">
        <v>34146.1</v>
      </c>
      <c r="P916" s="503"/>
      <c r="Q916" s="514">
        <v>17073.05</v>
      </c>
    </row>
    <row r="917" spans="1:17" ht="14.4" customHeight="1" x14ac:dyDescent="0.3">
      <c r="A917" s="497" t="s">
        <v>2145</v>
      </c>
      <c r="B917" s="498" t="s">
        <v>1607</v>
      </c>
      <c r="C917" s="498" t="s">
        <v>1581</v>
      </c>
      <c r="D917" s="498" t="s">
        <v>1672</v>
      </c>
      <c r="E917" s="498" t="s">
        <v>1673</v>
      </c>
      <c r="F917" s="513"/>
      <c r="G917" s="513"/>
      <c r="H917" s="513"/>
      <c r="I917" s="513"/>
      <c r="J917" s="513"/>
      <c r="K917" s="513"/>
      <c r="L917" s="513"/>
      <c r="M917" s="513"/>
      <c r="N917" s="513">
        <v>2</v>
      </c>
      <c r="O917" s="513">
        <v>2005.6</v>
      </c>
      <c r="P917" s="503"/>
      <c r="Q917" s="514">
        <v>1002.8</v>
      </c>
    </row>
    <row r="918" spans="1:17" ht="14.4" customHeight="1" x14ac:dyDescent="0.3">
      <c r="A918" s="497" t="s">
        <v>2145</v>
      </c>
      <c r="B918" s="498" t="s">
        <v>1607</v>
      </c>
      <c r="C918" s="498" t="s">
        <v>1581</v>
      </c>
      <c r="D918" s="498" t="s">
        <v>1701</v>
      </c>
      <c r="E918" s="498" t="s">
        <v>1702</v>
      </c>
      <c r="F918" s="513"/>
      <c r="G918" s="513"/>
      <c r="H918" s="513"/>
      <c r="I918" s="513"/>
      <c r="J918" s="513"/>
      <c r="K918" s="513"/>
      <c r="L918" s="513"/>
      <c r="M918" s="513"/>
      <c r="N918" s="513">
        <v>1</v>
      </c>
      <c r="O918" s="513">
        <v>831.16</v>
      </c>
      <c r="P918" s="503"/>
      <c r="Q918" s="514">
        <v>831.16</v>
      </c>
    </row>
    <row r="919" spans="1:17" ht="14.4" customHeight="1" x14ac:dyDescent="0.3">
      <c r="A919" s="497" t="s">
        <v>2145</v>
      </c>
      <c r="B919" s="498" t="s">
        <v>1607</v>
      </c>
      <c r="C919" s="498" t="s">
        <v>1581</v>
      </c>
      <c r="D919" s="498" t="s">
        <v>1712</v>
      </c>
      <c r="E919" s="498" t="s">
        <v>1713</v>
      </c>
      <c r="F919" s="513"/>
      <c r="G919" s="513"/>
      <c r="H919" s="513"/>
      <c r="I919" s="513"/>
      <c r="J919" s="513"/>
      <c r="K919" s="513"/>
      <c r="L919" s="513"/>
      <c r="M919" s="513"/>
      <c r="N919" s="513">
        <v>1</v>
      </c>
      <c r="O919" s="513">
        <v>1472.88</v>
      </c>
      <c r="P919" s="503"/>
      <c r="Q919" s="514">
        <v>1472.88</v>
      </c>
    </row>
    <row r="920" spans="1:17" ht="14.4" customHeight="1" x14ac:dyDescent="0.3">
      <c r="A920" s="497" t="s">
        <v>2145</v>
      </c>
      <c r="B920" s="498" t="s">
        <v>1607</v>
      </c>
      <c r="C920" s="498" t="s">
        <v>1581</v>
      </c>
      <c r="D920" s="498" t="s">
        <v>1718</v>
      </c>
      <c r="E920" s="498" t="s">
        <v>1719</v>
      </c>
      <c r="F920" s="513"/>
      <c r="G920" s="513"/>
      <c r="H920" s="513"/>
      <c r="I920" s="513"/>
      <c r="J920" s="513"/>
      <c r="K920" s="513"/>
      <c r="L920" s="513"/>
      <c r="M920" s="513"/>
      <c r="N920" s="513">
        <v>2</v>
      </c>
      <c r="O920" s="513">
        <v>2611.64</v>
      </c>
      <c r="P920" s="503"/>
      <c r="Q920" s="514">
        <v>1305.82</v>
      </c>
    </row>
    <row r="921" spans="1:17" ht="14.4" customHeight="1" x14ac:dyDescent="0.3">
      <c r="A921" s="497" t="s">
        <v>2145</v>
      </c>
      <c r="B921" s="498" t="s">
        <v>1607</v>
      </c>
      <c r="C921" s="498" t="s">
        <v>1581</v>
      </c>
      <c r="D921" s="498" t="s">
        <v>1720</v>
      </c>
      <c r="E921" s="498" t="s">
        <v>1721</v>
      </c>
      <c r="F921" s="513"/>
      <c r="G921" s="513"/>
      <c r="H921" s="513"/>
      <c r="I921" s="513"/>
      <c r="J921" s="513"/>
      <c r="K921" s="513"/>
      <c r="L921" s="513"/>
      <c r="M921" s="513"/>
      <c r="N921" s="513">
        <v>1</v>
      </c>
      <c r="O921" s="513">
        <v>359.1</v>
      </c>
      <c r="P921" s="503"/>
      <c r="Q921" s="514">
        <v>359.1</v>
      </c>
    </row>
    <row r="922" spans="1:17" ht="14.4" customHeight="1" x14ac:dyDescent="0.3">
      <c r="A922" s="497" t="s">
        <v>2145</v>
      </c>
      <c r="B922" s="498" t="s">
        <v>1607</v>
      </c>
      <c r="C922" s="498" t="s">
        <v>1581</v>
      </c>
      <c r="D922" s="498" t="s">
        <v>1722</v>
      </c>
      <c r="E922" s="498" t="s">
        <v>1723</v>
      </c>
      <c r="F922" s="513"/>
      <c r="G922" s="513"/>
      <c r="H922" s="513"/>
      <c r="I922" s="513"/>
      <c r="J922" s="513"/>
      <c r="K922" s="513"/>
      <c r="L922" s="513"/>
      <c r="M922" s="513"/>
      <c r="N922" s="513">
        <v>1</v>
      </c>
      <c r="O922" s="513">
        <v>893.9</v>
      </c>
      <c r="P922" s="503"/>
      <c r="Q922" s="514">
        <v>893.9</v>
      </c>
    </row>
    <row r="923" spans="1:17" ht="14.4" customHeight="1" x14ac:dyDescent="0.3">
      <c r="A923" s="497" t="s">
        <v>2145</v>
      </c>
      <c r="B923" s="498" t="s">
        <v>1607</v>
      </c>
      <c r="C923" s="498" t="s">
        <v>1581</v>
      </c>
      <c r="D923" s="498" t="s">
        <v>1726</v>
      </c>
      <c r="E923" s="498" t="s">
        <v>1727</v>
      </c>
      <c r="F923" s="513"/>
      <c r="G923" s="513"/>
      <c r="H923" s="513"/>
      <c r="I923" s="513"/>
      <c r="J923" s="513"/>
      <c r="K923" s="513"/>
      <c r="L923" s="513"/>
      <c r="M923" s="513"/>
      <c r="N923" s="513">
        <v>2</v>
      </c>
      <c r="O923" s="513">
        <v>33663.379999999997</v>
      </c>
      <c r="P923" s="503"/>
      <c r="Q923" s="514">
        <v>16831.689999999999</v>
      </c>
    </row>
    <row r="924" spans="1:17" ht="14.4" customHeight="1" x14ac:dyDescent="0.3">
      <c r="A924" s="497" t="s">
        <v>2145</v>
      </c>
      <c r="B924" s="498" t="s">
        <v>1607</v>
      </c>
      <c r="C924" s="498" t="s">
        <v>1581</v>
      </c>
      <c r="D924" s="498" t="s">
        <v>2107</v>
      </c>
      <c r="E924" s="498" t="s">
        <v>2108</v>
      </c>
      <c r="F924" s="513"/>
      <c r="G924" s="513"/>
      <c r="H924" s="513"/>
      <c r="I924" s="513"/>
      <c r="J924" s="513"/>
      <c r="K924" s="513"/>
      <c r="L924" s="513"/>
      <c r="M924" s="513"/>
      <c r="N924" s="513">
        <v>2</v>
      </c>
      <c r="O924" s="513">
        <v>21290.02</v>
      </c>
      <c r="P924" s="503"/>
      <c r="Q924" s="514">
        <v>10645.01</v>
      </c>
    </row>
    <row r="925" spans="1:17" ht="14.4" customHeight="1" x14ac:dyDescent="0.3">
      <c r="A925" s="497" t="s">
        <v>2145</v>
      </c>
      <c r="B925" s="498" t="s">
        <v>1607</v>
      </c>
      <c r="C925" s="498" t="s">
        <v>1581</v>
      </c>
      <c r="D925" s="498" t="s">
        <v>1730</v>
      </c>
      <c r="E925" s="498" t="s">
        <v>1731</v>
      </c>
      <c r="F925" s="513"/>
      <c r="G925" s="513"/>
      <c r="H925" s="513"/>
      <c r="I925" s="513"/>
      <c r="J925" s="513"/>
      <c r="K925" s="513"/>
      <c r="L925" s="513"/>
      <c r="M925" s="513"/>
      <c r="N925" s="513">
        <v>3</v>
      </c>
      <c r="O925" s="513">
        <v>19761.39</v>
      </c>
      <c r="P925" s="503"/>
      <c r="Q925" s="514">
        <v>6587.13</v>
      </c>
    </row>
    <row r="926" spans="1:17" ht="14.4" customHeight="1" x14ac:dyDescent="0.3">
      <c r="A926" s="497" t="s">
        <v>2145</v>
      </c>
      <c r="B926" s="498" t="s">
        <v>1607</v>
      </c>
      <c r="C926" s="498" t="s">
        <v>1581</v>
      </c>
      <c r="D926" s="498" t="s">
        <v>2064</v>
      </c>
      <c r="E926" s="498" t="s">
        <v>2065</v>
      </c>
      <c r="F926" s="513"/>
      <c r="G926" s="513"/>
      <c r="H926" s="513"/>
      <c r="I926" s="513"/>
      <c r="J926" s="513"/>
      <c r="K926" s="513"/>
      <c r="L926" s="513"/>
      <c r="M926" s="513"/>
      <c r="N926" s="513">
        <v>3</v>
      </c>
      <c r="O926" s="513">
        <v>13080</v>
      </c>
      <c r="P926" s="503"/>
      <c r="Q926" s="514">
        <v>4360</v>
      </c>
    </row>
    <row r="927" spans="1:17" ht="14.4" customHeight="1" x14ac:dyDescent="0.3">
      <c r="A927" s="497" t="s">
        <v>2145</v>
      </c>
      <c r="B927" s="498" t="s">
        <v>1607</v>
      </c>
      <c r="C927" s="498" t="s">
        <v>1588</v>
      </c>
      <c r="D927" s="498" t="s">
        <v>1754</v>
      </c>
      <c r="E927" s="498" t="s">
        <v>1755</v>
      </c>
      <c r="F927" s="513">
        <v>2</v>
      </c>
      <c r="G927" s="513">
        <v>408</v>
      </c>
      <c r="H927" s="513">
        <v>1</v>
      </c>
      <c r="I927" s="513">
        <v>204</v>
      </c>
      <c r="J927" s="513">
        <v>2</v>
      </c>
      <c r="K927" s="513">
        <v>410</v>
      </c>
      <c r="L927" s="513">
        <v>1.0049019607843137</v>
      </c>
      <c r="M927" s="513">
        <v>205</v>
      </c>
      <c r="N927" s="513">
        <v>7</v>
      </c>
      <c r="O927" s="513">
        <v>1435</v>
      </c>
      <c r="P927" s="503">
        <v>3.517156862745098</v>
      </c>
      <c r="Q927" s="514">
        <v>205</v>
      </c>
    </row>
    <row r="928" spans="1:17" ht="14.4" customHeight="1" x14ac:dyDescent="0.3">
      <c r="A928" s="497" t="s">
        <v>2145</v>
      </c>
      <c r="B928" s="498" t="s">
        <v>1607</v>
      </c>
      <c r="C928" s="498" t="s">
        <v>1588</v>
      </c>
      <c r="D928" s="498" t="s">
        <v>1756</v>
      </c>
      <c r="E928" s="498" t="s">
        <v>1757</v>
      </c>
      <c r="F928" s="513">
        <v>5</v>
      </c>
      <c r="G928" s="513">
        <v>745</v>
      </c>
      <c r="H928" s="513">
        <v>1</v>
      </c>
      <c r="I928" s="513">
        <v>149</v>
      </c>
      <c r="J928" s="513">
        <v>5</v>
      </c>
      <c r="K928" s="513">
        <v>750</v>
      </c>
      <c r="L928" s="513">
        <v>1.0067114093959733</v>
      </c>
      <c r="M928" s="513">
        <v>150</v>
      </c>
      <c r="N928" s="513"/>
      <c r="O928" s="513"/>
      <c r="P928" s="503"/>
      <c r="Q928" s="514"/>
    </row>
    <row r="929" spans="1:17" ht="14.4" customHeight="1" x14ac:dyDescent="0.3">
      <c r="A929" s="497" t="s">
        <v>2145</v>
      </c>
      <c r="B929" s="498" t="s">
        <v>1607</v>
      </c>
      <c r="C929" s="498" t="s">
        <v>1588</v>
      </c>
      <c r="D929" s="498" t="s">
        <v>1758</v>
      </c>
      <c r="E929" s="498" t="s">
        <v>1759</v>
      </c>
      <c r="F929" s="513">
        <v>1</v>
      </c>
      <c r="G929" s="513">
        <v>181</v>
      </c>
      <c r="H929" s="513">
        <v>1</v>
      </c>
      <c r="I929" s="513">
        <v>181</v>
      </c>
      <c r="J929" s="513"/>
      <c r="K929" s="513"/>
      <c r="L929" s="513"/>
      <c r="M929" s="513"/>
      <c r="N929" s="513"/>
      <c r="O929" s="513"/>
      <c r="P929" s="503"/>
      <c r="Q929" s="514"/>
    </row>
    <row r="930" spans="1:17" ht="14.4" customHeight="1" x14ac:dyDescent="0.3">
      <c r="A930" s="497" t="s">
        <v>2145</v>
      </c>
      <c r="B930" s="498" t="s">
        <v>1607</v>
      </c>
      <c r="C930" s="498" t="s">
        <v>1588</v>
      </c>
      <c r="D930" s="498" t="s">
        <v>1764</v>
      </c>
      <c r="E930" s="498" t="s">
        <v>1765</v>
      </c>
      <c r="F930" s="513">
        <v>2</v>
      </c>
      <c r="G930" s="513">
        <v>432</v>
      </c>
      <c r="H930" s="513">
        <v>1</v>
      </c>
      <c r="I930" s="513">
        <v>216</v>
      </c>
      <c r="J930" s="513"/>
      <c r="K930" s="513"/>
      <c r="L930" s="513"/>
      <c r="M930" s="513"/>
      <c r="N930" s="513"/>
      <c r="O930" s="513"/>
      <c r="P930" s="503"/>
      <c r="Q930" s="514"/>
    </row>
    <row r="931" spans="1:17" ht="14.4" customHeight="1" x14ac:dyDescent="0.3">
      <c r="A931" s="497" t="s">
        <v>2145</v>
      </c>
      <c r="B931" s="498" t="s">
        <v>1607</v>
      </c>
      <c r="C931" s="498" t="s">
        <v>1588</v>
      </c>
      <c r="D931" s="498" t="s">
        <v>1768</v>
      </c>
      <c r="E931" s="498" t="s">
        <v>1769</v>
      </c>
      <c r="F931" s="513">
        <v>1</v>
      </c>
      <c r="G931" s="513">
        <v>218</v>
      </c>
      <c r="H931" s="513">
        <v>1</v>
      </c>
      <c r="I931" s="513">
        <v>218</v>
      </c>
      <c r="J931" s="513">
        <v>1</v>
      </c>
      <c r="K931" s="513">
        <v>219</v>
      </c>
      <c r="L931" s="513">
        <v>1.0045871559633028</v>
      </c>
      <c r="M931" s="513">
        <v>219</v>
      </c>
      <c r="N931" s="513"/>
      <c r="O931" s="513"/>
      <c r="P931" s="503"/>
      <c r="Q931" s="514"/>
    </row>
    <row r="932" spans="1:17" ht="14.4" customHeight="1" x14ac:dyDescent="0.3">
      <c r="A932" s="497" t="s">
        <v>2145</v>
      </c>
      <c r="B932" s="498" t="s">
        <v>1607</v>
      </c>
      <c r="C932" s="498" t="s">
        <v>1588</v>
      </c>
      <c r="D932" s="498" t="s">
        <v>1784</v>
      </c>
      <c r="E932" s="498" t="s">
        <v>1785</v>
      </c>
      <c r="F932" s="513"/>
      <c r="G932" s="513"/>
      <c r="H932" s="513"/>
      <c r="I932" s="513"/>
      <c r="J932" s="513"/>
      <c r="K932" s="513"/>
      <c r="L932" s="513"/>
      <c r="M932" s="513"/>
      <c r="N932" s="513">
        <v>1</v>
      </c>
      <c r="O932" s="513">
        <v>326</v>
      </c>
      <c r="P932" s="503"/>
      <c r="Q932" s="514">
        <v>326</v>
      </c>
    </row>
    <row r="933" spans="1:17" ht="14.4" customHeight="1" x14ac:dyDescent="0.3">
      <c r="A933" s="497" t="s">
        <v>2145</v>
      </c>
      <c r="B933" s="498" t="s">
        <v>1607</v>
      </c>
      <c r="C933" s="498" t="s">
        <v>1588</v>
      </c>
      <c r="D933" s="498" t="s">
        <v>1788</v>
      </c>
      <c r="E933" s="498" t="s">
        <v>1789</v>
      </c>
      <c r="F933" s="513"/>
      <c r="G933" s="513"/>
      <c r="H933" s="513"/>
      <c r="I933" s="513"/>
      <c r="J933" s="513"/>
      <c r="K933" s="513"/>
      <c r="L933" s="513"/>
      <c r="M933" s="513"/>
      <c r="N933" s="513">
        <v>3</v>
      </c>
      <c r="O933" s="513">
        <v>12381</v>
      </c>
      <c r="P933" s="503"/>
      <c r="Q933" s="514">
        <v>4127</v>
      </c>
    </row>
    <row r="934" spans="1:17" ht="14.4" customHeight="1" x14ac:dyDescent="0.3">
      <c r="A934" s="497" t="s">
        <v>2145</v>
      </c>
      <c r="B934" s="498" t="s">
        <v>1607</v>
      </c>
      <c r="C934" s="498" t="s">
        <v>1588</v>
      </c>
      <c r="D934" s="498" t="s">
        <v>1794</v>
      </c>
      <c r="E934" s="498" t="s">
        <v>1795</v>
      </c>
      <c r="F934" s="513"/>
      <c r="G934" s="513"/>
      <c r="H934" s="513"/>
      <c r="I934" s="513"/>
      <c r="J934" s="513"/>
      <c r="K934" s="513"/>
      <c r="L934" s="513"/>
      <c r="M934" s="513"/>
      <c r="N934" s="513">
        <v>2</v>
      </c>
      <c r="O934" s="513">
        <v>3030</v>
      </c>
      <c r="P934" s="503"/>
      <c r="Q934" s="514">
        <v>1515</v>
      </c>
    </row>
    <row r="935" spans="1:17" ht="14.4" customHeight="1" x14ac:dyDescent="0.3">
      <c r="A935" s="497" t="s">
        <v>2145</v>
      </c>
      <c r="B935" s="498" t="s">
        <v>1607</v>
      </c>
      <c r="C935" s="498" t="s">
        <v>1588</v>
      </c>
      <c r="D935" s="498" t="s">
        <v>1800</v>
      </c>
      <c r="E935" s="498" t="s">
        <v>1801</v>
      </c>
      <c r="F935" s="513"/>
      <c r="G935" s="513"/>
      <c r="H935" s="513"/>
      <c r="I935" s="513"/>
      <c r="J935" s="513"/>
      <c r="K935" s="513"/>
      <c r="L935" s="513"/>
      <c r="M935" s="513"/>
      <c r="N935" s="513">
        <v>8</v>
      </c>
      <c r="O935" s="513">
        <v>30520</v>
      </c>
      <c r="P935" s="503"/>
      <c r="Q935" s="514">
        <v>3815</v>
      </c>
    </row>
    <row r="936" spans="1:17" ht="14.4" customHeight="1" x14ac:dyDescent="0.3">
      <c r="A936" s="497" t="s">
        <v>2145</v>
      </c>
      <c r="B936" s="498" t="s">
        <v>1607</v>
      </c>
      <c r="C936" s="498" t="s">
        <v>1588</v>
      </c>
      <c r="D936" s="498" t="s">
        <v>1820</v>
      </c>
      <c r="E936" s="498" t="s">
        <v>1821</v>
      </c>
      <c r="F936" s="513">
        <v>7</v>
      </c>
      <c r="G936" s="513">
        <v>35455</v>
      </c>
      <c r="H936" s="513">
        <v>1</v>
      </c>
      <c r="I936" s="513">
        <v>5065</v>
      </c>
      <c r="J936" s="513">
        <v>5</v>
      </c>
      <c r="K936" s="513">
        <v>25340</v>
      </c>
      <c r="L936" s="513">
        <v>0.71470878578479768</v>
      </c>
      <c r="M936" s="513">
        <v>5068</v>
      </c>
      <c r="N936" s="513">
        <v>11</v>
      </c>
      <c r="O936" s="513">
        <v>55748</v>
      </c>
      <c r="P936" s="503">
        <v>1.5723593287265547</v>
      </c>
      <c r="Q936" s="514">
        <v>5068</v>
      </c>
    </row>
    <row r="937" spans="1:17" ht="14.4" customHeight="1" x14ac:dyDescent="0.3">
      <c r="A937" s="497" t="s">
        <v>2145</v>
      </c>
      <c r="B937" s="498" t="s">
        <v>1607</v>
      </c>
      <c r="C937" s="498" t="s">
        <v>1588</v>
      </c>
      <c r="D937" s="498" t="s">
        <v>1828</v>
      </c>
      <c r="E937" s="498" t="s">
        <v>1829</v>
      </c>
      <c r="F937" s="513">
        <v>41</v>
      </c>
      <c r="G937" s="513">
        <v>7052</v>
      </c>
      <c r="H937" s="513">
        <v>1</v>
      </c>
      <c r="I937" s="513">
        <v>172</v>
      </c>
      <c r="J937" s="513">
        <v>22</v>
      </c>
      <c r="K937" s="513">
        <v>3806</v>
      </c>
      <c r="L937" s="513">
        <v>0.53970504821327281</v>
      </c>
      <c r="M937" s="513">
        <v>173</v>
      </c>
      <c r="N937" s="513">
        <v>20</v>
      </c>
      <c r="O937" s="513">
        <v>3460</v>
      </c>
      <c r="P937" s="503">
        <v>0.49064095292115711</v>
      </c>
      <c r="Q937" s="514">
        <v>173</v>
      </c>
    </row>
    <row r="938" spans="1:17" ht="14.4" customHeight="1" x14ac:dyDescent="0.3">
      <c r="A938" s="497" t="s">
        <v>2145</v>
      </c>
      <c r="B938" s="498" t="s">
        <v>1607</v>
      </c>
      <c r="C938" s="498" t="s">
        <v>1588</v>
      </c>
      <c r="D938" s="498" t="s">
        <v>1830</v>
      </c>
      <c r="E938" s="498" t="s">
        <v>1831</v>
      </c>
      <c r="F938" s="513">
        <v>14</v>
      </c>
      <c r="G938" s="513">
        <v>27916</v>
      </c>
      <c r="H938" s="513">
        <v>1</v>
      </c>
      <c r="I938" s="513">
        <v>1994</v>
      </c>
      <c r="J938" s="513">
        <v>14</v>
      </c>
      <c r="K938" s="513">
        <v>27944</v>
      </c>
      <c r="L938" s="513">
        <v>1.0010030090270812</v>
      </c>
      <c r="M938" s="513">
        <v>1996</v>
      </c>
      <c r="N938" s="513">
        <v>11</v>
      </c>
      <c r="O938" s="513">
        <v>21956</v>
      </c>
      <c r="P938" s="503">
        <v>0.78650236423556386</v>
      </c>
      <c r="Q938" s="514">
        <v>1996</v>
      </c>
    </row>
    <row r="939" spans="1:17" ht="14.4" customHeight="1" x14ac:dyDescent="0.3">
      <c r="A939" s="497" t="s">
        <v>2145</v>
      </c>
      <c r="B939" s="498" t="s">
        <v>1607</v>
      </c>
      <c r="C939" s="498" t="s">
        <v>1588</v>
      </c>
      <c r="D939" s="498" t="s">
        <v>1836</v>
      </c>
      <c r="E939" s="498" t="s">
        <v>1837</v>
      </c>
      <c r="F939" s="513"/>
      <c r="G939" s="513"/>
      <c r="H939" s="513"/>
      <c r="I939" s="513"/>
      <c r="J939" s="513"/>
      <c r="K939" s="513"/>
      <c r="L939" s="513"/>
      <c r="M939" s="513"/>
      <c r="N939" s="513">
        <v>2</v>
      </c>
      <c r="O939" s="513">
        <v>5384</v>
      </c>
      <c r="P939" s="503"/>
      <c r="Q939" s="514">
        <v>2692</v>
      </c>
    </row>
    <row r="940" spans="1:17" ht="14.4" customHeight="1" x14ac:dyDescent="0.3">
      <c r="A940" s="497" t="s">
        <v>2145</v>
      </c>
      <c r="B940" s="498" t="s">
        <v>1607</v>
      </c>
      <c r="C940" s="498" t="s">
        <v>1588</v>
      </c>
      <c r="D940" s="498" t="s">
        <v>1848</v>
      </c>
      <c r="E940" s="498" t="s">
        <v>1849</v>
      </c>
      <c r="F940" s="513">
        <v>1</v>
      </c>
      <c r="G940" s="513">
        <v>149</v>
      </c>
      <c r="H940" s="513">
        <v>1</v>
      </c>
      <c r="I940" s="513">
        <v>149</v>
      </c>
      <c r="J940" s="513"/>
      <c r="K940" s="513"/>
      <c r="L940" s="513"/>
      <c r="M940" s="513"/>
      <c r="N940" s="513"/>
      <c r="O940" s="513"/>
      <c r="P940" s="503"/>
      <c r="Q940" s="514"/>
    </row>
    <row r="941" spans="1:17" ht="14.4" customHeight="1" x14ac:dyDescent="0.3">
      <c r="A941" s="497" t="s">
        <v>2145</v>
      </c>
      <c r="B941" s="498" t="s">
        <v>1607</v>
      </c>
      <c r="C941" s="498" t="s">
        <v>1588</v>
      </c>
      <c r="D941" s="498" t="s">
        <v>1854</v>
      </c>
      <c r="E941" s="498" t="s">
        <v>1855</v>
      </c>
      <c r="F941" s="513">
        <v>1</v>
      </c>
      <c r="G941" s="513">
        <v>414</v>
      </c>
      <c r="H941" s="513">
        <v>1</v>
      </c>
      <c r="I941" s="513">
        <v>414</v>
      </c>
      <c r="J941" s="513">
        <v>3</v>
      </c>
      <c r="K941" s="513">
        <v>1245</v>
      </c>
      <c r="L941" s="513">
        <v>3.0072463768115942</v>
      </c>
      <c r="M941" s="513">
        <v>415</v>
      </c>
      <c r="N941" s="513">
        <v>5</v>
      </c>
      <c r="O941" s="513">
        <v>2075</v>
      </c>
      <c r="P941" s="503">
        <v>5.0120772946859899</v>
      </c>
      <c r="Q941" s="514">
        <v>415</v>
      </c>
    </row>
    <row r="942" spans="1:17" ht="14.4" customHeight="1" x14ac:dyDescent="0.3">
      <c r="A942" s="497" t="s">
        <v>2145</v>
      </c>
      <c r="B942" s="498" t="s">
        <v>1607</v>
      </c>
      <c r="C942" s="498" t="s">
        <v>1588</v>
      </c>
      <c r="D942" s="498" t="s">
        <v>1858</v>
      </c>
      <c r="E942" s="498" t="s">
        <v>1859</v>
      </c>
      <c r="F942" s="513"/>
      <c r="G942" s="513"/>
      <c r="H942" s="513"/>
      <c r="I942" s="513"/>
      <c r="J942" s="513"/>
      <c r="K942" s="513"/>
      <c r="L942" s="513"/>
      <c r="M942" s="513"/>
      <c r="N942" s="513">
        <v>1</v>
      </c>
      <c r="O942" s="513">
        <v>158</v>
      </c>
      <c r="P942" s="503"/>
      <c r="Q942" s="514">
        <v>158</v>
      </c>
    </row>
    <row r="943" spans="1:17" ht="14.4" customHeight="1" x14ac:dyDescent="0.3">
      <c r="A943" s="497" t="s">
        <v>2145</v>
      </c>
      <c r="B943" s="498" t="s">
        <v>1607</v>
      </c>
      <c r="C943" s="498" t="s">
        <v>1588</v>
      </c>
      <c r="D943" s="498" t="s">
        <v>1864</v>
      </c>
      <c r="E943" s="498" t="s">
        <v>1865</v>
      </c>
      <c r="F943" s="513">
        <v>12</v>
      </c>
      <c r="G943" s="513">
        <v>25392</v>
      </c>
      <c r="H943" s="513">
        <v>1</v>
      </c>
      <c r="I943" s="513">
        <v>2116</v>
      </c>
      <c r="J943" s="513">
        <v>8</v>
      </c>
      <c r="K943" s="513">
        <v>16944</v>
      </c>
      <c r="L943" s="513">
        <v>0.66729678638941403</v>
      </c>
      <c r="M943" s="513">
        <v>2118</v>
      </c>
      <c r="N943" s="513">
        <v>5</v>
      </c>
      <c r="O943" s="513">
        <v>10590</v>
      </c>
      <c r="P943" s="503">
        <v>0.41706049149338376</v>
      </c>
      <c r="Q943" s="514">
        <v>2118</v>
      </c>
    </row>
    <row r="944" spans="1:17" ht="14.4" customHeight="1" x14ac:dyDescent="0.3">
      <c r="A944" s="497" t="s">
        <v>2145</v>
      </c>
      <c r="B944" s="498" t="s">
        <v>1607</v>
      </c>
      <c r="C944" s="498" t="s">
        <v>1588</v>
      </c>
      <c r="D944" s="498" t="s">
        <v>1866</v>
      </c>
      <c r="E944" s="498" t="s">
        <v>1801</v>
      </c>
      <c r="F944" s="513"/>
      <c r="G944" s="513"/>
      <c r="H944" s="513"/>
      <c r="I944" s="513"/>
      <c r="J944" s="513"/>
      <c r="K944" s="513"/>
      <c r="L944" s="513"/>
      <c r="M944" s="513"/>
      <c r="N944" s="513">
        <v>8</v>
      </c>
      <c r="O944" s="513">
        <v>14912</v>
      </c>
      <c r="P944" s="503"/>
      <c r="Q944" s="514">
        <v>1864</v>
      </c>
    </row>
    <row r="945" spans="1:17" ht="14.4" customHeight="1" x14ac:dyDescent="0.3">
      <c r="A945" s="497" t="s">
        <v>2145</v>
      </c>
      <c r="B945" s="498" t="s">
        <v>1607</v>
      </c>
      <c r="C945" s="498" t="s">
        <v>1588</v>
      </c>
      <c r="D945" s="498" t="s">
        <v>1871</v>
      </c>
      <c r="E945" s="498" t="s">
        <v>1872</v>
      </c>
      <c r="F945" s="513"/>
      <c r="G945" s="513"/>
      <c r="H945" s="513"/>
      <c r="I945" s="513"/>
      <c r="J945" s="513"/>
      <c r="K945" s="513"/>
      <c r="L945" s="513"/>
      <c r="M945" s="513"/>
      <c r="N945" s="513">
        <v>4</v>
      </c>
      <c r="O945" s="513">
        <v>33536</v>
      </c>
      <c r="P945" s="503"/>
      <c r="Q945" s="514">
        <v>8384</v>
      </c>
    </row>
    <row r="946" spans="1:17" ht="14.4" customHeight="1" x14ac:dyDescent="0.3">
      <c r="A946" s="497" t="s">
        <v>2146</v>
      </c>
      <c r="B946" s="498" t="s">
        <v>1607</v>
      </c>
      <c r="C946" s="498" t="s">
        <v>1608</v>
      </c>
      <c r="D946" s="498" t="s">
        <v>1622</v>
      </c>
      <c r="E946" s="498" t="s">
        <v>693</v>
      </c>
      <c r="F946" s="513"/>
      <c r="G946" s="513"/>
      <c r="H946" s="513"/>
      <c r="I946" s="513"/>
      <c r="J946" s="513">
        <v>0.2</v>
      </c>
      <c r="K946" s="513">
        <v>2067.48</v>
      </c>
      <c r="L946" s="513"/>
      <c r="M946" s="513">
        <v>10337.4</v>
      </c>
      <c r="N946" s="513">
        <v>7.0000000000000007E-2</v>
      </c>
      <c r="O946" s="513">
        <v>723.61</v>
      </c>
      <c r="P946" s="503"/>
      <c r="Q946" s="514">
        <v>10337.285714285714</v>
      </c>
    </row>
    <row r="947" spans="1:17" ht="14.4" customHeight="1" x14ac:dyDescent="0.3">
      <c r="A947" s="497" t="s">
        <v>2146</v>
      </c>
      <c r="B947" s="498" t="s">
        <v>1607</v>
      </c>
      <c r="C947" s="498" t="s">
        <v>1608</v>
      </c>
      <c r="D947" s="498" t="s">
        <v>1634</v>
      </c>
      <c r="E947" s="498" t="s">
        <v>716</v>
      </c>
      <c r="F947" s="513">
        <v>0.05</v>
      </c>
      <c r="G947" s="513">
        <v>541.33000000000004</v>
      </c>
      <c r="H947" s="513">
        <v>1</v>
      </c>
      <c r="I947" s="513">
        <v>10826.6</v>
      </c>
      <c r="J947" s="513">
        <v>0.05</v>
      </c>
      <c r="K947" s="513">
        <v>546.08000000000004</v>
      </c>
      <c r="L947" s="513">
        <v>1.0087746845731809</v>
      </c>
      <c r="M947" s="513">
        <v>10921.6</v>
      </c>
      <c r="N947" s="513"/>
      <c r="O947" s="513"/>
      <c r="P947" s="503"/>
      <c r="Q947" s="514"/>
    </row>
    <row r="948" spans="1:17" ht="14.4" customHeight="1" x14ac:dyDescent="0.3">
      <c r="A948" s="497" t="s">
        <v>2146</v>
      </c>
      <c r="B948" s="498" t="s">
        <v>1607</v>
      </c>
      <c r="C948" s="498" t="s">
        <v>1581</v>
      </c>
      <c r="D948" s="498" t="s">
        <v>1586</v>
      </c>
      <c r="E948" s="498" t="s">
        <v>1587</v>
      </c>
      <c r="F948" s="513"/>
      <c r="G948" s="513"/>
      <c r="H948" s="513"/>
      <c r="I948" s="513"/>
      <c r="J948" s="513">
        <v>1</v>
      </c>
      <c r="K948" s="513">
        <v>511</v>
      </c>
      <c r="L948" s="513"/>
      <c r="M948" s="513">
        <v>511</v>
      </c>
      <c r="N948" s="513"/>
      <c r="O948" s="513"/>
      <c r="P948" s="503"/>
      <c r="Q948" s="514"/>
    </row>
    <row r="949" spans="1:17" ht="14.4" customHeight="1" x14ac:dyDescent="0.3">
      <c r="A949" s="497" t="s">
        <v>2146</v>
      </c>
      <c r="B949" s="498" t="s">
        <v>1607</v>
      </c>
      <c r="C949" s="498" t="s">
        <v>1588</v>
      </c>
      <c r="D949" s="498" t="s">
        <v>1754</v>
      </c>
      <c r="E949" s="498" t="s">
        <v>1755</v>
      </c>
      <c r="F949" s="513">
        <v>4</v>
      </c>
      <c r="G949" s="513">
        <v>816</v>
      </c>
      <c r="H949" s="513">
        <v>1</v>
      </c>
      <c r="I949" s="513">
        <v>204</v>
      </c>
      <c r="J949" s="513"/>
      <c r="K949" s="513"/>
      <c r="L949" s="513"/>
      <c r="M949" s="513"/>
      <c r="N949" s="513">
        <v>2</v>
      </c>
      <c r="O949" s="513">
        <v>410</v>
      </c>
      <c r="P949" s="503">
        <v>0.50245098039215685</v>
      </c>
      <c r="Q949" s="514">
        <v>205</v>
      </c>
    </row>
    <row r="950" spans="1:17" ht="14.4" customHeight="1" x14ac:dyDescent="0.3">
      <c r="A950" s="497" t="s">
        <v>2146</v>
      </c>
      <c r="B950" s="498" t="s">
        <v>1607</v>
      </c>
      <c r="C950" s="498" t="s">
        <v>1588</v>
      </c>
      <c r="D950" s="498" t="s">
        <v>1762</v>
      </c>
      <c r="E950" s="498" t="s">
        <v>1763</v>
      </c>
      <c r="F950" s="513">
        <v>6</v>
      </c>
      <c r="G950" s="513">
        <v>1296</v>
      </c>
      <c r="H950" s="513">
        <v>1</v>
      </c>
      <c r="I950" s="513">
        <v>216</v>
      </c>
      <c r="J950" s="513"/>
      <c r="K950" s="513"/>
      <c r="L950" s="513"/>
      <c r="M950" s="513"/>
      <c r="N950" s="513"/>
      <c r="O950" s="513"/>
      <c r="P950" s="503"/>
      <c r="Q950" s="514"/>
    </row>
    <row r="951" spans="1:17" ht="14.4" customHeight="1" x14ac:dyDescent="0.3">
      <c r="A951" s="497" t="s">
        <v>2146</v>
      </c>
      <c r="B951" s="498" t="s">
        <v>1607</v>
      </c>
      <c r="C951" s="498" t="s">
        <v>1588</v>
      </c>
      <c r="D951" s="498" t="s">
        <v>1784</v>
      </c>
      <c r="E951" s="498" t="s">
        <v>1785</v>
      </c>
      <c r="F951" s="513"/>
      <c r="G951" s="513"/>
      <c r="H951" s="513"/>
      <c r="I951" s="513"/>
      <c r="J951" s="513">
        <v>1</v>
      </c>
      <c r="K951" s="513">
        <v>326</v>
      </c>
      <c r="L951" s="513"/>
      <c r="M951" s="513">
        <v>326</v>
      </c>
      <c r="N951" s="513"/>
      <c r="O951" s="513"/>
      <c r="P951" s="503"/>
      <c r="Q951" s="514"/>
    </row>
    <row r="952" spans="1:17" ht="14.4" customHeight="1" x14ac:dyDescent="0.3">
      <c r="A952" s="497" t="s">
        <v>2146</v>
      </c>
      <c r="B952" s="498" t="s">
        <v>1607</v>
      </c>
      <c r="C952" s="498" t="s">
        <v>1588</v>
      </c>
      <c r="D952" s="498" t="s">
        <v>1800</v>
      </c>
      <c r="E952" s="498" t="s">
        <v>1801</v>
      </c>
      <c r="F952" s="513"/>
      <c r="G952" s="513"/>
      <c r="H952" s="513"/>
      <c r="I952" s="513"/>
      <c r="J952" s="513">
        <v>2</v>
      </c>
      <c r="K952" s="513">
        <v>7630</v>
      </c>
      <c r="L952" s="513"/>
      <c r="M952" s="513">
        <v>3815</v>
      </c>
      <c r="N952" s="513">
        <v>1</v>
      </c>
      <c r="O952" s="513">
        <v>3815</v>
      </c>
      <c r="P952" s="503"/>
      <c r="Q952" s="514">
        <v>3815</v>
      </c>
    </row>
    <row r="953" spans="1:17" ht="14.4" customHeight="1" x14ac:dyDescent="0.3">
      <c r="A953" s="497" t="s">
        <v>2146</v>
      </c>
      <c r="B953" s="498" t="s">
        <v>1607</v>
      </c>
      <c r="C953" s="498" t="s">
        <v>1588</v>
      </c>
      <c r="D953" s="498" t="s">
        <v>1820</v>
      </c>
      <c r="E953" s="498" t="s">
        <v>1821</v>
      </c>
      <c r="F953" s="513">
        <v>1</v>
      </c>
      <c r="G953" s="513">
        <v>5065</v>
      </c>
      <c r="H953" s="513">
        <v>1</v>
      </c>
      <c r="I953" s="513">
        <v>5065</v>
      </c>
      <c r="J953" s="513">
        <v>2</v>
      </c>
      <c r="K953" s="513">
        <v>10136</v>
      </c>
      <c r="L953" s="513">
        <v>2.0011846001974334</v>
      </c>
      <c r="M953" s="513">
        <v>5068</v>
      </c>
      <c r="N953" s="513"/>
      <c r="O953" s="513"/>
      <c r="P953" s="503"/>
      <c r="Q953" s="514"/>
    </row>
    <row r="954" spans="1:17" ht="14.4" customHeight="1" x14ac:dyDescent="0.3">
      <c r="A954" s="497" t="s">
        <v>2146</v>
      </c>
      <c r="B954" s="498" t="s">
        <v>1607</v>
      </c>
      <c r="C954" s="498" t="s">
        <v>1588</v>
      </c>
      <c r="D954" s="498" t="s">
        <v>1824</v>
      </c>
      <c r="E954" s="498" t="s">
        <v>1825</v>
      </c>
      <c r="F954" s="513"/>
      <c r="G954" s="513"/>
      <c r="H954" s="513"/>
      <c r="I954" s="513"/>
      <c r="J954" s="513">
        <v>1</v>
      </c>
      <c r="K954" s="513">
        <v>5508</v>
      </c>
      <c r="L954" s="513"/>
      <c r="M954" s="513">
        <v>5508</v>
      </c>
      <c r="N954" s="513"/>
      <c r="O954" s="513"/>
      <c r="P954" s="503"/>
      <c r="Q954" s="514"/>
    </row>
    <row r="955" spans="1:17" ht="14.4" customHeight="1" x14ac:dyDescent="0.3">
      <c r="A955" s="497" t="s">
        <v>2146</v>
      </c>
      <c r="B955" s="498" t="s">
        <v>1607</v>
      </c>
      <c r="C955" s="498" t="s">
        <v>1588</v>
      </c>
      <c r="D955" s="498" t="s">
        <v>1828</v>
      </c>
      <c r="E955" s="498" t="s">
        <v>1829</v>
      </c>
      <c r="F955" s="513">
        <v>11</v>
      </c>
      <c r="G955" s="513">
        <v>1892</v>
      </c>
      <c r="H955" s="513">
        <v>1</v>
      </c>
      <c r="I955" s="513">
        <v>172</v>
      </c>
      <c r="J955" s="513">
        <v>15</v>
      </c>
      <c r="K955" s="513">
        <v>2595</v>
      </c>
      <c r="L955" s="513">
        <v>1.3715644820295982</v>
      </c>
      <c r="M955" s="513">
        <v>173</v>
      </c>
      <c r="N955" s="513">
        <v>11</v>
      </c>
      <c r="O955" s="513">
        <v>1903</v>
      </c>
      <c r="P955" s="503">
        <v>1.0058139534883721</v>
      </c>
      <c r="Q955" s="514">
        <v>173</v>
      </c>
    </row>
    <row r="956" spans="1:17" ht="14.4" customHeight="1" x14ac:dyDescent="0.3">
      <c r="A956" s="497" t="s">
        <v>2146</v>
      </c>
      <c r="B956" s="498" t="s">
        <v>1607</v>
      </c>
      <c r="C956" s="498" t="s">
        <v>1588</v>
      </c>
      <c r="D956" s="498" t="s">
        <v>1830</v>
      </c>
      <c r="E956" s="498" t="s">
        <v>1831</v>
      </c>
      <c r="F956" s="513">
        <v>3</v>
      </c>
      <c r="G956" s="513">
        <v>5982</v>
      </c>
      <c r="H956" s="513">
        <v>1</v>
      </c>
      <c r="I956" s="513">
        <v>1994</v>
      </c>
      <c r="J956" s="513">
        <v>4</v>
      </c>
      <c r="K956" s="513">
        <v>7984</v>
      </c>
      <c r="L956" s="513">
        <v>1.3346706787027749</v>
      </c>
      <c r="M956" s="513">
        <v>1996</v>
      </c>
      <c r="N956" s="513">
        <v>5</v>
      </c>
      <c r="O956" s="513">
        <v>9980</v>
      </c>
      <c r="P956" s="503">
        <v>1.6683383483784688</v>
      </c>
      <c r="Q956" s="514">
        <v>1996</v>
      </c>
    </row>
    <row r="957" spans="1:17" ht="14.4" customHeight="1" x14ac:dyDescent="0.3">
      <c r="A957" s="497" t="s">
        <v>2146</v>
      </c>
      <c r="B957" s="498" t="s">
        <v>1607</v>
      </c>
      <c r="C957" s="498" t="s">
        <v>1588</v>
      </c>
      <c r="D957" s="498" t="s">
        <v>1858</v>
      </c>
      <c r="E957" s="498" t="s">
        <v>1859</v>
      </c>
      <c r="F957" s="513">
        <v>1</v>
      </c>
      <c r="G957" s="513">
        <v>157</v>
      </c>
      <c r="H957" s="513">
        <v>1</v>
      </c>
      <c r="I957" s="513">
        <v>157</v>
      </c>
      <c r="J957" s="513"/>
      <c r="K957" s="513"/>
      <c r="L957" s="513"/>
      <c r="M957" s="513"/>
      <c r="N957" s="513"/>
      <c r="O957" s="513"/>
      <c r="P957" s="503"/>
      <c r="Q957" s="514"/>
    </row>
    <row r="958" spans="1:17" ht="14.4" customHeight="1" x14ac:dyDescent="0.3">
      <c r="A958" s="497" t="s">
        <v>2146</v>
      </c>
      <c r="B958" s="498" t="s">
        <v>1607</v>
      </c>
      <c r="C958" s="498" t="s">
        <v>1588</v>
      </c>
      <c r="D958" s="498" t="s">
        <v>1864</v>
      </c>
      <c r="E958" s="498" t="s">
        <v>1865</v>
      </c>
      <c r="F958" s="513">
        <v>1</v>
      </c>
      <c r="G958" s="513">
        <v>2116</v>
      </c>
      <c r="H958" s="513">
        <v>1</v>
      </c>
      <c r="I958" s="513">
        <v>2116</v>
      </c>
      <c r="J958" s="513">
        <v>1</v>
      </c>
      <c r="K958" s="513">
        <v>2118</v>
      </c>
      <c r="L958" s="513">
        <v>1.0009451795841209</v>
      </c>
      <c r="M958" s="513">
        <v>2118</v>
      </c>
      <c r="N958" s="513"/>
      <c r="O958" s="513"/>
      <c r="P958" s="503"/>
      <c r="Q958" s="514"/>
    </row>
    <row r="959" spans="1:17" ht="14.4" customHeight="1" x14ac:dyDescent="0.3">
      <c r="A959" s="497" t="s">
        <v>2146</v>
      </c>
      <c r="B959" s="498" t="s">
        <v>1607</v>
      </c>
      <c r="C959" s="498" t="s">
        <v>1588</v>
      </c>
      <c r="D959" s="498" t="s">
        <v>1866</v>
      </c>
      <c r="E959" s="498" t="s">
        <v>1801</v>
      </c>
      <c r="F959" s="513"/>
      <c r="G959" s="513"/>
      <c r="H959" s="513"/>
      <c r="I959" s="513"/>
      <c r="J959" s="513">
        <v>2</v>
      </c>
      <c r="K959" s="513">
        <v>3728</v>
      </c>
      <c r="L959" s="513"/>
      <c r="M959" s="513">
        <v>1864</v>
      </c>
      <c r="N959" s="513">
        <v>2</v>
      </c>
      <c r="O959" s="513">
        <v>3728</v>
      </c>
      <c r="P959" s="503"/>
      <c r="Q959" s="514">
        <v>1864</v>
      </c>
    </row>
    <row r="960" spans="1:17" ht="14.4" customHeight="1" x14ac:dyDescent="0.3">
      <c r="A960" s="497" t="s">
        <v>2146</v>
      </c>
      <c r="B960" s="498" t="s">
        <v>1607</v>
      </c>
      <c r="C960" s="498" t="s">
        <v>1588</v>
      </c>
      <c r="D960" s="498" t="s">
        <v>1871</v>
      </c>
      <c r="E960" s="498" t="s">
        <v>1872</v>
      </c>
      <c r="F960" s="513"/>
      <c r="G960" s="513"/>
      <c r="H960" s="513"/>
      <c r="I960" s="513"/>
      <c r="J960" s="513">
        <v>1</v>
      </c>
      <c r="K960" s="513">
        <v>8384</v>
      </c>
      <c r="L960" s="513"/>
      <c r="M960" s="513">
        <v>8384</v>
      </c>
      <c r="N960" s="513">
        <v>1</v>
      </c>
      <c r="O960" s="513">
        <v>8384</v>
      </c>
      <c r="P960" s="503"/>
      <c r="Q960" s="514">
        <v>8384</v>
      </c>
    </row>
    <row r="961" spans="1:17" ht="14.4" customHeight="1" x14ac:dyDescent="0.3">
      <c r="A961" s="497" t="s">
        <v>2147</v>
      </c>
      <c r="B961" s="498" t="s">
        <v>1580</v>
      </c>
      <c r="C961" s="498" t="s">
        <v>1588</v>
      </c>
      <c r="D961" s="498" t="s">
        <v>1597</v>
      </c>
      <c r="E961" s="498" t="s">
        <v>1598</v>
      </c>
      <c r="F961" s="513">
        <v>1</v>
      </c>
      <c r="G961" s="513">
        <v>648</v>
      </c>
      <c r="H961" s="513">
        <v>1</v>
      </c>
      <c r="I961" s="513">
        <v>648</v>
      </c>
      <c r="J961" s="513">
        <v>1</v>
      </c>
      <c r="K961" s="513">
        <v>650</v>
      </c>
      <c r="L961" s="513">
        <v>1.0030864197530864</v>
      </c>
      <c r="M961" s="513">
        <v>650</v>
      </c>
      <c r="N961" s="513"/>
      <c r="O961" s="513"/>
      <c r="P961" s="503"/>
      <c r="Q961" s="514"/>
    </row>
    <row r="962" spans="1:17" ht="14.4" customHeight="1" x14ac:dyDescent="0.3">
      <c r="A962" s="497" t="s">
        <v>2147</v>
      </c>
      <c r="B962" s="498" t="s">
        <v>1580</v>
      </c>
      <c r="C962" s="498" t="s">
        <v>1588</v>
      </c>
      <c r="D962" s="498" t="s">
        <v>1599</v>
      </c>
      <c r="E962" s="498" t="s">
        <v>1600</v>
      </c>
      <c r="F962" s="513">
        <v>1</v>
      </c>
      <c r="G962" s="513">
        <v>120</v>
      </c>
      <c r="H962" s="513">
        <v>1</v>
      </c>
      <c r="I962" s="513">
        <v>120</v>
      </c>
      <c r="J962" s="513">
        <v>1</v>
      </c>
      <c r="K962" s="513">
        <v>121</v>
      </c>
      <c r="L962" s="513">
        <v>1.0083333333333333</v>
      </c>
      <c r="M962" s="513">
        <v>121</v>
      </c>
      <c r="N962" s="513"/>
      <c r="O962" s="513"/>
      <c r="P962" s="503"/>
      <c r="Q962" s="514"/>
    </row>
    <row r="963" spans="1:17" ht="14.4" customHeight="1" x14ac:dyDescent="0.3">
      <c r="A963" s="497" t="s">
        <v>2147</v>
      </c>
      <c r="B963" s="498" t="s">
        <v>1580</v>
      </c>
      <c r="C963" s="498" t="s">
        <v>1588</v>
      </c>
      <c r="D963" s="498" t="s">
        <v>1601</v>
      </c>
      <c r="E963" s="498" t="s">
        <v>1602</v>
      </c>
      <c r="F963" s="513">
        <v>1</v>
      </c>
      <c r="G963" s="513">
        <v>264</v>
      </c>
      <c r="H963" s="513">
        <v>1</v>
      </c>
      <c r="I963" s="513">
        <v>264</v>
      </c>
      <c r="J963" s="513">
        <v>1</v>
      </c>
      <c r="K963" s="513">
        <v>266</v>
      </c>
      <c r="L963" s="513">
        <v>1.0075757575757576</v>
      </c>
      <c r="M963" s="513">
        <v>266</v>
      </c>
      <c r="N963" s="513"/>
      <c r="O963" s="513"/>
      <c r="P963" s="503"/>
      <c r="Q963" s="514"/>
    </row>
    <row r="964" spans="1:17" ht="14.4" customHeight="1" x14ac:dyDescent="0.3">
      <c r="A964" s="497" t="s">
        <v>2147</v>
      </c>
      <c r="B964" s="498" t="s">
        <v>1607</v>
      </c>
      <c r="C964" s="498" t="s">
        <v>1608</v>
      </c>
      <c r="D964" s="498" t="s">
        <v>1610</v>
      </c>
      <c r="E964" s="498" t="s">
        <v>1611</v>
      </c>
      <c r="F964" s="513"/>
      <c r="G964" s="513"/>
      <c r="H964" s="513"/>
      <c r="I964" s="513"/>
      <c r="J964" s="513">
        <v>1</v>
      </c>
      <c r="K964" s="513">
        <v>489.03</v>
      </c>
      <c r="L964" s="513"/>
      <c r="M964" s="513">
        <v>489.03</v>
      </c>
      <c r="N964" s="513"/>
      <c r="O964" s="513"/>
      <c r="P964" s="503"/>
      <c r="Q964" s="514"/>
    </row>
    <row r="965" spans="1:17" ht="14.4" customHeight="1" x14ac:dyDescent="0.3">
      <c r="A965" s="497" t="s">
        <v>2147</v>
      </c>
      <c r="B965" s="498" t="s">
        <v>1607</v>
      </c>
      <c r="C965" s="498" t="s">
        <v>1608</v>
      </c>
      <c r="D965" s="498" t="s">
        <v>1612</v>
      </c>
      <c r="E965" s="498" t="s">
        <v>613</v>
      </c>
      <c r="F965" s="513"/>
      <c r="G965" s="513"/>
      <c r="H965" s="513"/>
      <c r="I965" s="513"/>
      <c r="J965" s="513">
        <v>3</v>
      </c>
      <c r="K965" s="513">
        <v>3001.77</v>
      </c>
      <c r="L965" s="513"/>
      <c r="M965" s="513">
        <v>1000.59</v>
      </c>
      <c r="N965" s="513"/>
      <c r="O965" s="513"/>
      <c r="P965" s="503"/>
      <c r="Q965" s="514"/>
    </row>
    <row r="966" spans="1:17" ht="14.4" customHeight="1" x14ac:dyDescent="0.3">
      <c r="A966" s="497" t="s">
        <v>2147</v>
      </c>
      <c r="B966" s="498" t="s">
        <v>1607</v>
      </c>
      <c r="C966" s="498" t="s">
        <v>1608</v>
      </c>
      <c r="D966" s="498" t="s">
        <v>1613</v>
      </c>
      <c r="E966" s="498" t="s">
        <v>613</v>
      </c>
      <c r="F966" s="513">
        <v>1.5</v>
      </c>
      <c r="G966" s="513">
        <v>2974.32</v>
      </c>
      <c r="H966" s="513">
        <v>1</v>
      </c>
      <c r="I966" s="513">
        <v>1982.88</v>
      </c>
      <c r="J966" s="513"/>
      <c r="K966" s="513"/>
      <c r="L966" s="513"/>
      <c r="M966" s="513"/>
      <c r="N966" s="513">
        <v>1</v>
      </c>
      <c r="O966" s="513">
        <v>2000.27</v>
      </c>
      <c r="P966" s="503">
        <v>0.67251338120982274</v>
      </c>
      <c r="Q966" s="514">
        <v>2000.27</v>
      </c>
    </row>
    <row r="967" spans="1:17" ht="14.4" customHeight="1" x14ac:dyDescent="0.3">
      <c r="A967" s="497" t="s">
        <v>2147</v>
      </c>
      <c r="B967" s="498" t="s">
        <v>1607</v>
      </c>
      <c r="C967" s="498" t="s">
        <v>1608</v>
      </c>
      <c r="D967" s="498" t="s">
        <v>1614</v>
      </c>
      <c r="E967" s="498" t="s">
        <v>1615</v>
      </c>
      <c r="F967" s="513">
        <v>1.33</v>
      </c>
      <c r="G967" s="513">
        <v>3522.14</v>
      </c>
      <c r="H967" s="513">
        <v>1</v>
      </c>
      <c r="I967" s="513">
        <v>2648.2255639097743</v>
      </c>
      <c r="J967" s="513">
        <v>0.66</v>
      </c>
      <c r="K967" s="513">
        <v>1747.83</v>
      </c>
      <c r="L967" s="513">
        <v>0.49624092171236805</v>
      </c>
      <c r="M967" s="513">
        <v>2648.2272727272725</v>
      </c>
      <c r="N967" s="513">
        <v>0.33</v>
      </c>
      <c r="O967" s="513">
        <v>881.58</v>
      </c>
      <c r="P967" s="503">
        <v>0.25029669462315524</v>
      </c>
      <c r="Q967" s="514">
        <v>2671.4545454545455</v>
      </c>
    </row>
    <row r="968" spans="1:17" ht="14.4" customHeight="1" x14ac:dyDescent="0.3">
      <c r="A968" s="497" t="s">
        <v>2147</v>
      </c>
      <c r="B968" s="498" t="s">
        <v>1607</v>
      </c>
      <c r="C968" s="498" t="s">
        <v>1608</v>
      </c>
      <c r="D968" s="498" t="s">
        <v>1616</v>
      </c>
      <c r="E968" s="498" t="s">
        <v>1615</v>
      </c>
      <c r="F968" s="513">
        <v>0.4</v>
      </c>
      <c r="G968" s="513">
        <v>2648.22</v>
      </c>
      <c r="H968" s="513">
        <v>1</v>
      </c>
      <c r="I968" s="513">
        <v>6620.5499999999993</v>
      </c>
      <c r="J968" s="513">
        <v>1.1000000000000001</v>
      </c>
      <c r="K968" s="513">
        <v>7329.04</v>
      </c>
      <c r="L968" s="513">
        <v>2.7675344193458251</v>
      </c>
      <c r="M968" s="513">
        <v>6662.7636363636357</v>
      </c>
      <c r="N968" s="513">
        <v>0.4</v>
      </c>
      <c r="O968" s="513">
        <v>2671.44</v>
      </c>
      <c r="P968" s="503">
        <v>1.0087681537032422</v>
      </c>
      <c r="Q968" s="514">
        <v>6678.5999999999995</v>
      </c>
    </row>
    <row r="969" spans="1:17" ht="14.4" customHeight="1" x14ac:dyDescent="0.3">
      <c r="A969" s="497" t="s">
        <v>2147</v>
      </c>
      <c r="B969" s="498" t="s">
        <v>1607</v>
      </c>
      <c r="C969" s="498" t="s">
        <v>1608</v>
      </c>
      <c r="D969" s="498" t="s">
        <v>1620</v>
      </c>
      <c r="E969" s="498" t="s">
        <v>624</v>
      </c>
      <c r="F969" s="513">
        <v>6.3000000000000007</v>
      </c>
      <c r="G969" s="513">
        <v>9763.92</v>
      </c>
      <c r="H969" s="513">
        <v>1</v>
      </c>
      <c r="I969" s="513">
        <v>1549.8285714285712</v>
      </c>
      <c r="J969" s="513">
        <v>4</v>
      </c>
      <c r="K969" s="513">
        <v>3949.22</v>
      </c>
      <c r="L969" s="513">
        <v>0.40447074535637323</v>
      </c>
      <c r="M969" s="513">
        <v>987.30499999999995</v>
      </c>
      <c r="N969" s="513">
        <v>3</v>
      </c>
      <c r="O969" s="513">
        <v>2967.0600000000004</v>
      </c>
      <c r="P969" s="503">
        <v>0.30387999901678836</v>
      </c>
      <c r="Q969" s="514">
        <v>989.0200000000001</v>
      </c>
    </row>
    <row r="970" spans="1:17" ht="14.4" customHeight="1" x14ac:dyDescent="0.3">
      <c r="A970" s="497" t="s">
        <v>2147</v>
      </c>
      <c r="B970" s="498" t="s">
        <v>1607</v>
      </c>
      <c r="C970" s="498" t="s">
        <v>1608</v>
      </c>
      <c r="D970" s="498" t="s">
        <v>1621</v>
      </c>
      <c r="E970" s="498" t="s">
        <v>689</v>
      </c>
      <c r="F970" s="513">
        <v>0.06</v>
      </c>
      <c r="G970" s="513">
        <v>919.53</v>
      </c>
      <c r="H970" s="513">
        <v>1</v>
      </c>
      <c r="I970" s="513">
        <v>15325.5</v>
      </c>
      <c r="J970" s="513"/>
      <c r="K970" s="513"/>
      <c r="L970" s="513"/>
      <c r="M970" s="513"/>
      <c r="N970" s="513"/>
      <c r="O970" s="513"/>
      <c r="P970" s="503"/>
      <c r="Q970" s="514"/>
    </row>
    <row r="971" spans="1:17" ht="14.4" customHeight="1" x14ac:dyDescent="0.3">
      <c r="A971" s="497" t="s">
        <v>2147</v>
      </c>
      <c r="B971" s="498" t="s">
        <v>1607</v>
      </c>
      <c r="C971" s="498" t="s">
        <v>1608</v>
      </c>
      <c r="D971" s="498" t="s">
        <v>1622</v>
      </c>
      <c r="E971" s="498" t="s">
        <v>693</v>
      </c>
      <c r="F971" s="513">
        <v>0.27</v>
      </c>
      <c r="G971" s="513">
        <v>3482.9799999999996</v>
      </c>
      <c r="H971" s="513">
        <v>1</v>
      </c>
      <c r="I971" s="513">
        <v>12899.925925925923</v>
      </c>
      <c r="J971" s="513">
        <v>0.39</v>
      </c>
      <c r="K971" s="513">
        <v>4031.5699999999997</v>
      </c>
      <c r="L971" s="513">
        <v>1.1575059288310585</v>
      </c>
      <c r="M971" s="513">
        <v>10337.358974358973</v>
      </c>
      <c r="N971" s="513">
        <v>0.33999999999999997</v>
      </c>
      <c r="O971" s="513">
        <v>3514.71</v>
      </c>
      <c r="P971" s="503">
        <v>1.0091100149871663</v>
      </c>
      <c r="Q971" s="514">
        <v>10337.382352941178</v>
      </c>
    </row>
    <row r="972" spans="1:17" ht="14.4" customHeight="1" x14ac:dyDescent="0.3">
      <c r="A972" s="497" t="s">
        <v>2147</v>
      </c>
      <c r="B972" s="498" t="s">
        <v>1607</v>
      </c>
      <c r="C972" s="498" t="s">
        <v>1608</v>
      </c>
      <c r="D972" s="498" t="s">
        <v>1629</v>
      </c>
      <c r="E972" s="498" t="s">
        <v>628</v>
      </c>
      <c r="F972" s="513">
        <v>1</v>
      </c>
      <c r="G972" s="513">
        <v>966.74</v>
      </c>
      <c r="H972" s="513">
        <v>1</v>
      </c>
      <c r="I972" s="513">
        <v>966.74</v>
      </c>
      <c r="J972" s="513">
        <v>1</v>
      </c>
      <c r="K972" s="513">
        <v>975.22</v>
      </c>
      <c r="L972" s="513">
        <v>1.0087717483501253</v>
      </c>
      <c r="M972" s="513">
        <v>975.22</v>
      </c>
      <c r="N972" s="513">
        <v>5.5</v>
      </c>
      <c r="O972" s="513">
        <v>5363.71</v>
      </c>
      <c r="P972" s="503">
        <v>5.5482446159256886</v>
      </c>
      <c r="Q972" s="514">
        <v>975.22</v>
      </c>
    </row>
    <row r="973" spans="1:17" ht="14.4" customHeight="1" x14ac:dyDescent="0.3">
      <c r="A973" s="497" t="s">
        <v>2147</v>
      </c>
      <c r="B973" s="498" t="s">
        <v>1607</v>
      </c>
      <c r="C973" s="498" t="s">
        <v>1608</v>
      </c>
      <c r="D973" s="498" t="s">
        <v>1631</v>
      </c>
      <c r="E973" s="498" t="s">
        <v>719</v>
      </c>
      <c r="F973" s="513"/>
      <c r="G973" s="513"/>
      <c r="H973" s="513"/>
      <c r="I973" s="513"/>
      <c r="J973" s="513">
        <v>7.0000000000000007E-2</v>
      </c>
      <c r="K973" s="513">
        <v>342.32</v>
      </c>
      <c r="L973" s="513"/>
      <c r="M973" s="513">
        <v>4890.2857142857138</v>
      </c>
      <c r="N973" s="513"/>
      <c r="O973" s="513"/>
      <c r="P973" s="503"/>
      <c r="Q973" s="514"/>
    </row>
    <row r="974" spans="1:17" ht="14.4" customHeight="1" x14ac:dyDescent="0.3">
      <c r="A974" s="497" t="s">
        <v>2147</v>
      </c>
      <c r="B974" s="498" t="s">
        <v>1607</v>
      </c>
      <c r="C974" s="498" t="s">
        <v>1608</v>
      </c>
      <c r="D974" s="498" t="s">
        <v>1633</v>
      </c>
      <c r="E974" s="498" t="s">
        <v>716</v>
      </c>
      <c r="F974" s="513"/>
      <c r="G974" s="513"/>
      <c r="H974" s="513"/>
      <c r="I974" s="513"/>
      <c r="J974" s="513">
        <v>0.05</v>
      </c>
      <c r="K974" s="513">
        <v>273.04000000000002</v>
      </c>
      <c r="L974" s="513"/>
      <c r="M974" s="513">
        <v>5460.8</v>
      </c>
      <c r="N974" s="513">
        <v>0.30000000000000004</v>
      </c>
      <c r="O974" s="513">
        <v>1638.2400000000002</v>
      </c>
      <c r="P974" s="503"/>
      <c r="Q974" s="514">
        <v>5460.8</v>
      </c>
    </row>
    <row r="975" spans="1:17" ht="14.4" customHeight="1" x14ac:dyDescent="0.3">
      <c r="A975" s="497" t="s">
        <v>2147</v>
      </c>
      <c r="B975" s="498" t="s">
        <v>1607</v>
      </c>
      <c r="C975" s="498" t="s">
        <v>1608</v>
      </c>
      <c r="D975" s="498" t="s">
        <v>1634</v>
      </c>
      <c r="E975" s="498" t="s">
        <v>716</v>
      </c>
      <c r="F975" s="513">
        <v>1.67</v>
      </c>
      <c r="G975" s="513">
        <v>18042.27</v>
      </c>
      <c r="H975" s="513">
        <v>1</v>
      </c>
      <c r="I975" s="513">
        <v>10803.754491017964</v>
      </c>
      <c r="J975" s="513">
        <v>2.25</v>
      </c>
      <c r="K975" s="513">
        <v>24533.68</v>
      </c>
      <c r="L975" s="513">
        <v>1.3597889844238003</v>
      </c>
      <c r="M975" s="513">
        <v>10903.857777777777</v>
      </c>
      <c r="N975" s="513">
        <v>2.63</v>
      </c>
      <c r="O975" s="513">
        <v>28712.83</v>
      </c>
      <c r="P975" s="503">
        <v>1.5914200375008245</v>
      </c>
      <c r="Q975" s="514">
        <v>10917.425855513309</v>
      </c>
    </row>
    <row r="976" spans="1:17" ht="14.4" customHeight="1" x14ac:dyDescent="0.3">
      <c r="A976" s="497" t="s">
        <v>2147</v>
      </c>
      <c r="B976" s="498" t="s">
        <v>1607</v>
      </c>
      <c r="C976" s="498" t="s">
        <v>1608</v>
      </c>
      <c r="D976" s="498" t="s">
        <v>1635</v>
      </c>
      <c r="E976" s="498" t="s">
        <v>719</v>
      </c>
      <c r="F976" s="513">
        <v>0.1</v>
      </c>
      <c r="G976" s="513">
        <v>193.91</v>
      </c>
      <c r="H976" s="513">
        <v>1</v>
      </c>
      <c r="I976" s="513">
        <v>1939.1</v>
      </c>
      <c r="J976" s="513">
        <v>0.05</v>
      </c>
      <c r="K976" s="513">
        <v>96.95</v>
      </c>
      <c r="L976" s="513">
        <v>0.49997421484193699</v>
      </c>
      <c r="M976" s="513">
        <v>1939</v>
      </c>
      <c r="N976" s="513">
        <v>0.4</v>
      </c>
      <c r="O976" s="513">
        <v>782.44</v>
      </c>
      <c r="P976" s="503">
        <v>4.0350678149657062</v>
      </c>
      <c r="Q976" s="514">
        <v>1956.1000000000001</v>
      </c>
    </row>
    <row r="977" spans="1:17" ht="14.4" customHeight="1" x14ac:dyDescent="0.3">
      <c r="A977" s="497" t="s">
        <v>2147</v>
      </c>
      <c r="B977" s="498" t="s">
        <v>1607</v>
      </c>
      <c r="C977" s="498" t="s">
        <v>1608</v>
      </c>
      <c r="D977" s="498" t="s">
        <v>1637</v>
      </c>
      <c r="E977" s="498" t="s">
        <v>632</v>
      </c>
      <c r="F977" s="513">
        <v>0.64999999999999991</v>
      </c>
      <c r="G977" s="513">
        <v>244.43</v>
      </c>
      <c r="H977" s="513">
        <v>1</v>
      </c>
      <c r="I977" s="513">
        <v>376.04615384615391</v>
      </c>
      <c r="J977" s="513"/>
      <c r="K977" s="513"/>
      <c r="L977" s="513"/>
      <c r="M977" s="513"/>
      <c r="N977" s="513">
        <v>0.75</v>
      </c>
      <c r="O977" s="513">
        <v>284.5</v>
      </c>
      <c r="P977" s="503">
        <v>1.1639324141881111</v>
      </c>
      <c r="Q977" s="514">
        <v>379.33333333333331</v>
      </c>
    </row>
    <row r="978" spans="1:17" ht="14.4" customHeight="1" x14ac:dyDescent="0.3">
      <c r="A978" s="497" t="s">
        <v>2147</v>
      </c>
      <c r="B978" s="498" t="s">
        <v>1607</v>
      </c>
      <c r="C978" s="498" t="s">
        <v>1608</v>
      </c>
      <c r="D978" s="498" t="s">
        <v>1639</v>
      </c>
      <c r="E978" s="498" t="s">
        <v>609</v>
      </c>
      <c r="F978" s="513"/>
      <c r="G978" s="513"/>
      <c r="H978" s="513"/>
      <c r="I978" s="513"/>
      <c r="J978" s="513"/>
      <c r="K978" s="513"/>
      <c r="L978" s="513"/>
      <c r="M978" s="513"/>
      <c r="N978" s="513">
        <v>0.08</v>
      </c>
      <c r="O978" s="513">
        <v>75.58</v>
      </c>
      <c r="P978" s="503"/>
      <c r="Q978" s="514">
        <v>944.75</v>
      </c>
    </row>
    <row r="979" spans="1:17" ht="14.4" customHeight="1" x14ac:dyDescent="0.3">
      <c r="A979" s="497" t="s">
        <v>2147</v>
      </c>
      <c r="B979" s="498" t="s">
        <v>1607</v>
      </c>
      <c r="C979" s="498" t="s">
        <v>1581</v>
      </c>
      <c r="D979" s="498" t="s">
        <v>1650</v>
      </c>
      <c r="E979" s="498" t="s">
        <v>1651</v>
      </c>
      <c r="F979" s="513">
        <v>1</v>
      </c>
      <c r="G979" s="513">
        <v>938.2</v>
      </c>
      <c r="H979" s="513">
        <v>1</v>
      </c>
      <c r="I979" s="513">
        <v>938.2</v>
      </c>
      <c r="J979" s="513"/>
      <c r="K979" s="513"/>
      <c r="L979" s="513"/>
      <c r="M979" s="513"/>
      <c r="N979" s="513"/>
      <c r="O979" s="513"/>
      <c r="P979" s="503"/>
      <c r="Q979" s="514"/>
    </row>
    <row r="980" spans="1:17" ht="14.4" customHeight="1" x14ac:dyDescent="0.3">
      <c r="A980" s="497" t="s">
        <v>2147</v>
      </c>
      <c r="B980" s="498" t="s">
        <v>1607</v>
      </c>
      <c r="C980" s="498" t="s">
        <v>1581</v>
      </c>
      <c r="D980" s="498" t="s">
        <v>2094</v>
      </c>
      <c r="E980" s="498" t="s">
        <v>1651</v>
      </c>
      <c r="F980" s="513"/>
      <c r="G980" s="513"/>
      <c r="H980" s="513"/>
      <c r="I980" s="513"/>
      <c r="J980" s="513"/>
      <c r="K980" s="513"/>
      <c r="L980" s="513"/>
      <c r="M980" s="513"/>
      <c r="N980" s="513">
        <v>1</v>
      </c>
      <c r="O980" s="513">
        <v>1408.42</v>
      </c>
      <c r="P980" s="503"/>
      <c r="Q980" s="514">
        <v>1408.42</v>
      </c>
    </row>
    <row r="981" spans="1:17" ht="14.4" customHeight="1" x14ac:dyDescent="0.3">
      <c r="A981" s="497" t="s">
        <v>2147</v>
      </c>
      <c r="B981" s="498" t="s">
        <v>1607</v>
      </c>
      <c r="C981" s="498" t="s">
        <v>1581</v>
      </c>
      <c r="D981" s="498" t="s">
        <v>1652</v>
      </c>
      <c r="E981" s="498" t="s">
        <v>1651</v>
      </c>
      <c r="F981" s="513">
        <v>1</v>
      </c>
      <c r="G981" s="513">
        <v>1647.4</v>
      </c>
      <c r="H981" s="513">
        <v>1</v>
      </c>
      <c r="I981" s="513">
        <v>1647.4</v>
      </c>
      <c r="J981" s="513"/>
      <c r="K981" s="513"/>
      <c r="L981" s="513"/>
      <c r="M981" s="513"/>
      <c r="N981" s="513"/>
      <c r="O981" s="513"/>
      <c r="P981" s="503"/>
      <c r="Q981" s="514"/>
    </row>
    <row r="982" spans="1:17" ht="14.4" customHeight="1" x14ac:dyDescent="0.3">
      <c r="A982" s="497" t="s">
        <v>2147</v>
      </c>
      <c r="B982" s="498" t="s">
        <v>1607</v>
      </c>
      <c r="C982" s="498" t="s">
        <v>1581</v>
      </c>
      <c r="D982" s="498" t="s">
        <v>1653</v>
      </c>
      <c r="E982" s="498" t="s">
        <v>1651</v>
      </c>
      <c r="F982" s="513">
        <v>1</v>
      </c>
      <c r="G982" s="513">
        <v>1993.8</v>
      </c>
      <c r="H982" s="513">
        <v>1</v>
      </c>
      <c r="I982" s="513">
        <v>1993.8</v>
      </c>
      <c r="J982" s="513"/>
      <c r="K982" s="513"/>
      <c r="L982" s="513"/>
      <c r="M982" s="513"/>
      <c r="N982" s="513">
        <v>4</v>
      </c>
      <c r="O982" s="513">
        <v>8265.2000000000007</v>
      </c>
      <c r="P982" s="503">
        <v>4.1454508977831281</v>
      </c>
      <c r="Q982" s="514">
        <v>2066.3000000000002</v>
      </c>
    </row>
    <row r="983" spans="1:17" ht="14.4" customHeight="1" x14ac:dyDescent="0.3">
      <c r="A983" s="497" t="s">
        <v>2147</v>
      </c>
      <c r="B983" s="498" t="s">
        <v>1607</v>
      </c>
      <c r="C983" s="498" t="s">
        <v>1581</v>
      </c>
      <c r="D983" s="498" t="s">
        <v>1950</v>
      </c>
      <c r="E983" s="498" t="s">
        <v>1951</v>
      </c>
      <c r="F983" s="513"/>
      <c r="G983" s="513"/>
      <c r="H983" s="513"/>
      <c r="I983" s="513"/>
      <c r="J983" s="513"/>
      <c r="K983" s="513"/>
      <c r="L983" s="513"/>
      <c r="M983" s="513"/>
      <c r="N983" s="513">
        <v>1</v>
      </c>
      <c r="O983" s="513">
        <v>1932.09</v>
      </c>
      <c r="P983" s="503"/>
      <c r="Q983" s="514">
        <v>1932.09</v>
      </c>
    </row>
    <row r="984" spans="1:17" ht="14.4" customHeight="1" x14ac:dyDescent="0.3">
      <c r="A984" s="497" t="s">
        <v>2147</v>
      </c>
      <c r="B984" s="498" t="s">
        <v>1607</v>
      </c>
      <c r="C984" s="498" t="s">
        <v>1581</v>
      </c>
      <c r="D984" s="498" t="s">
        <v>1654</v>
      </c>
      <c r="E984" s="498" t="s">
        <v>1655</v>
      </c>
      <c r="F984" s="513"/>
      <c r="G984" s="513"/>
      <c r="H984" s="513"/>
      <c r="I984" s="513"/>
      <c r="J984" s="513"/>
      <c r="K984" s="513"/>
      <c r="L984" s="513"/>
      <c r="M984" s="513"/>
      <c r="N984" s="513">
        <v>3</v>
      </c>
      <c r="O984" s="513">
        <v>3083.2799999999997</v>
      </c>
      <c r="P984" s="503"/>
      <c r="Q984" s="514">
        <v>1027.76</v>
      </c>
    </row>
    <row r="985" spans="1:17" ht="14.4" customHeight="1" x14ac:dyDescent="0.3">
      <c r="A985" s="497" t="s">
        <v>2147</v>
      </c>
      <c r="B985" s="498" t="s">
        <v>1607</v>
      </c>
      <c r="C985" s="498" t="s">
        <v>1581</v>
      </c>
      <c r="D985" s="498" t="s">
        <v>1664</v>
      </c>
      <c r="E985" s="498" t="s">
        <v>1665</v>
      </c>
      <c r="F985" s="513"/>
      <c r="G985" s="513"/>
      <c r="H985" s="513"/>
      <c r="I985" s="513"/>
      <c r="J985" s="513"/>
      <c r="K985" s="513"/>
      <c r="L985" s="513"/>
      <c r="M985" s="513"/>
      <c r="N985" s="513">
        <v>1</v>
      </c>
      <c r="O985" s="513">
        <v>6890.78</v>
      </c>
      <c r="P985" s="503"/>
      <c r="Q985" s="514">
        <v>6890.78</v>
      </c>
    </row>
    <row r="986" spans="1:17" ht="14.4" customHeight="1" x14ac:dyDescent="0.3">
      <c r="A986" s="497" t="s">
        <v>2147</v>
      </c>
      <c r="B986" s="498" t="s">
        <v>1607</v>
      </c>
      <c r="C986" s="498" t="s">
        <v>1581</v>
      </c>
      <c r="D986" s="498" t="s">
        <v>2020</v>
      </c>
      <c r="E986" s="498" t="s">
        <v>2021</v>
      </c>
      <c r="F986" s="513"/>
      <c r="G986" s="513"/>
      <c r="H986" s="513"/>
      <c r="I986" s="513"/>
      <c r="J986" s="513"/>
      <c r="K986" s="513"/>
      <c r="L986" s="513"/>
      <c r="M986" s="513"/>
      <c r="N986" s="513">
        <v>1</v>
      </c>
      <c r="O986" s="513">
        <v>19196.8</v>
      </c>
      <c r="P986" s="503"/>
      <c r="Q986" s="514">
        <v>19196.8</v>
      </c>
    </row>
    <row r="987" spans="1:17" ht="14.4" customHeight="1" x14ac:dyDescent="0.3">
      <c r="A987" s="497" t="s">
        <v>2147</v>
      </c>
      <c r="B987" s="498" t="s">
        <v>1607</v>
      </c>
      <c r="C987" s="498" t="s">
        <v>1581</v>
      </c>
      <c r="D987" s="498" t="s">
        <v>1670</v>
      </c>
      <c r="E987" s="498" t="s">
        <v>1671</v>
      </c>
      <c r="F987" s="513">
        <v>1</v>
      </c>
      <c r="G987" s="513">
        <v>16474</v>
      </c>
      <c r="H987" s="513">
        <v>1</v>
      </c>
      <c r="I987" s="513">
        <v>16474</v>
      </c>
      <c r="J987" s="513"/>
      <c r="K987" s="513"/>
      <c r="L987" s="513"/>
      <c r="M987" s="513"/>
      <c r="N987" s="513">
        <v>1</v>
      </c>
      <c r="O987" s="513">
        <v>17073.05</v>
      </c>
      <c r="P987" s="503">
        <v>1.0363633604467646</v>
      </c>
      <c r="Q987" s="514">
        <v>17073.05</v>
      </c>
    </row>
    <row r="988" spans="1:17" ht="14.4" customHeight="1" x14ac:dyDescent="0.3">
      <c r="A988" s="497" t="s">
        <v>2147</v>
      </c>
      <c r="B988" s="498" t="s">
        <v>1607</v>
      </c>
      <c r="C988" s="498" t="s">
        <v>1581</v>
      </c>
      <c r="D988" s="498" t="s">
        <v>1672</v>
      </c>
      <c r="E988" s="498" t="s">
        <v>1673</v>
      </c>
      <c r="F988" s="513">
        <v>1</v>
      </c>
      <c r="G988" s="513">
        <v>1002.8</v>
      </c>
      <c r="H988" s="513">
        <v>1</v>
      </c>
      <c r="I988" s="513">
        <v>1002.8</v>
      </c>
      <c r="J988" s="513"/>
      <c r="K988" s="513"/>
      <c r="L988" s="513"/>
      <c r="M988" s="513"/>
      <c r="N988" s="513">
        <v>2</v>
      </c>
      <c r="O988" s="513">
        <v>2005.6</v>
      </c>
      <c r="P988" s="503">
        <v>2</v>
      </c>
      <c r="Q988" s="514">
        <v>1002.8</v>
      </c>
    </row>
    <row r="989" spans="1:17" ht="14.4" customHeight="1" x14ac:dyDescent="0.3">
      <c r="A989" s="497" t="s">
        <v>2147</v>
      </c>
      <c r="B989" s="498" t="s">
        <v>1607</v>
      </c>
      <c r="C989" s="498" t="s">
        <v>1581</v>
      </c>
      <c r="D989" s="498" t="s">
        <v>1676</v>
      </c>
      <c r="E989" s="498" t="s">
        <v>1677</v>
      </c>
      <c r="F989" s="513"/>
      <c r="G989" s="513"/>
      <c r="H989" s="513"/>
      <c r="I989" s="513"/>
      <c r="J989" s="513"/>
      <c r="K989" s="513"/>
      <c r="L989" s="513"/>
      <c r="M989" s="513"/>
      <c r="N989" s="513">
        <v>1</v>
      </c>
      <c r="O989" s="513">
        <v>9370.39</v>
      </c>
      <c r="P989" s="503"/>
      <c r="Q989" s="514">
        <v>9370.39</v>
      </c>
    </row>
    <row r="990" spans="1:17" ht="14.4" customHeight="1" x14ac:dyDescent="0.3">
      <c r="A990" s="497" t="s">
        <v>2147</v>
      </c>
      <c r="B990" s="498" t="s">
        <v>1607</v>
      </c>
      <c r="C990" s="498" t="s">
        <v>1581</v>
      </c>
      <c r="D990" s="498" t="s">
        <v>1680</v>
      </c>
      <c r="E990" s="498" t="s">
        <v>1681</v>
      </c>
      <c r="F990" s="513"/>
      <c r="G990" s="513"/>
      <c r="H990" s="513"/>
      <c r="I990" s="513"/>
      <c r="J990" s="513"/>
      <c r="K990" s="513"/>
      <c r="L990" s="513"/>
      <c r="M990" s="513"/>
      <c r="N990" s="513">
        <v>2</v>
      </c>
      <c r="O990" s="513">
        <v>26569.040000000001</v>
      </c>
      <c r="P990" s="503"/>
      <c r="Q990" s="514">
        <v>13284.52</v>
      </c>
    </row>
    <row r="991" spans="1:17" ht="14.4" customHeight="1" x14ac:dyDescent="0.3">
      <c r="A991" s="497" t="s">
        <v>2147</v>
      </c>
      <c r="B991" s="498" t="s">
        <v>1607</v>
      </c>
      <c r="C991" s="498" t="s">
        <v>1581</v>
      </c>
      <c r="D991" s="498" t="s">
        <v>2030</v>
      </c>
      <c r="E991" s="498" t="s">
        <v>2031</v>
      </c>
      <c r="F991" s="513"/>
      <c r="G991" s="513"/>
      <c r="H991" s="513"/>
      <c r="I991" s="513"/>
      <c r="J991" s="513"/>
      <c r="K991" s="513"/>
      <c r="L991" s="513"/>
      <c r="M991" s="513"/>
      <c r="N991" s="513">
        <v>3</v>
      </c>
      <c r="O991" s="513">
        <v>104700</v>
      </c>
      <c r="P991" s="503"/>
      <c r="Q991" s="514">
        <v>34900</v>
      </c>
    </row>
    <row r="992" spans="1:17" ht="14.4" customHeight="1" x14ac:dyDescent="0.3">
      <c r="A992" s="497" t="s">
        <v>2147</v>
      </c>
      <c r="B992" s="498" t="s">
        <v>1607</v>
      </c>
      <c r="C992" s="498" t="s">
        <v>1581</v>
      </c>
      <c r="D992" s="498" t="s">
        <v>1701</v>
      </c>
      <c r="E992" s="498" t="s">
        <v>1702</v>
      </c>
      <c r="F992" s="513"/>
      <c r="G992" s="513"/>
      <c r="H992" s="513"/>
      <c r="I992" s="513"/>
      <c r="J992" s="513">
        <v>1</v>
      </c>
      <c r="K992" s="513">
        <v>831.16</v>
      </c>
      <c r="L992" s="513"/>
      <c r="M992" s="513">
        <v>831.16</v>
      </c>
      <c r="N992" s="513">
        <v>3</v>
      </c>
      <c r="O992" s="513">
        <v>2493.48</v>
      </c>
      <c r="P992" s="503"/>
      <c r="Q992" s="514">
        <v>831.16</v>
      </c>
    </row>
    <row r="993" spans="1:17" ht="14.4" customHeight="1" x14ac:dyDescent="0.3">
      <c r="A993" s="497" t="s">
        <v>2147</v>
      </c>
      <c r="B993" s="498" t="s">
        <v>1607</v>
      </c>
      <c r="C993" s="498" t="s">
        <v>1581</v>
      </c>
      <c r="D993" s="498" t="s">
        <v>1703</v>
      </c>
      <c r="E993" s="498" t="s">
        <v>1702</v>
      </c>
      <c r="F993" s="513">
        <v>1</v>
      </c>
      <c r="G993" s="513">
        <v>856.9</v>
      </c>
      <c r="H993" s="513">
        <v>1</v>
      </c>
      <c r="I993" s="513">
        <v>856.9</v>
      </c>
      <c r="J993" s="513">
        <v>2</v>
      </c>
      <c r="K993" s="513">
        <v>1776.12</v>
      </c>
      <c r="L993" s="513">
        <v>2.0727272727272728</v>
      </c>
      <c r="M993" s="513">
        <v>888.06</v>
      </c>
      <c r="N993" s="513"/>
      <c r="O993" s="513"/>
      <c r="P993" s="503"/>
      <c r="Q993" s="514"/>
    </row>
    <row r="994" spans="1:17" ht="14.4" customHeight="1" x14ac:dyDescent="0.3">
      <c r="A994" s="497" t="s">
        <v>2147</v>
      </c>
      <c r="B994" s="498" t="s">
        <v>1607</v>
      </c>
      <c r="C994" s="498" t="s">
        <v>1581</v>
      </c>
      <c r="D994" s="498" t="s">
        <v>1712</v>
      </c>
      <c r="E994" s="498" t="s">
        <v>1713</v>
      </c>
      <c r="F994" s="513">
        <v>1</v>
      </c>
      <c r="G994" s="513">
        <v>1421.2</v>
      </c>
      <c r="H994" s="513">
        <v>1</v>
      </c>
      <c r="I994" s="513">
        <v>1421.2</v>
      </c>
      <c r="J994" s="513"/>
      <c r="K994" s="513"/>
      <c r="L994" s="513"/>
      <c r="M994" s="513"/>
      <c r="N994" s="513">
        <v>2</v>
      </c>
      <c r="O994" s="513">
        <v>2945.76</v>
      </c>
      <c r="P994" s="503">
        <v>2.0727272727272728</v>
      </c>
      <c r="Q994" s="514">
        <v>1472.88</v>
      </c>
    </row>
    <row r="995" spans="1:17" ht="14.4" customHeight="1" x14ac:dyDescent="0.3">
      <c r="A995" s="497" t="s">
        <v>2147</v>
      </c>
      <c r="B995" s="498" t="s">
        <v>1607</v>
      </c>
      <c r="C995" s="498" t="s">
        <v>1581</v>
      </c>
      <c r="D995" s="498" t="s">
        <v>1962</v>
      </c>
      <c r="E995" s="498" t="s">
        <v>1963</v>
      </c>
      <c r="F995" s="513"/>
      <c r="G995" s="513"/>
      <c r="H995" s="513"/>
      <c r="I995" s="513"/>
      <c r="J995" s="513"/>
      <c r="K995" s="513"/>
      <c r="L995" s="513"/>
      <c r="M995" s="513"/>
      <c r="N995" s="513">
        <v>3</v>
      </c>
      <c r="O995" s="513">
        <v>10933.74</v>
      </c>
      <c r="P995" s="503"/>
      <c r="Q995" s="514">
        <v>3644.58</v>
      </c>
    </row>
    <row r="996" spans="1:17" ht="14.4" customHeight="1" x14ac:dyDescent="0.3">
      <c r="A996" s="497" t="s">
        <v>2147</v>
      </c>
      <c r="B996" s="498" t="s">
        <v>1607</v>
      </c>
      <c r="C996" s="498" t="s">
        <v>1581</v>
      </c>
      <c r="D996" s="498" t="s">
        <v>1718</v>
      </c>
      <c r="E996" s="498" t="s">
        <v>1719</v>
      </c>
      <c r="F996" s="513">
        <v>1</v>
      </c>
      <c r="G996" s="513">
        <v>1305.82</v>
      </c>
      <c r="H996" s="513">
        <v>1</v>
      </c>
      <c r="I996" s="513">
        <v>1305.82</v>
      </c>
      <c r="J996" s="513"/>
      <c r="K996" s="513"/>
      <c r="L996" s="513"/>
      <c r="M996" s="513"/>
      <c r="N996" s="513">
        <v>2</v>
      </c>
      <c r="O996" s="513">
        <v>2611.64</v>
      </c>
      <c r="P996" s="503">
        <v>2</v>
      </c>
      <c r="Q996" s="514">
        <v>1305.82</v>
      </c>
    </row>
    <row r="997" spans="1:17" ht="14.4" customHeight="1" x14ac:dyDescent="0.3">
      <c r="A997" s="497" t="s">
        <v>2147</v>
      </c>
      <c r="B997" s="498" t="s">
        <v>1607</v>
      </c>
      <c r="C997" s="498" t="s">
        <v>1581</v>
      </c>
      <c r="D997" s="498" t="s">
        <v>1720</v>
      </c>
      <c r="E997" s="498" t="s">
        <v>1721</v>
      </c>
      <c r="F997" s="513"/>
      <c r="G997" s="513"/>
      <c r="H997" s="513"/>
      <c r="I997" s="513"/>
      <c r="J997" s="513">
        <v>1</v>
      </c>
      <c r="K997" s="513">
        <v>359.1</v>
      </c>
      <c r="L997" s="513"/>
      <c r="M997" s="513">
        <v>359.1</v>
      </c>
      <c r="N997" s="513">
        <v>2</v>
      </c>
      <c r="O997" s="513">
        <v>718.2</v>
      </c>
      <c r="P997" s="503"/>
      <c r="Q997" s="514">
        <v>359.1</v>
      </c>
    </row>
    <row r="998" spans="1:17" ht="14.4" customHeight="1" x14ac:dyDescent="0.3">
      <c r="A998" s="497" t="s">
        <v>2147</v>
      </c>
      <c r="B998" s="498" t="s">
        <v>1607</v>
      </c>
      <c r="C998" s="498" t="s">
        <v>1581</v>
      </c>
      <c r="D998" s="498" t="s">
        <v>1722</v>
      </c>
      <c r="E998" s="498" t="s">
        <v>1723</v>
      </c>
      <c r="F998" s="513"/>
      <c r="G998" s="513"/>
      <c r="H998" s="513"/>
      <c r="I998" s="513"/>
      <c r="J998" s="513"/>
      <c r="K998" s="513"/>
      <c r="L998" s="513"/>
      <c r="M998" s="513"/>
      <c r="N998" s="513">
        <v>2</v>
      </c>
      <c r="O998" s="513">
        <v>1787.8</v>
      </c>
      <c r="P998" s="503"/>
      <c r="Q998" s="514">
        <v>893.9</v>
      </c>
    </row>
    <row r="999" spans="1:17" ht="14.4" customHeight="1" x14ac:dyDescent="0.3">
      <c r="A999" s="497" t="s">
        <v>2147</v>
      </c>
      <c r="B999" s="498" t="s">
        <v>1607</v>
      </c>
      <c r="C999" s="498" t="s">
        <v>1581</v>
      </c>
      <c r="D999" s="498" t="s">
        <v>1726</v>
      </c>
      <c r="E999" s="498" t="s">
        <v>1727</v>
      </c>
      <c r="F999" s="513">
        <v>1</v>
      </c>
      <c r="G999" s="513">
        <v>16241.1</v>
      </c>
      <c r="H999" s="513">
        <v>1</v>
      </c>
      <c r="I999" s="513">
        <v>16241.1</v>
      </c>
      <c r="J999" s="513">
        <v>1</v>
      </c>
      <c r="K999" s="513">
        <v>16831.689999999999</v>
      </c>
      <c r="L999" s="513">
        <v>1.0363639162372005</v>
      </c>
      <c r="M999" s="513">
        <v>16831.689999999999</v>
      </c>
      <c r="N999" s="513"/>
      <c r="O999" s="513"/>
      <c r="P999" s="503"/>
      <c r="Q999" s="514"/>
    </row>
    <row r="1000" spans="1:17" ht="14.4" customHeight="1" x14ac:dyDescent="0.3">
      <c r="A1000" s="497" t="s">
        <v>2147</v>
      </c>
      <c r="B1000" s="498" t="s">
        <v>1607</v>
      </c>
      <c r="C1000" s="498" t="s">
        <v>1581</v>
      </c>
      <c r="D1000" s="498" t="s">
        <v>2107</v>
      </c>
      <c r="E1000" s="498" t="s">
        <v>2108</v>
      </c>
      <c r="F1000" s="513">
        <v>1</v>
      </c>
      <c r="G1000" s="513">
        <v>10271.5</v>
      </c>
      <c r="H1000" s="513">
        <v>1</v>
      </c>
      <c r="I1000" s="513">
        <v>10271.5</v>
      </c>
      <c r="J1000" s="513">
        <v>1</v>
      </c>
      <c r="K1000" s="513">
        <v>10645.01</v>
      </c>
      <c r="L1000" s="513">
        <v>1.0363637248697855</v>
      </c>
      <c r="M1000" s="513">
        <v>10645.01</v>
      </c>
      <c r="N1000" s="513"/>
      <c r="O1000" s="513"/>
      <c r="P1000" s="503"/>
      <c r="Q1000" s="514"/>
    </row>
    <row r="1001" spans="1:17" ht="14.4" customHeight="1" x14ac:dyDescent="0.3">
      <c r="A1001" s="497" t="s">
        <v>2147</v>
      </c>
      <c r="B1001" s="498" t="s">
        <v>1607</v>
      </c>
      <c r="C1001" s="498" t="s">
        <v>1581</v>
      </c>
      <c r="D1001" s="498" t="s">
        <v>1736</v>
      </c>
      <c r="E1001" s="498" t="s">
        <v>1737</v>
      </c>
      <c r="F1001" s="513">
        <v>1</v>
      </c>
      <c r="G1001" s="513">
        <v>15395</v>
      </c>
      <c r="H1001" s="513">
        <v>1</v>
      </c>
      <c r="I1001" s="513">
        <v>15395</v>
      </c>
      <c r="J1001" s="513"/>
      <c r="K1001" s="513"/>
      <c r="L1001" s="513"/>
      <c r="M1001" s="513"/>
      <c r="N1001" s="513"/>
      <c r="O1001" s="513"/>
      <c r="P1001" s="503"/>
      <c r="Q1001" s="514"/>
    </row>
    <row r="1002" spans="1:17" ht="14.4" customHeight="1" x14ac:dyDescent="0.3">
      <c r="A1002" s="497" t="s">
        <v>2147</v>
      </c>
      <c r="B1002" s="498" t="s">
        <v>1607</v>
      </c>
      <c r="C1002" s="498" t="s">
        <v>1581</v>
      </c>
      <c r="D1002" s="498" t="s">
        <v>1943</v>
      </c>
      <c r="E1002" s="498" t="s">
        <v>1944</v>
      </c>
      <c r="F1002" s="513"/>
      <c r="G1002" s="513"/>
      <c r="H1002" s="513"/>
      <c r="I1002" s="513"/>
      <c r="J1002" s="513"/>
      <c r="K1002" s="513"/>
      <c r="L1002" s="513"/>
      <c r="M1002" s="513"/>
      <c r="N1002" s="513">
        <v>1</v>
      </c>
      <c r="O1002" s="513">
        <v>4890.29</v>
      </c>
      <c r="P1002" s="503"/>
      <c r="Q1002" s="514">
        <v>4890.29</v>
      </c>
    </row>
    <row r="1003" spans="1:17" ht="14.4" customHeight="1" x14ac:dyDescent="0.3">
      <c r="A1003" s="497" t="s">
        <v>2147</v>
      </c>
      <c r="B1003" s="498" t="s">
        <v>1607</v>
      </c>
      <c r="C1003" s="498" t="s">
        <v>1581</v>
      </c>
      <c r="D1003" s="498" t="s">
        <v>1970</v>
      </c>
      <c r="E1003" s="498" t="s">
        <v>1971</v>
      </c>
      <c r="F1003" s="513"/>
      <c r="G1003" s="513"/>
      <c r="H1003" s="513"/>
      <c r="I1003" s="513"/>
      <c r="J1003" s="513"/>
      <c r="K1003" s="513"/>
      <c r="L1003" s="513"/>
      <c r="M1003" s="513"/>
      <c r="N1003" s="513">
        <v>1</v>
      </c>
      <c r="O1003" s="513">
        <v>1085.2</v>
      </c>
      <c r="P1003" s="503"/>
      <c r="Q1003" s="514">
        <v>1085.2</v>
      </c>
    </row>
    <row r="1004" spans="1:17" ht="14.4" customHeight="1" x14ac:dyDescent="0.3">
      <c r="A1004" s="497" t="s">
        <v>2147</v>
      </c>
      <c r="B1004" s="498" t="s">
        <v>1607</v>
      </c>
      <c r="C1004" s="498" t="s">
        <v>1581</v>
      </c>
      <c r="D1004" s="498" t="s">
        <v>2148</v>
      </c>
      <c r="E1004" s="498" t="s">
        <v>2149</v>
      </c>
      <c r="F1004" s="513"/>
      <c r="G1004" s="513"/>
      <c r="H1004" s="513"/>
      <c r="I1004" s="513"/>
      <c r="J1004" s="513"/>
      <c r="K1004" s="513"/>
      <c r="L1004" s="513"/>
      <c r="M1004" s="513"/>
      <c r="N1004" s="513">
        <v>1</v>
      </c>
      <c r="O1004" s="513">
        <v>14698.85</v>
      </c>
      <c r="P1004" s="503"/>
      <c r="Q1004" s="514">
        <v>14698.85</v>
      </c>
    </row>
    <row r="1005" spans="1:17" ht="14.4" customHeight="1" x14ac:dyDescent="0.3">
      <c r="A1005" s="497" t="s">
        <v>2147</v>
      </c>
      <c r="B1005" s="498" t="s">
        <v>1607</v>
      </c>
      <c r="C1005" s="498" t="s">
        <v>1581</v>
      </c>
      <c r="D1005" s="498" t="s">
        <v>1746</v>
      </c>
      <c r="E1005" s="498" t="s">
        <v>1747</v>
      </c>
      <c r="F1005" s="513"/>
      <c r="G1005" s="513"/>
      <c r="H1005" s="513"/>
      <c r="I1005" s="513"/>
      <c r="J1005" s="513"/>
      <c r="K1005" s="513"/>
      <c r="L1005" s="513"/>
      <c r="M1005" s="513"/>
      <c r="N1005" s="513">
        <v>1</v>
      </c>
      <c r="O1005" s="513">
        <v>13465.47</v>
      </c>
      <c r="P1005" s="503"/>
      <c r="Q1005" s="514">
        <v>13465.47</v>
      </c>
    </row>
    <row r="1006" spans="1:17" ht="14.4" customHeight="1" x14ac:dyDescent="0.3">
      <c r="A1006" s="497" t="s">
        <v>2147</v>
      </c>
      <c r="B1006" s="498" t="s">
        <v>1607</v>
      </c>
      <c r="C1006" s="498" t="s">
        <v>1588</v>
      </c>
      <c r="D1006" s="498" t="s">
        <v>1754</v>
      </c>
      <c r="E1006" s="498" t="s">
        <v>1755</v>
      </c>
      <c r="F1006" s="513">
        <v>13</v>
      </c>
      <c r="G1006" s="513">
        <v>2652</v>
      </c>
      <c r="H1006" s="513">
        <v>1</v>
      </c>
      <c r="I1006" s="513">
        <v>204</v>
      </c>
      <c r="J1006" s="513">
        <v>12</v>
      </c>
      <c r="K1006" s="513">
        <v>2460</v>
      </c>
      <c r="L1006" s="513">
        <v>0.92760180995475117</v>
      </c>
      <c r="M1006" s="513">
        <v>205</v>
      </c>
      <c r="N1006" s="513">
        <v>15</v>
      </c>
      <c r="O1006" s="513">
        <v>3075</v>
      </c>
      <c r="P1006" s="503">
        <v>1.159502262443439</v>
      </c>
      <c r="Q1006" s="514">
        <v>205</v>
      </c>
    </row>
    <row r="1007" spans="1:17" ht="14.4" customHeight="1" x14ac:dyDescent="0.3">
      <c r="A1007" s="497" t="s">
        <v>2147</v>
      </c>
      <c r="B1007" s="498" t="s">
        <v>1607</v>
      </c>
      <c r="C1007" s="498" t="s">
        <v>1588</v>
      </c>
      <c r="D1007" s="498" t="s">
        <v>1756</v>
      </c>
      <c r="E1007" s="498" t="s">
        <v>1757</v>
      </c>
      <c r="F1007" s="513">
        <v>2</v>
      </c>
      <c r="G1007" s="513">
        <v>298</v>
      </c>
      <c r="H1007" s="513">
        <v>1</v>
      </c>
      <c r="I1007" s="513">
        <v>149</v>
      </c>
      <c r="J1007" s="513">
        <v>4</v>
      </c>
      <c r="K1007" s="513">
        <v>600</v>
      </c>
      <c r="L1007" s="513">
        <v>2.0134228187919465</v>
      </c>
      <c r="M1007" s="513">
        <v>150</v>
      </c>
      <c r="N1007" s="513">
        <v>2</v>
      </c>
      <c r="O1007" s="513">
        <v>300</v>
      </c>
      <c r="P1007" s="503">
        <v>1.0067114093959733</v>
      </c>
      <c r="Q1007" s="514">
        <v>150</v>
      </c>
    </row>
    <row r="1008" spans="1:17" ht="14.4" customHeight="1" x14ac:dyDescent="0.3">
      <c r="A1008" s="497" t="s">
        <v>2147</v>
      </c>
      <c r="B1008" s="498" t="s">
        <v>1607</v>
      </c>
      <c r="C1008" s="498" t="s">
        <v>1588</v>
      </c>
      <c r="D1008" s="498" t="s">
        <v>1758</v>
      </c>
      <c r="E1008" s="498" t="s">
        <v>1759</v>
      </c>
      <c r="F1008" s="513">
        <v>5</v>
      </c>
      <c r="G1008" s="513">
        <v>905</v>
      </c>
      <c r="H1008" s="513">
        <v>1</v>
      </c>
      <c r="I1008" s="513">
        <v>181</v>
      </c>
      <c r="J1008" s="513">
        <v>7</v>
      </c>
      <c r="K1008" s="513">
        <v>1274</v>
      </c>
      <c r="L1008" s="513">
        <v>1.4077348066298343</v>
      </c>
      <c r="M1008" s="513">
        <v>182</v>
      </c>
      <c r="N1008" s="513">
        <v>11</v>
      </c>
      <c r="O1008" s="513">
        <v>2002</v>
      </c>
      <c r="P1008" s="503">
        <v>2.2121546961325969</v>
      </c>
      <c r="Q1008" s="514">
        <v>182</v>
      </c>
    </row>
    <row r="1009" spans="1:17" ht="14.4" customHeight="1" x14ac:dyDescent="0.3">
      <c r="A1009" s="497" t="s">
        <v>2147</v>
      </c>
      <c r="B1009" s="498" t="s">
        <v>1607</v>
      </c>
      <c r="C1009" s="498" t="s">
        <v>1588</v>
      </c>
      <c r="D1009" s="498" t="s">
        <v>1760</v>
      </c>
      <c r="E1009" s="498" t="s">
        <v>1761</v>
      </c>
      <c r="F1009" s="513">
        <v>6</v>
      </c>
      <c r="G1009" s="513">
        <v>744</v>
      </c>
      <c r="H1009" s="513">
        <v>1</v>
      </c>
      <c r="I1009" s="513">
        <v>124</v>
      </c>
      <c r="J1009" s="513">
        <v>4</v>
      </c>
      <c r="K1009" s="513">
        <v>496</v>
      </c>
      <c r="L1009" s="513">
        <v>0.66666666666666663</v>
      </c>
      <c r="M1009" s="513">
        <v>124</v>
      </c>
      <c r="N1009" s="513">
        <v>2</v>
      </c>
      <c r="O1009" s="513">
        <v>248</v>
      </c>
      <c r="P1009" s="503">
        <v>0.33333333333333331</v>
      </c>
      <c r="Q1009" s="514">
        <v>124</v>
      </c>
    </row>
    <row r="1010" spans="1:17" ht="14.4" customHeight="1" x14ac:dyDescent="0.3">
      <c r="A1010" s="497" t="s">
        <v>2147</v>
      </c>
      <c r="B1010" s="498" t="s">
        <v>1607</v>
      </c>
      <c r="C1010" s="498" t="s">
        <v>1588</v>
      </c>
      <c r="D1010" s="498" t="s">
        <v>1762</v>
      </c>
      <c r="E1010" s="498" t="s">
        <v>1763</v>
      </c>
      <c r="F1010" s="513">
        <v>2</v>
      </c>
      <c r="G1010" s="513">
        <v>432</v>
      </c>
      <c r="H1010" s="513">
        <v>1</v>
      </c>
      <c r="I1010" s="513">
        <v>216</v>
      </c>
      <c r="J1010" s="513">
        <v>6</v>
      </c>
      <c r="K1010" s="513">
        <v>1302</v>
      </c>
      <c r="L1010" s="513">
        <v>3.0138888888888888</v>
      </c>
      <c r="M1010" s="513">
        <v>217</v>
      </c>
      <c r="N1010" s="513">
        <v>11</v>
      </c>
      <c r="O1010" s="513">
        <v>2387</v>
      </c>
      <c r="P1010" s="503">
        <v>5.5254629629629628</v>
      </c>
      <c r="Q1010" s="514">
        <v>217</v>
      </c>
    </row>
    <row r="1011" spans="1:17" ht="14.4" customHeight="1" x14ac:dyDescent="0.3">
      <c r="A1011" s="497" t="s">
        <v>2147</v>
      </c>
      <c r="B1011" s="498" t="s">
        <v>1607</v>
      </c>
      <c r="C1011" s="498" t="s">
        <v>1588</v>
      </c>
      <c r="D1011" s="498" t="s">
        <v>1764</v>
      </c>
      <c r="E1011" s="498" t="s">
        <v>1765</v>
      </c>
      <c r="F1011" s="513">
        <v>1</v>
      </c>
      <c r="G1011" s="513">
        <v>216</v>
      </c>
      <c r="H1011" s="513">
        <v>1</v>
      </c>
      <c r="I1011" s="513">
        <v>216</v>
      </c>
      <c r="J1011" s="513">
        <v>2</v>
      </c>
      <c r="K1011" s="513">
        <v>434</v>
      </c>
      <c r="L1011" s="513">
        <v>2.0092592592592591</v>
      </c>
      <c r="M1011" s="513">
        <v>217</v>
      </c>
      <c r="N1011" s="513"/>
      <c r="O1011" s="513"/>
      <c r="P1011" s="503"/>
      <c r="Q1011" s="514"/>
    </row>
    <row r="1012" spans="1:17" ht="14.4" customHeight="1" x14ac:dyDescent="0.3">
      <c r="A1012" s="497" t="s">
        <v>2147</v>
      </c>
      <c r="B1012" s="498" t="s">
        <v>1607</v>
      </c>
      <c r="C1012" s="498" t="s">
        <v>1588</v>
      </c>
      <c r="D1012" s="498" t="s">
        <v>1768</v>
      </c>
      <c r="E1012" s="498" t="s">
        <v>1769</v>
      </c>
      <c r="F1012" s="513">
        <v>6</v>
      </c>
      <c r="G1012" s="513">
        <v>1308</v>
      </c>
      <c r="H1012" s="513">
        <v>1</v>
      </c>
      <c r="I1012" s="513">
        <v>218</v>
      </c>
      <c r="J1012" s="513">
        <v>7</v>
      </c>
      <c r="K1012" s="513">
        <v>1533</v>
      </c>
      <c r="L1012" s="513">
        <v>1.1720183486238531</v>
      </c>
      <c r="M1012" s="513">
        <v>219</v>
      </c>
      <c r="N1012" s="513">
        <v>9</v>
      </c>
      <c r="O1012" s="513">
        <v>1971</v>
      </c>
      <c r="P1012" s="503">
        <v>1.5068807339449541</v>
      </c>
      <c r="Q1012" s="514">
        <v>219</v>
      </c>
    </row>
    <row r="1013" spans="1:17" ht="14.4" customHeight="1" x14ac:dyDescent="0.3">
      <c r="A1013" s="497" t="s">
        <v>2147</v>
      </c>
      <c r="B1013" s="498" t="s">
        <v>1607</v>
      </c>
      <c r="C1013" s="498" t="s">
        <v>1588</v>
      </c>
      <c r="D1013" s="498" t="s">
        <v>1770</v>
      </c>
      <c r="E1013" s="498" t="s">
        <v>1771</v>
      </c>
      <c r="F1013" s="513">
        <v>2</v>
      </c>
      <c r="G1013" s="513">
        <v>1216</v>
      </c>
      <c r="H1013" s="513">
        <v>1</v>
      </c>
      <c r="I1013" s="513">
        <v>608</v>
      </c>
      <c r="J1013" s="513">
        <v>1</v>
      </c>
      <c r="K1013" s="513">
        <v>609</v>
      </c>
      <c r="L1013" s="513">
        <v>0.50082236842105265</v>
      </c>
      <c r="M1013" s="513">
        <v>609</v>
      </c>
      <c r="N1013" s="513">
        <v>1</v>
      </c>
      <c r="O1013" s="513">
        <v>609</v>
      </c>
      <c r="P1013" s="503">
        <v>0.50082236842105265</v>
      </c>
      <c r="Q1013" s="514">
        <v>609</v>
      </c>
    </row>
    <row r="1014" spans="1:17" ht="14.4" customHeight="1" x14ac:dyDescent="0.3">
      <c r="A1014" s="497" t="s">
        <v>2147</v>
      </c>
      <c r="B1014" s="498" t="s">
        <v>1607</v>
      </c>
      <c r="C1014" s="498" t="s">
        <v>1588</v>
      </c>
      <c r="D1014" s="498" t="s">
        <v>1782</v>
      </c>
      <c r="E1014" s="498" t="s">
        <v>1783</v>
      </c>
      <c r="F1014" s="513">
        <v>62</v>
      </c>
      <c r="G1014" s="513">
        <v>15872</v>
      </c>
      <c r="H1014" s="513">
        <v>1</v>
      </c>
      <c r="I1014" s="513">
        <v>256</v>
      </c>
      <c r="J1014" s="513">
        <v>56</v>
      </c>
      <c r="K1014" s="513">
        <v>14392</v>
      </c>
      <c r="L1014" s="513">
        <v>0.9067540322580645</v>
      </c>
      <c r="M1014" s="513">
        <v>257</v>
      </c>
      <c r="N1014" s="513">
        <v>5</v>
      </c>
      <c r="O1014" s="513">
        <v>1285</v>
      </c>
      <c r="P1014" s="503">
        <v>8.0960181451612906E-2</v>
      </c>
      <c r="Q1014" s="514">
        <v>257</v>
      </c>
    </row>
    <row r="1015" spans="1:17" ht="14.4" customHeight="1" x14ac:dyDescent="0.3">
      <c r="A1015" s="497" t="s">
        <v>2147</v>
      </c>
      <c r="B1015" s="498" t="s">
        <v>1607</v>
      </c>
      <c r="C1015" s="498" t="s">
        <v>1588</v>
      </c>
      <c r="D1015" s="498" t="s">
        <v>1784</v>
      </c>
      <c r="E1015" s="498" t="s">
        <v>1785</v>
      </c>
      <c r="F1015" s="513">
        <v>6</v>
      </c>
      <c r="G1015" s="513">
        <v>1950</v>
      </c>
      <c r="H1015" s="513">
        <v>1</v>
      </c>
      <c r="I1015" s="513">
        <v>325</v>
      </c>
      <c r="J1015" s="513">
        <v>7</v>
      </c>
      <c r="K1015" s="513">
        <v>2282</v>
      </c>
      <c r="L1015" s="513">
        <v>1.1702564102564104</v>
      </c>
      <c r="M1015" s="513">
        <v>326</v>
      </c>
      <c r="N1015" s="513">
        <v>5</v>
      </c>
      <c r="O1015" s="513">
        <v>1630</v>
      </c>
      <c r="P1015" s="503">
        <v>0.83589743589743593</v>
      </c>
      <c r="Q1015" s="514">
        <v>326</v>
      </c>
    </row>
    <row r="1016" spans="1:17" ht="14.4" customHeight="1" x14ac:dyDescent="0.3">
      <c r="A1016" s="497" t="s">
        <v>2147</v>
      </c>
      <c r="B1016" s="498" t="s">
        <v>1607</v>
      </c>
      <c r="C1016" s="498" t="s">
        <v>1588</v>
      </c>
      <c r="D1016" s="498" t="s">
        <v>1788</v>
      </c>
      <c r="E1016" s="498" t="s">
        <v>1789</v>
      </c>
      <c r="F1016" s="513">
        <v>1</v>
      </c>
      <c r="G1016" s="513">
        <v>4122</v>
      </c>
      <c r="H1016" s="513">
        <v>1</v>
      </c>
      <c r="I1016" s="513">
        <v>4122</v>
      </c>
      <c r="J1016" s="513">
        <v>1</v>
      </c>
      <c r="K1016" s="513">
        <v>4127</v>
      </c>
      <c r="L1016" s="513">
        <v>1.0012130033964095</v>
      </c>
      <c r="M1016" s="513">
        <v>4127</v>
      </c>
      <c r="N1016" s="513">
        <v>1</v>
      </c>
      <c r="O1016" s="513">
        <v>4127</v>
      </c>
      <c r="P1016" s="503">
        <v>1.0012130033964095</v>
      </c>
      <c r="Q1016" s="514">
        <v>4127</v>
      </c>
    </row>
    <row r="1017" spans="1:17" ht="14.4" customHeight="1" x14ac:dyDescent="0.3">
      <c r="A1017" s="497" t="s">
        <v>2147</v>
      </c>
      <c r="B1017" s="498" t="s">
        <v>1607</v>
      </c>
      <c r="C1017" s="498" t="s">
        <v>1588</v>
      </c>
      <c r="D1017" s="498" t="s">
        <v>1794</v>
      </c>
      <c r="E1017" s="498" t="s">
        <v>1795</v>
      </c>
      <c r="F1017" s="513">
        <v>1</v>
      </c>
      <c r="G1017" s="513">
        <v>1510</v>
      </c>
      <c r="H1017" s="513">
        <v>1</v>
      </c>
      <c r="I1017" s="513">
        <v>1510</v>
      </c>
      <c r="J1017" s="513"/>
      <c r="K1017" s="513"/>
      <c r="L1017" s="513"/>
      <c r="M1017" s="513"/>
      <c r="N1017" s="513">
        <v>1</v>
      </c>
      <c r="O1017" s="513">
        <v>1515</v>
      </c>
      <c r="P1017" s="503">
        <v>1.0033112582781456</v>
      </c>
      <c r="Q1017" s="514">
        <v>1515</v>
      </c>
    </row>
    <row r="1018" spans="1:17" ht="14.4" customHeight="1" x14ac:dyDescent="0.3">
      <c r="A1018" s="497" t="s">
        <v>2147</v>
      </c>
      <c r="B1018" s="498" t="s">
        <v>1607</v>
      </c>
      <c r="C1018" s="498" t="s">
        <v>1588</v>
      </c>
      <c r="D1018" s="498" t="s">
        <v>1800</v>
      </c>
      <c r="E1018" s="498" t="s">
        <v>1801</v>
      </c>
      <c r="F1018" s="513">
        <v>2</v>
      </c>
      <c r="G1018" s="513">
        <v>7622</v>
      </c>
      <c r="H1018" s="513">
        <v>1</v>
      </c>
      <c r="I1018" s="513">
        <v>3811</v>
      </c>
      <c r="J1018" s="513">
        <v>2</v>
      </c>
      <c r="K1018" s="513">
        <v>7630</v>
      </c>
      <c r="L1018" s="513">
        <v>1.0010495932826029</v>
      </c>
      <c r="M1018" s="513">
        <v>3815</v>
      </c>
      <c r="N1018" s="513">
        <v>6</v>
      </c>
      <c r="O1018" s="513">
        <v>22890</v>
      </c>
      <c r="P1018" s="503">
        <v>3.0031487798478089</v>
      </c>
      <c r="Q1018" s="514">
        <v>3815</v>
      </c>
    </row>
    <row r="1019" spans="1:17" ht="14.4" customHeight="1" x14ac:dyDescent="0.3">
      <c r="A1019" s="497" t="s">
        <v>2147</v>
      </c>
      <c r="B1019" s="498" t="s">
        <v>1607</v>
      </c>
      <c r="C1019" s="498" t="s">
        <v>1588</v>
      </c>
      <c r="D1019" s="498" t="s">
        <v>1804</v>
      </c>
      <c r="E1019" s="498" t="s">
        <v>1805</v>
      </c>
      <c r="F1019" s="513"/>
      <c r="G1019" s="513"/>
      <c r="H1019" s="513"/>
      <c r="I1019" s="513"/>
      <c r="J1019" s="513"/>
      <c r="K1019" s="513"/>
      <c r="L1019" s="513"/>
      <c r="M1019" s="513"/>
      <c r="N1019" s="513">
        <v>4</v>
      </c>
      <c r="O1019" s="513">
        <v>31340</v>
      </c>
      <c r="P1019" s="503"/>
      <c r="Q1019" s="514">
        <v>7835</v>
      </c>
    </row>
    <row r="1020" spans="1:17" ht="14.4" customHeight="1" x14ac:dyDescent="0.3">
      <c r="A1020" s="497" t="s">
        <v>2147</v>
      </c>
      <c r="B1020" s="498" t="s">
        <v>1607</v>
      </c>
      <c r="C1020" s="498" t="s">
        <v>1588</v>
      </c>
      <c r="D1020" s="498" t="s">
        <v>1816</v>
      </c>
      <c r="E1020" s="498" t="s">
        <v>1817</v>
      </c>
      <c r="F1020" s="513">
        <v>5</v>
      </c>
      <c r="G1020" s="513">
        <v>6380</v>
      </c>
      <c r="H1020" s="513">
        <v>1</v>
      </c>
      <c r="I1020" s="513">
        <v>1276</v>
      </c>
      <c r="J1020" s="513">
        <v>5</v>
      </c>
      <c r="K1020" s="513">
        <v>6385</v>
      </c>
      <c r="L1020" s="513">
        <v>1.0007836990595611</v>
      </c>
      <c r="M1020" s="513">
        <v>1277</v>
      </c>
      <c r="N1020" s="513">
        <v>11</v>
      </c>
      <c r="O1020" s="513">
        <v>14047</v>
      </c>
      <c r="P1020" s="503">
        <v>2.2017241379310346</v>
      </c>
      <c r="Q1020" s="514">
        <v>1277</v>
      </c>
    </row>
    <row r="1021" spans="1:17" ht="14.4" customHeight="1" x14ac:dyDescent="0.3">
      <c r="A1021" s="497" t="s">
        <v>2147</v>
      </c>
      <c r="B1021" s="498" t="s">
        <v>1607</v>
      </c>
      <c r="C1021" s="498" t="s">
        <v>1588</v>
      </c>
      <c r="D1021" s="498" t="s">
        <v>1818</v>
      </c>
      <c r="E1021" s="498" t="s">
        <v>1819</v>
      </c>
      <c r="F1021" s="513">
        <v>3</v>
      </c>
      <c r="G1021" s="513">
        <v>3489</v>
      </c>
      <c r="H1021" s="513">
        <v>1</v>
      </c>
      <c r="I1021" s="513">
        <v>1163</v>
      </c>
      <c r="J1021" s="513">
        <v>4</v>
      </c>
      <c r="K1021" s="513">
        <v>4656</v>
      </c>
      <c r="L1021" s="513">
        <v>1.3344797936371453</v>
      </c>
      <c r="M1021" s="513">
        <v>1164</v>
      </c>
      <c r="N1021" s="513">
        <v>7</v>
      </c>
      <c r="O1021" s="513">
        <v>8148</v>
      </c>
      <c r="P1021" s="503">
        <v>2.3353396388650043</v>
      </c>
      <c r="Q1021" s="514">
        <v>1164</v>
      </c>
    </row>
    <row r="1022" spans="1:17" ht="14.4" customHeight="1" x14ac:dyDescent="0.3">
      <c r="A1022" s="497" t="s">
        <v>2147</v>
      </c>
      <c r="B1022" s="498" t="s">
        <v>1607</v>
      </c>
      <c r="C1022" s="498" t="s">
        <v>1588</v>
      </c>
      <c r="D1022" s="498" t="s">
        <v>1820</v>
      </c>
      <c r="E1022" s="498" t="s">
        <v>1821</v>
      </c>
      <c r="F1022" s="513">
        <v>22</v>
      </c>
      <c r="G1022" s="513">
        <v>111430</v>
      </c>
      <c r="H1022" s="513">
        <v>1</v>
      </c>
      <c r="I1022" s="513">
        <v>5065</v>
      </c>
      <c r="J1022" s="513">
        <v>18</v>
      </c>
      <c r="K1022" s="513">
        <v>91224</v>
      </c>
      <c r="L1022" s="513">
        <v>0.81866642735349548</v>
      </c>
      <c r="M1022" s="513">
        <v>5068</v>
      </c>
      <c r="N1022" s="513">
        <v>19</v>
      </c>
      <c r="O1022" s="513">
        <v>96292</v>
      </c>
      <c r="P1022" s="503">
        <v>0.86414789553980076</v>
      </c>
      <c r="Q1022" s="514">
        <v>5068</v>
      </c>
    </row>
    <row r="1023" spans="1:17" ht="14.4" customHeight="1" x14ac:dyDescent="0.3">
      <c r="A1023" s="497" t="s">
        <v>2147</v>
      </c>
      <c r="B1023" s="498" t="s">
        <v>1607</v>
      </c>
      <c r="C1023" s="498" t="s">
        <v>1588</v>
      </c>
      <c r="D1023" s="498" t="s">
        <v>1822</v>
      </c>
      <c r="E1023" s="498" t="s">
        <v>1823</v>
      </c>
      <c r="F1023" s="513">
        <v>1</v>
      </c>
      <c r="G1023" s="513">
        <v>7669</v>
      </c>
      <c r="H1023" s="513">
        <v>1</v>
      </c>
      <c r="I1023" s="513">
        <v>7669</v>
      </c>
      <c r="J1023" s="513">
        <v>1</v>
      </c>
      <c r="K1023" s="513">
        <v>7673</v>
      </c>
      <c r="L1023" s="513">
        <v>1.0005215803885774</v>
      </c>
      <c r="M1023" s="513">
        <v>7673</v>
      </c>
      <c r="N1023" s="513"/>
      <c r="O1023" s="513"/>
      <c r="P1023" s="503"/>
      <c r="Q1023" s="514"/>
    </row>
    <row r="1024" spans="1:17" ht="14.4" customHeight="1" x14ac:dyDescent="0.3">
      <c r="A1024" s="497" t="s">
        <v>2147</v>
      </c>
      <c r="B1024" s="498" t="s">
        <v>1607</v>
      </c>
      <c r="C1024" s="498" t="s">
        <v>1588</v>
      </c>
      <c r="D1024" s="498" t="s">
        <v>1824</v>
      </c>
      <c r="E1024" s="498" t="s">
        <v>1825</v>
      </c>
      <c r="F1024" s="513">
        <v>1</v>
      </c>
      <c r="G1024" s="513">
        <v>5505</v>
      </c>
      <c r="H1024" s="513">
        <v>1</v>
      </c>
      <c r="I1024" s="513">
        <v>5505</v>
      </c>
      <c r="J1024" s="513"/>
      <c r="K1024" s="513"/>
      <c r="L1024" s="513"/>
      <c r="M1024" s="513"/>
      <c r="N1024" s="513"/>
      <c r="O1024" s="513"/>
      <c r="P1024" s="503"/>
      <c r="Q1024" s="514"/>
    </row>
    <row r="1025" spans="1:17" ht="14.4" customHeight="1" x14ac:dyDescent="0.3">
      <c r="A1025" s="497" t="s">
        <v>2147</v>
      </c>
      <c r="B1025" s="498" t="s">
        <v>1607</v>
      </c>
      <c r="C1025" s="498" t="s">
        <v>1588</v>
      </c>
      <c r="D1025" s="498" t="s">
        <v>1828</v>
      </c>
      <c r="E1025" s="498" t="s">
        <v>1829</v>
      </c>
      <c r="F1025" s="513">
        <v>1040</v>
      </c>
      <c r="G1025" s="513">
        <v>178880</v>
      </c>
      <c r="H1025" s="513">
        <v>1</v>
      </c>
      <c r="I1025" s="513">
        <v>172</v>
      </c>
      <c r="J1025" s="513">
        <v>1266</v>
      </c>
      <c r="K1025" s="513">
        <v>219018</v>
      </c>
      <c r="L1025" s="513">
        <v>1.2243850626118069</v>
      </c>
      <c r="M1025" s="513">
        <v>173</v>
      </c>
      <c r="N1025" s="513">
        <v>1307</v>
      </c>
      <c r="O1025" s="513">
        <v>226111</v>
      </c>
      <c r="P1025" s="503">
        <v>1.264037343470483</v>
      </c>
      <c r="Q1025" s="514">
        <v>173</v>
      </c>
    </row>
    <row r="1026" spans="1:17" ht="14.4" customHeight="1" x14ac:dyDescent="0.3">
      <c r="A1026" s="497" t="s">
        <v>2147</v>
      </c>
      <c r="B1026" s="498" t="s">
        <v>1607</v>
      </c>
      <c r="C1026" s="498" t="s">
        <v>1588</v>
      </c>
      <c r="D1026" s="498" t="s">
        <v>1830</v>
      </c>
      <c r="E1026" s="498" t="s">
        <v>1831</v>
      </c>
      <c r="F1026" s="513">
        <v>79</v>
      </c>
      <c r="G1026" s="513">
        <v>157526</v>
      </c>
      <c r="H1026" s="513">
        <v>1</v>
      </c>
      <c r="I1026" s="513">
        <v>1994</v>
      </c>
      <c r="J1026" s="513">
        <v>83</v>
      </c>
      <c r="K1026" s="513">
        <v>165668</v>
      </c>
      <c r="L1026" s="513">
        <v>1.0516867056866803</v>
      </c>
      <c r="M1026" s="513">
        <v>1996</v>
      </c>
      <c r="N1026" s="513">
        <v>83</v>
      </c>
      <c r="O1026" s="513">
        <v>165668</v>
      </c>
      <c r="P1026" s="503">
        <v>1.0516867056866803</v>
      </c>
      <c r="Q1026" s="514">
        <v>1996</v>
      </c>
    </row>
    <row r="1027" spans="1:17" ht="14.4" customHeight="1" x14ac:dyDescent="0.3">
      <c r="A1027" s="497" t="s">
        <v>2147</v>
      </c>
      <c r="B1027" s="498" t="s">
        <v>1607</v>
      </c>
      <c r="C1027" s="498" t="s">
        <v>1588</v>
      </c>
      <c r="D1027" s="498" t="s">
        <v>1836</v>
      </c>
      <c r="E1027" s="498" t="s">
        <v>1837</v>
      </c>
      <c r="F1027" s="513">
        <v>8</v>
      </c>
      <c r="G1027" s="513">
        <v>21528</v>
      </c>
      <c r="H1027" s="513">
        <v>1</v>
      </c>
      <c r="I1027" s="513">
        <v>2691</v>
      </c>
      <c r="J1027" s="513">
        <v>10</v>
      </c>
      <c r="K1027" s="513">
        <v>26920</v>
      </c>
      <c r="L1027" s="513">
        <v>1.2504645113340767</v>
      </c>
      <c r="M1027" s="513">
        <v>2692</v>
      </c>
      <c r="N1027" s="513">
        <v>8</v>
      </c>
      <c r="O1027" s="513">
        <v>21536</v>
      </c>
      <c r="P1027" s="503">
        <v>1.0003716090672612</v>
      </c>
      <c r="Q1027" s="514">
        <v>2692</v>
      </c>
    </row>
    <row r="1028" spans="1:17" ht="14.4" customHeight="1" x14ac:dyDescent="0.3">
      <c r="A1028" s="497" t="s">
        <v>2147</v>
      </c>
      <c r="B1028" s="498" t="s">
        <v>1607</v>
      </c>
      <c r="C1028" s="498" t="s">
        <v>1588</v>
      </c>
      <c r="D1028" s="498" t="s">
        <v>1838</v>
      </c>
      <c r="E1028" s="498" t="s">
        <v>1839</v>
      </c>
      <c r="F1028" s="513">
        <v>2</v>
      </c>
      <c r="G1028" s="513">
        <v>10354</v>
      </c>
      <c r="H1028" s="513">
        <v>1</v>
      </c>
      <c r="I1028" s="513">
        <v>5177</v>
      </c>
      <c r="J1028" s="513"/>
      <c r="K1028" s="513"/>
      <c r="L1028" s="513"/>
      <c r="M1028" s="513"/>
      <c r="N1028" s="513">
        <v>1</v>
      </c>
      <c r="O1028" s="513">
        <v>5180</v>
      </c>
      <c r="P1028" s="503">
        <v>0.50028974309445629</v>
      </c>
      <c r="Q1028" s="514">
        <v>5180</v>
      </c>
    </row>
    <row r="1029" spans="1:17" ht="14.4" customHeight="1" x14ac:dyDescent="0.3">
      <c r="A1029" s="497" t="s">
        <v>2147</v>
      </c>
      <c r="B1029" s="498" t="s">
        <v>1607</v>
      </c>
      <c r="C1029" s="498" t="s">
        <v>1588</v>
      </c>
      <c r="D1029" s="498" t="s">
        <v>1842</v>
      </c>
      <c r="E1029" s="498" t="s">
        <v>1843</v>
      </c>
      <c r="F1029" s="513"/>
      <c r="G1029" s="513"/>
      <c r="H1029" s="513"/>
      <c r="I1029" s="513"/>
      <c r="J1029" s="513"/>
      <c r="K1029" s="513"/>
      <c r="L1029" s="513"/>
      <c r="M1029" s="513"/>
      <c r="N1029" s="513">
        <v>1</v>
      </c>
      <c r="O1029" s="513">
        <v>658</v>
      </c>
      <c r="P1029" s="503"/>
      <c r="Q1029" s="514">
        <v>658</v>
      </c>
    </row>
    <row r="1030" spans="1:17" ht="14.4" customHeight="1" x14ac:dyDescent="0.3">
      <c r="A1030" s="497" t="s">
        <v>2147</v>
      </c>
      <c r="B1030" s="498" t="s">
        <v>1607</v>
      </c>
      <c r="C1030" s="498" t="s">
        <v>1588</v>
      </c>
      <c r="D1030" s="498" t="s">
        <v>1846</v>
      </c>
      <c r="E1030" s="498" t="s">
        <v>1847</v>
      </c>
      <c r="F1030" s="513"/>
      <c r="G1030" s="513"/>
      <c r="H1030" s="513"/>
      <c r="I1030" s="513"/>
      <c r="J1030" s="513"/>
      <c r="K1030" s="513"/>
      <c r="L1030" s="513"/>
      <c r="M1030" s="513"/>
      <c r="N1030" s="513">
        <v>3</v>
      </c>
      <c r="O1030" s="513">
        <v>6228</v>
      </c>
      <c r="P1030" s="503"/>
      <c r="Q1030" s="514">
        <v>2076</v>
      </c>
    </row>
    <row r="1031" spans="1:17" ht="14.4" customHeight="1" x14ac:dyDescent="0.3">
      <c r="A1031" s="497" t="s">
        <v>2147</v>
      </c>
      <c r="B1031" s="498" t="s">
        <v>1607</v>
      </c>
      <c r="C1031" s="498" t="s">
        <v>1588</v>
      </c>
      <c r="D1031" s="498" t="s">
        <v>1848</v>
      </c>
      <c r="E1031" s="498" t="s">
        <v>1849</v>
      </c>
      <c r="F1031" s="513">
        <v>39</v>
      </c>
      <c r="G1031" s="513">
        <v>5811</v>
      </c>
      <c r="H1031" s="513">
        <v>1</v>
      </c>
      <c r="I1031" s="513">
        <v>149</v>
      </c>
      <c r="J1031" s="513">
        <v>57</v>
      </c>
      <c r="K1031" s="513">
        <v>8550</v>
      </c>
      <c r="L1031" s="513">
        <v>1.4713474445018069</v>
      </c>
      <c r="M1031" s="513">
        <v>150</v>
      </c>
      <c r="N1031" s="513">
        <v>36</v>
      </c>
      <c r="O1031" s="513">
        <v>5400</v>
      </c>
      <c r="P1031" s="503">
        <v>0.92927207021166758</v>
      </c>
      <c r="Q1031" s="514">
        <v>150</v>
      </c>
    </row>
    <row r="1032" spans="1:17" ht="14.4" customHeight="1" x14ac:dyDescent="0.3">
      <c r="A1032" s="497" t="s">
        <v>2147</v>
      </c>
      <c r="B1032" s="498" t="s">
        <v>1607</v>
      </c>
      <c r="C1032" s="498" t="s">
        <v>1588</v>
      </c>
      <c r="D1032" s="498" t="s">
        <v>1850</v>
      </c>
      <c r="E1032" s="498" t="s">
        <v>1851</v>
      </c>
      <c r="F1032" s="513">
        <v>2</v>
      </c>
      <c r="G1032" s="513">
        <v>384</v>
      </c>
      <c r="H1032" s="513">
        <v>1</v>
      </c>
      <c r="I1032" s="513">
        <v>192</v>
      </c>
      <c r="J1032" s="513">
        <v>1</v>
      </c>
      <c r="K1032" s="513">
        <v>193</v>
      </c>
      <c r="L1032" s="513">
        <v>0.50260416666666663</v>
      </c>
      <c r="M1032" s="513">
        <v>193</v>
      </c>
      <c r="N1032" s="513">
        <v>8</v>
      </c>
      <c r="O1032" s="513">
        <v>1544</v>
      </c>
      <c r="P1032" s="503">
        <v>4.020833333333333</v>
      </c>
      <c r="Q1032" s="514">
        <v>193</v>
      </c>
    </row>
    <row r="1033" spans="1:17" ht="14.4" customHeight="1" x14ac:dyDescent="0.3">
      <c r="A1033" s="497" t="s">
        <v>2147</v>
      </c>
      <c r="B1033" s="498" t="s">
        <v>1607</v>
      </c>
      <c r="C1033" s="498" t="s">
        <v>1588</v>
      </c>
      <c r="D1033" s="498" t="s">
        <v>1852</v>
      </c>
      <c r="E1033" s="498" t="s">
        <v>1853</v>
      </c>
      <c r="F1033" s="513"/>
      <c r="G1033" s="513"/>
      <c r="H1033" s="513"/>
      <c r="I1033" s="513"/>
      <c r="J1033" s="513"/>
      <c r="K1033" s="513"/>
      <c r="L1033" s="513"/>
      <c r="M1033" s="513"/>
      <c r="N1033" s="513">
        <v>80</v>
      </c>
      <c r="O1033" s="513">
        <v>15840</v>
      </c>
      <c r="P1033" s="503"/>
      <c r="Q1033" s="514">
        <v>198</v>
      </c>
    </row>
    <row r="1034" spans="1:17" ht="14.4" customHeight="1" x14ac:dyDescent="0.3">
      <c r="A1034" s="497" t="s">
        <v>2147</v>
      </c>
      <c r="B1034" s="498" t="s">
        <v>1607</v>
      </c>
      <c r="C1034" s="498" t="s">
        <v>1588</v>
      </c>
      <c r="D1034" s="498" t="s">
        <v>1854</v>
      </c>
      <c r="E1034" s="498" t="s">
        <v>1855</v>
      </c>
      <c r="F1034" s="513">
        <v>6</v>
      </c>
      <c r="G1034" s="513">
        <v>2484</v>
      </c>
      <c r="H1034" s="513">
        <v>1</v>
      </c>
      <c r="I1034" s="513">
        <v>414</v>
      </c>
      <c r="J1034" s="513">
        <v>2</v>
      </c>
      <c r="K1034" s="513">
        <v>830</v>
      </c>
      <c r="L1034" s="513">
        <v>0.33413848631239934</v>
      </c>
      <c r="M1034" s="513">
        <v>415</v>
      </c>
      <c r="N1034" s="513">
        <v>9</v>
      </c>
      <c r="O1034" s="513">
        <v>3735</v>
      </c>
      <c r="P1034" s="503">
        <v>1.5036231884057971</v>
      </c>
      <c r="Q1034" s="514">
        <v>415</v>
      </c>
    </row>
    <row r="1035" spans="1:17" ht="14.4" customHeight="1" x14ac:dyDescent="0.3">
      <c r="A1035" s="497" t="s">
        <v>2147</v>
      </c>
      <c r="B1035" s="498" t="s">
        <v>1607</v>
      </c>
      <c r="C1035" s="498" t="s">
        <v>1588</v>
      </c>
      <c r="D1035" s="498" t="s">
        <v>1858</v>
      </c>
      <c r="E1035" s="498" t="s">
        <v>1859</v>
      </c>
      <c r="F1035" s="513">
        <v>1</v>
      </c>
      <c r="G1035" s="513">
        <v>157</v>
      </c>
      <c r="H1035" s="513">
        <v>1</v>
      </c>
      <c r="I1035" s="513">
        <v>157</v>
      </c>
      <c r="J1035" s="513">
        <v>2</v>
      </c>
      <c r="K1035" s="513">
        <v>316</v>
      </c>
      <c r="L1035" s="513">
        <v>2.0127388535031847</v>
      </c>
      <c r="M1035" s="513">
        <v>158</v>
      </c>
      <c r="N1035" s="513">
        <v>2</v>
      </c>
      <c r="O1035" s="513">
        <v>316</v>
      </c>
      <c r="P1035" s="503">
        <v>2.0127388535031847</v>
      </c>
      <c r="Q1035" s="514">
        <v>158</v>
      </c>
    </row>
    <row r="1036" spans="1:17" ht="14.4" customHeight="1" x14ac:dyDescent="0.3">
      <c r="A1036" s="497" t="s">
        <v>2147</v>
      </c>
      <c r="B1036" s="498" t="s">
        <v>1607</v>
      </c>
      <c r="C1036" s="498" t="s">
        <v>1588</v>
      </c>
      <c r="D1036" s="498" t="s">
        <v>1860</v>
      </c>
      <c r="E1036" s="498" t="s">
        <v>1861</v>
      </c>
      <c r="F1036" s="513"/>
      <c r="G1036" s="513"/>
      <c r="H1036" s="513"/>
      <c r="I1036" s="513"/>
      <c r="J1036" s="513">
        <v>3</v>
      </c>
      <c r="K1036" s="513">
        <v>936</v>
      </c>
      <c r="L1036" s="513"/>
      <c r="M1036" s="513">
        <v>312</v>
      </c>
      <c r="N1036" s="513"/>
      <c r="O1036" s="513"/>
      <c r="P1036" s="503"/>
      <c r="Q1036" s="514"/>
    </row>
    <row r="1037" spans="1:17" ht="14.4" customHeight="1" x14ac:dyDescent="0.3">
      <c r="A1037" s="497" t="s">
        <v>2147</v>
      </c>
      <c r="B1037" s="498" t="s">
        <v>1607</v>
      </c>
      <c r="C1037" s="498" t="s">
        <v>1588</v>
      </c>
      <c r="D1037" s="498" t="s">
        <v>1864</v>
      </c>
      <c r="E1037" s="498" t="s">
        <v>1865</v>
      </c>
      <c r="F1037" s="513">
        <v>37</v>
      </c>
      <c r="G1037" s="513">
        <v>78292</v>
      </c>
      <c r="H1037" s="513">
        <v>1</v>
      </c>
      <c r="I1037" s="513">
        <v>2116</v>
      </c>
      <c r="J1037" s="513">
        <v>57</v>
      </c>
      <c r="K1037" s="513">
        <v>120726</v>
      </c>
      <c r="L1037" s="513">
        <v>1.5419966280079702</v>
      </c>
      <c r="M1037" s="513">
        <v>2118</v>
      </c>
      <c r="N1037" s="513">
        <v>56</v>
      </c>
      <c r="O1037" s="513">
        <v>118608</v>
      </c>
      <c r="P1037" s="503">
        <v>1.5149440555867777</v>
      </c>
      <c r="Q1037" s="514">
        <v>2118</v>
      </c>
    </row>
    <row r="1038" spans="1:17" ht="14.4" customHeight="1" x14ac:dyDescent="0.3">
      <c r="A1038" s="497" t="s">
        <v>2147</v>
      </c>
      <c r="B1038" s="498" t="s">
        <v>1607</v>
      </c>
      <c r="C1038" s="498" t="s">
        <v>1588</v>
      </c>
      <c r="D1038" s="498" t="s">
        <v>1866</v>
      </c>
      <c r="E1038" s="498" t="s">
        <v>1801</v>
      </c>
      <c r="F1038" s="513">
        <v>2</v>
      </c>
      <c r="G1038" s="513">
        <v>3724</v>
      </c>
      <c r="H1038" s="513">
        <v>1</v>
      </c>
      <c r="I1038" s="513">
        <v>1862</v>
      </c>
      <c r="J1038" s="513">
        <v>2</v>
      </c>
      <c r="K1038" s="513">
        <v>3728</v>
      </c>
      <c r="L1038" s="513">
        <v>1.0010741138560688</v>
      </c>
      <c r="M1038" s="513">
        <v>1864</v>
      </c>
      <c r="N1038" s="513">
        <v>6</v>
      </c>
      <c r="O1038" s="513">
        <v>11184</v>
      </c>
      <c r="P1038" s="503">
        <v>3.0032223415682062</v>
      </c>
      <c r="Q1038" s="514">
        <v>1864</v>
      </c>
    </row>
    <row r="1039" spans="1:17" ht="14.4" customHeight="1" x14ac:dyDescent="0.3">
      <c r="A1039" s="497" t="s">
        <v>2147</v>
      </c>
      <c r="B1039" s="498" t="s">
        <v>1607</v>
      </c>
      <c r="C1039" s="498" t="s">
        <v>1588</v>
      </c>
      <c r="D1039" s="498" t="s">
        <v>1871</v>
      </c>
      <c r="E1039" s="498" t="s">
        <v>1872</v>
      </c>
      <c r="F1039" s="513">
        <v>1</v>
      </c>
      <c r="G1039" s="513">
        <v>8378</v>
      </c>
      <c r="H1039" s="513">
        <v>1</v>
      </c>
      <c r="I1039" s="513">
        <v>8378</v>
      </c>
      <c r="J1039" s="513">
        <v>2</v>
      </c>
      <c r="K1039" s="513">
        <v>16768</v>
      </c>
      <c r="L1039" s="513">
        <v>2.0014323227500599</v>
      </c>
      <c r="M1039" s="513">
        <v>8384</v>
      </c>
      <c r="N1039" s="513">
        <v>4</v>
      </c>
      <c r="O1039" s="513">
        <v>33536</v>
      </c>
      <c r="P1039" s="503">
        <v>4.0028646455001198</v>
      </c>
      <c r="Q1039" s="514">
        <v>8384</v>
      </c>
    </row>
    <row r="1040" spans="1:17" ht="14.4" customHeight="1" x14ac:dyDescent="0.3">
      <c r="A1040" s="497" t="s">
        <v>2147</v>
      </c>
      <c r="B1040" s="498" t="s">
        <v>1607</v>
      </c>
      <c r="C1040" s="498" t="s">
        <v>1588</v>
      </c>
      <c r="D1040" s="498" t="s">
        <v>1877</v>
      </c>
      <c r="E1040" s="498" t="s">
        <v>1878</v>
      </c>
      <c r="F1040" s="513"/>
      <c r="G1040" s="513"/>
      <c r="H1040" s="513"/>
      <c r="I1040" s="513"/>
      <c r="J1040" s="513"/>
      <c r="K1040" s="513"/>
      <c r="L1040" s="513"/>
      <c r="M1040" s="513"/>
      <c r="N1040" s="513">
        <v>2</v>
      </c>
      <c r="O1040" s="513">
        <v>0</v>
      </c>
      <c r="P1040" s="503"/>
      <c r="Q1040" s="514">
        <v>0</v>
      </c>
    </row>
    <row r="1041" spans="1:17" ht="14.4" customHeight="1" x14ac:dyDescent="0.3">
      <c r="A1041" s="497" t="s">
        <v>2147</v>
      </c>
      <c r="B1041" s="498" t="s">
        <v>1607</v>
      </c>
      <c r="C1041" s="498" t="s">
        <v>1588</v>
      </c>
      <c r="D1041" s="498" t="s">
        <v>1881</v>
      </c>
      <c r="E1041" s="498" t="s">
        <v>1882</v>
      </c>
      <c r="F1041" s="513"/>
      <c r="G1041" s="513"/>
      <c r="H1041" s="513"/>
      <c r="I1041" s="513"/>
      <c r="J1041" s="513">
        <v>1</v>
      </c>
      <c r="K1041" s="513">
        <v>914</v>
      </c>
      <c r="L1041" s="513"/>
      <c r="M1041" s="513">
        <v>914</v>
      </c>
      <c r="N1041" s="513"/>
      <c r="O1041" s="513"/>
      <c r="P1041" s="503"/>
      <c r="Q1041" s="514"/>
    </row>
    <row r="1042" spans="1:17" ht="14.4" customHeight="1" x14ac:dyDescent="0.3">
      <c r="A1042" s="497" t="s">
        <v>2147</v>
      </c>
      <c r="B1042" s="498" t="s">
        <v>1607</v>
      </c>
      <c r="C1042" s="498" t="s">
        <v>1588</v>
      </c>
      <c r="D1042" s="498" t="s">
        <v>1883</v>
      </c>
      <c r="E1042" s="498" t="s">
        <v>1884</v>
      </c>
      <c r="F1042" s="513"/>
      <c r="G1042" s="513"/>
      <c r="H1042" s="513"/>
      <c r="I1042" s="513"/>
      <c r="J1042" s="513"/>
      <c r="K1042" s="513"/>
      <c r="L1042" s="513"/>
      <c r="M1042" s="513"/>
      <c r="N1042" s="513">
        <v>2</v>
      </c>
      <c r="O1042" s="513">
        <v>552</v>
      </c>
      <c r="P1042" s="503"/>
      <c r="Q1042" s="514">
        <v>276</v>
      </c>
    </row>
    <row r="1043" spans="1:17" ht="14.4" customHeight="1" x14ac:dyDescent="0.3">
      <c r="A1043" s="497" t="s">
        <v>2150</v>
      </c>
      <c r="B1043" s="498" t="s">
        <v>1580</v>
      </c>
      <c r="C1043" s="498" t="s">
        <v>1588</v>
      </c>
      <c r="D1043" s="498" t="s">
        <v>1597</v>
      </c>
      <c r="E1043" s="498" t="s">
        <v>1598</v>
      </c>
      <c r="F1043" s="513">
        <v>1</v>
      </c>
      <c r="G1043" s="513">
        <v>648</v>
      </c>
      <c r="H1043" s="513">
        <v>1</v>
      </c>
      <c r="I1043" s="513">
        <v>648</v>
      </c>
      <c r="J1043" s="513">
        <v>1</v>
      </c>
      <c r="K1043" s="513">
        <v>650</v>
      </c>
      <c r="L1043" s="513">
        <v>1.0030864197530864</v>
      </c>
      <c r="M1043" s="513">
        <v>650</v>
      </c>
      <c r="N1043" s="513"/>
      <c r="O1043" s="513"/>
      <c r="P1043" s="503"/>
      <c r="Q1043" s="514"/>
    </row>
    <row r="1044" spans="1:17" ht="14.4" customHeight="1" x14ac:dyDescent="0.3">
      <c r="A1044" s="497" t="s">
        <v>2150</v>
      </c>
      <c r="B1044" s="498" t="s">
        <v>1580</v>
      </c>
      <c r="C1044" s="498" t="s">
        <v>1588</v>
      </c>
      <c r="D1044" s="498" t="s">
        <v>1599</v>
      </c>
      <c r="E1044" s="498" t="s">
        <v>1600</v>
      </c>
      <c r="F1044" s="513">
        <v>1</v>
      </c>
      <c r="G1044" s="513">
        <v>120</v>
      </c>
      <c r="H1044" s="513">
        <v>1</v>
      </c>
      <c r="I1044" s="513">
        <v>120</v>
      </c>
      <c r="J1044" s="513">
        <v>1</v>
      </c>
      <c r="K1044" s="513">
        <v>121</v>
      </c>
      <c r="L1044" s="513">
        <v>1.0083333333333333</v>
      </c>
      <c r="M1044" s="513">
        <v>121</v>
      </c>
      <c r="N1044" s="513"/>
      <c r="O1044" s="513"/>
      <c r="P1044" s="503"/>
      <c r="Q1044" s="514"/>
    </row>
    <row r="1045" spans="1:17" ht="14.4" customHeight="1" x14ac:dyDescent="0.3">
      <c r="A1045" s="497" t="s">
        <v>2150</v>
      </c>
      <c r="B1045" s="498" t="s">
        <v>1607</v>
      </c>
      <c r="C1045" s="498" t="s">
        <v>1608</v>
      </c>
      <c r="D1045" s="498" t="s">
        <v>1612</v>
      </c>
      <c r="E1045" s="498" t="s">
        <v>613</v>
      </c>
      <c r="F1045" s="513"/>
      <c r="G1045" s="513"/>
      <c r="H1045" s="513"/>
      <c r="I1045" s="513"/>
      <c r="J1045" s="513">
        <v>6</v>
      </c>
      <c r="K1045" s="513">
        <v>5994.84</v>
      </c>
      <c r="L1045" s="513"/>
      <c r="M1045" s="513">
        <v>999.14</v>
      </c>
      <c r="N1045" s="513"/>
      <c r="O1045" s="513"/>
      <c r="P1045" s="503"/>
      <c r="Q1045" s="514"/>
    </row>
    <row r="1046" spans="1:17" ht="14.4" customHeight="1" x14ac:dyDescent="0.3">
      <c r="A1046" s="497" t="s">
        <v>2150</v>
      </c>
      <c r="B1046" s="498" t="s">
        <v>1607</v>
      </c>
      <c r="C1046" s="498" t="s">
        <v>1608</v>
      </c>
      <c r="D1046" s="498" t="s">
        <v>1613</v>
      </c>
      <c r="E1046" s="498" t="s">
        <v>613</v>
      </c>
      <c r="F1046" s="513">
        <v>2.2000000000000002</v>
      </c>
      <c r="G1046" s="513">
        <v>4347.76</v>
      </c>
      <c r="H1046" s="513">
        <v>1</v>
      </c>
      <c r="I1046" s="513">
        <v>1976.2545454545455</v>
      </c>
      <c r="J1046" s="513">
        <v>1.5</v>
      </c>
      <c r="K1046" s="513">
        <v>3000.4</v>
      </c>
      <c r="L1046" s="513">
        <v>0.69010248955784126</v>
      </c>
      <c r="M1046" s="513">
        <v>2000.2666666666667</v>
      </c>
      <c r="N1046" s="513">
        <v>5</v>
      </c>
      <c r="O1046" s="513">
        <v>10001.34</v>
      </c>
      <c r="P1046" s="503">
        <v>2.3003431652161113</v>
      </c>
      <c r="Q1046" s="514">
        <v>2000.268</v>
      </c>
    </row>
    <row r="1047" spans="1:17" ht="14.4" customHeight="1" x14ac:dyDescent="0.3">
      <c r="A1047" s="497" t="s">
        <v>2150</v>
      </c>
      <c r="B1047" s="498" t="s">
        <v>1607</v>
      </c>
      <c r="C1047" s="498" t="s">
        <v>1608</v>
      </c>
      <c r="D1047" s="498" t="s">
        <v>1614</v>
      </c>
      <c r="E1047" s="498" t="s">
        <v>1615</v>
      </c>
      <c r="F1047" s="513">
        <v>3.35</v>
      </c>
      <c r="G1047" s="513">
        <v>8871.56</v>
      </c>
      <c r="H1047" s="513">
        <v>1</v>
      </c>
      <c r="I1047" s="513">
        <v>2648.2268656716415</v>
      </c>
      <c r="J1047" s="513">
        <v>2.3200000000000003</v>
      </c>
      <c r="K1047" s="513">
        <v>6197.78</v>
      </c>
      <c r="L1047" s="513">
        <v>0.69861219447312539</v>
      </c>
      <c r="M1047" s="513">
        <v>2671.4568965517237</v>
      </c>
      <c r="N1047" s="513">
        <v>3.87</v>
      </c>
      <c r="O1047" s="513">
        <v>10338.529999999999</v>
      </c>
      <c r="P1047" s="503">
        <v>1.1653564874723272</v>
      </c>
      <c r="Q1047" s="514">
        <v>2671.4547803617565</v>
      </c>
    </row>
    <row r="1048" spans="1:17" ht="14.4" customHeight="1" x14ac:dyDescent="0.3">
      <c r="A1048" s="497" t="s">
        <v>2150</v>
      </c>
      <c r="B1048" s="498" t="s">
        <v>1607</v>
      </c>
      <c r="C1048" s="498" t="s">
        <v>1608</v>
      </c>
      <c r="D1048" s="498" t="s">
        <v>1616</v>
      </c>
      <c r="E1048" s="498" t="s">
        <v>1615</v>
      </c>
      <c r="F1048" s="513">
        <v>2.2000000000000002</v>
      </c>
      <c r="G1048" s="513">
        <v>14565.21</v>
      </c>
      <c r="H1048" s="513">
        <v>1</v>
      </c>
      <c r="I1048" s="513">
        <v>6620.5499999999993</v>
      </c>
      <c r="J1048" s="513">
        <v>3.4000000000000004</v>
      </c>
      <c r="K1048" s="513">
        <v>22695.63</v>
      </c>
      <c r="L1048" s="513">
        <v>1.5582082235683523</v>
      </c>
      <c r="M1048" s="513">
        <v>6675.1852941176467</v>
      </c>
      <c r="N1048" s="513">
        <v>1.2000000000000002</v>
      </c>
      <c r="O1048" s="513">
        <v>8014.32</v>
      </c>
      <c r="P1048" s="503">
        <v>0.550237174747223</v>
      </c>
      <c r="Q1048" s="514">
        <v>6678.5999999999985</v>
      </c>
    </row>
    <row r="1049" spans="1:17" ht="14.4" customHeight="1" x14ac:dyDescent="0.3">
      <c r="A1049" s="497" t="s">
        <v>2150</v>
      </c>
      <c r="B1049" s="498" t="s">
        <v>1607</v>
      </c>
      <c r="C1049" s="498" t="s">
        <v>1608</v>
      </c>
      <c r="D1049" s="498" t="s">
        <v>1620</v>
      </c>
      <c r="E1049" s="498" t="s">
        <v>624</v>
      </c>
      <c r="F1049" s="513">
        <v>11.059999999999999</v>
      </c>
      <c r="G1049" s="513">
        <v>16944.23</v>
      </c>
      <c r="H1049" s="513">
        <v>1</v>
      </c>
      <c r="I1049" s="513">
        <v>1532.0280289330924</v>
      </c>
      <c r="J1049" s="513">
        <v>7</v>
      </c>
      <c r="K1049" s="513">
        <v>6898.1900000000005</v>
      </c>
      <c r="L1049" s="513">
        <v>0.40711144737766192</v>
      </c>
      <c r="M1049" s="513">
        <v>985.45571428571441</v>
      </c>
      <c r="N1049" s="513">
        <v>6.2</v>
      </c>
      <c r="O1049" s="513">
        <v>6131.92</v>
      </c>
      <c r="P1049" s="503">
        <v>0.36188838324314532</v>
      </c>
      <c r="Q1049" s="514">
        <v>989.01935483870966</v>
      </c>
    </row>
    <row r="1050" spans="1:17" ht="14.4" customHeight="1" x14ac:dyDescent="0.3">
      <c r="A1050" s="497" t="s">
        <v>2150</v>
      </c>
      <c r="B1050" s="498" t="s">
        <v>1607</v>
      </c>
      <c r="C1050" s="498" t="s">
        <v>1608</v>
      </c>
      <c r="D1050" s="498" t="s">
        <v>1622</v>
      </c>
      <c r="E1050" s="498" t="s">
        <v>693</v>
      </c>
      <c r="F1050" s="513">
        <v>1.26</v>
      </c>
      <c r="G1050" s="513">
        <v>16253.87</v>
      </c>
      <c r="H1050" s="513">
        <v>1</v>
      </c>
      <c r="I1050" s="513">
        <v>12899.896825396825</v>
      </c>
      <c r="J1050" s="513">
        <v>1.37</v>
      </c>
      <c r="K1050" s="513">
        <v>14162.210000000001</v>
      </c>
      <c r="L1050" s="513">
        <v>0.87131310881654644</v>
      </c>
      <c r="M1050" s="513">
        <v>10337.379562043796</v>
      </c>
      <c r="N1050" s="513">
        <v>1.8</v>
      </c>
      <c r="O1050" s="513">
        <v>18555.57</v>
      </c>
      <c r="P1050" s="503">
        <v>1.1416093521112203</v>
      </c>
      <c r="Q1050" s="514">
        <v>10308.65</v>
      </c>
    </row>
    <row r="1051" spans="1:17" ht="14.4" customHeight="1" x14ac:dyDescent="0.3">
      <c r="A1051" s="497" t="s">
        <v>2150</v>
      </c>
      <c r="B1051" s="498" t="s">
        <v>1607</v>
      </c>
      <c r="C1051" s="498" t="s">
        <v>1608</v>
      </c>
      <c r="D1051" s="498" t="s">
        <v>2139</v>
      </c>
      <c r="E1051" s="498" t="s">
        <v>1576</v>
      </c>
      <c r="F1051" s="513">
        <v>0.05</v>
      </c>
      <c r="G1051" s="513">
        <v>64.5</v>
      </c>
      <c r="H1051" s="513">
        <v>1</v>
      </c>
      <c r="I1051" s="513">
        <v>1290</v>
      </c>
      <c r="J1051" s="513"/>
      <c r="K1051" s="513"/>
      <c r="L1051" s="513"/>
      <c r="M1051" s="513"/>
      <c r="N1051" s="513"/>
      <c r="O1051" s="513"/>
      <c r="P1051" s="503"/>
      <c r="Q1051" s="514"/>
    </row>
    <row r="1052" spans="1:17" ht="14.4" customHeight="1" x14ac:dyDescent="0.3">
      <c r="A1052" s="497" t="s">
        <v>2150</v>
      </c>
      <c r="B1052" s="498" t="s">
        <v>1607</v>
      </c>
      <c r="C1052" s="498" t="s">
        <v>1608</v>
      </c>
      <c r="D1052" s="498" t="s">
        <v>1625</v>
      </c>
      <c r="E1052" s="498" t="s">
        <v>693</v>
      </c>
      <c r="F1052" s="513">
        <v>0.01</v>
      </c>
      <c r="G1052" s="513">
        <v>64.489999999999995</v>
      </c>
      <c r="H1052" s="513">
        <v>1</v>
      </c>
      <c r="I1052" s="513">
        <v>6448.9999999999991</v>
      </c>
      <c r="J1052" s="513"/>
      <c r="K1052" s="513"/>
      <c r="L1052" s="513"/>
      <c r="M1052" s="513"/>
      <c r="N1052" s="513">
        <v>0.3</v>
      </c>
      <c r="O1052" s="513">
        <v>1951.95</v>
      </c>
      <c r="P1052" s="503">
        <v>30.267483330748956</v>
      </c>
      <c r="Q1052" s="514">
        <v>6506.5</v>
      </c>
    </row>
    <row r="1053" spans="1:17" ht="14.4" customHeight="1" x14ac:dyDescent="0.3">
      <c r="A1053" s="497" t="s">
        <v>2150</v>
      </c>
      <c r="B1053" s="498" t="s">
        <v>1607</v>
      </c>
      <c r="C1053" s="498" t="s">
        <v>1608</v>
      </c>
      <c r="D1053" s="498" t="s">
        <v>1629</v>
      </c>
      <c r="E1053" s="498" t="s">
        <v>628</v>
      </c>
      <c r="F1053" s="513">
        <v>11</v>
      </c>
      <c r="G1053" s="513">
        <v>10634.14</v>
      </c>
      <c r="H1053" s="513">
        <v>1</v>
      </c>
      <c r="I1053" s="513">
        <v>966.7399999999999</v>
      </c>
      <c r="J1053" s="513">
        <v>9.5</v>
      </c>
      <c r="K1053" s="513">
        <v>9264.59</v>
      </c>
      <c r="L1053" s="513">
        <v>0.87121196448419902</v>
      </c>
      <c r="M1053" s="513">
        <v>975.22</v>
      </c>
      <c r="N1053" s="513">
        <v>24.5</v>
      </c>
      <c r="O1053" s="513">
        <v>23892.89</v>
      </c>
      <c r="P1053" s="503">
        <v>2.2468098031434605</v>
      </c>
      <c r="Q1053" s="514">
        <v>975.22</v>
      </c>
    </row>
    <row r="1054" spans="1:17" ht="14.4" customHeight="1" x14ac:dyDescent="0.3">
      <c r="A1054" s="497" t="s">
        <v>2150</v>
      </c>
      <c r="B1054" s="498" t="s">
        <v>1607</v>
      </c>
      <c r="C1054" s="498" t="s">
        <v>1608</v>
      </c>
      <c r="D1054" s="498" t="s">
        <v>1633</v>
      </c>
      <c r="E1054" s="498" t="s">
        <v>716</v>
      </c>
      <c r="F1054" s="513">
        <v>0.1</v>
      </c>
      <c r="G1054" s="513">
        <v>541.33000000000004</v>
      </c>
      <c r="H1054" s="513">
        <v>1</v>
      </c>
      <c r="I1054" s="513">
        <v>5413.3</v>
      </c>
      <c r="J1054" s="513"/>
      <c r="K1054" s="513"/>
      <c r="L1054" s="513"/>
      <c r="M1054" s="513"/>
      <c r="N1054" s="513"/>
      <c r="O1054" s="513"/>
      <c r="P1054" s="503"/>
      <c r="Q1054" s="514"/>
    </row>
    <row r="1055" spans="1:17" ht="14.4" customHeight="1" x14ac:dyDescent="0.3">
      <c r="A1055" s="497" t="s">
        <v>2150</v>
      </c>
      <c r="B1055" s="498" t="s">
        <v>1607</v>
      </c>
      <c r="C1055" s="498" t="s">
        <v>1608</v>
      </c>
      <c r="D1055" s="498" t="s">
        <v>1634</v>
      </c>
      <c r="E1055" s="498" t="s">
        <v>716</v>
      </c>
      <c r="F1055" s="513">
        <v>1.8600000000000003</v>
      </c>
      <c r="G1055" s="513">
        <v>20087.82</v>
      </c>
      <c r="H1055" s="513">
        <v>1</v>
      </c>
      <c r="I1055" s="513">
        <v>10799.903225806449</v>
      </c>
      <c r="J1055" s="513">
        <v>2.44</v>
      </c>
      <c r="K1055" s="513">
        <v>26648.539999999997</v>
      </c>
      <c r="L1055" s="513">
        <v>1.3266018910961965</v>
      </c>
      <c r="M1055" s="513">
        <v>10921.532786885246</v>
      </c>
      <c r="N1055" s="513">
        <v>3.4400000000000004</v>
      </c>
      <c r="O1055" s="513">
        <v>37570.039999999994</v>
      </c>
      <c r="P1055" s="503">
        <v>1.8702895585484136</v>
      </c>
      <c r="Q1055" s="514">
        <v>10921.523255813951</v>
      </c>
    </row>
    <row r="1056" spans="1:17" ht="14.4" customHeight="1" x14ac:dyDescent="0.3">
      <c r="A1056" s="497" t="s">
        <v>2150</v>
      </c>
      <c r="B1056" s="498" t="s">
        <v>1607</v>
      </c>
      <c r="C1056" s="498" t="s">
        <v>1608</v>
      </c>
      <c r="D1056" s="498" t="s">
        <v>1635</v>
      </c>
      <c r="E1056" s="498" t="s">
        <v>719</v>
      </c>
      <c r="F1056" s="513">
        <v>0.1</v>
      </c>
      <c r="G1056" s="513">
        <v>193.91</v>
      </c>
      <c r="H1056" s="513">
        <v>1</v>
      </c>
      <c r="I1056" s="513">
        <v>1939.1</v>
      </c>
      <c r="J1056" s="513">
        <v>0.06</v>
      </c>
      <c r="K1056" s="513">
        <v>117.36</v>
      </c>
      <c r="L1056" s="513">
        <v>0.60522923005518026</v>
      </c>
      <c r="M1056" s="513">
        <v>1956</v>
      </c>
      <c r="N1056" s="513">
        <v>0.1</v>
      </c>
      <c r="O1056" s="513">
        <v>195.61</v>
      </c>
      <c r="P1056" s="503">
        <v>1.0087669537414266</v>
      </c>
      <c r="Q1056" s="514">
        <v>1956.1000000000001</v>
      </c>
    </row>
    <row r="1057" spans="1:17" ht="14.4" customHeight="1" x14ac:dyDescent="0.3">
      <c r="A1057" s="497" t="s">
        <v>2150</v>
      </c>
      <c r="B1057" s="498" t="s">
        <v>1607</v>
      </c>
      <c r="C1057" s="498" t="s">
        <v>1608</v>
      </c>
      <c r="D1057" s="498" t="s">
        <v>1637</v>
      </c>
      <c r="E1057" s="498" t="s">
        <v>632</v>
      </c>
      <c r="F1057" s="513">
        <v>0.15</v>
      </c>
      <c r="G1057" s="513">
        <v>56.41</v>
      </c>
      <c r="H1057" s="513">
        <v>1</v>
      </c>
      <c r="I1057" s="513">
        <v>376.06666666666666</v>
      </c>
      <c r="J1057" s="513">
        <v>0</v>
      </c>
      <c r="K1057" s="513">
        <v>0.37</v>
      </c>
      <c r="L1057" s="513">
        <v>6.5591207232760153E-3</v>
      </c>
      <c r="M1057" s="513"/>
      <c r="N1057" s="513"/>
      <c r="O1057" s="513"/>
      <c r="P1057" s="503"/>
      <c r="Q1057" s="514"/>
    </row>
    <row r="1058" spans="1:17" ht="14.4" customHeight="1" x14ac:dyDescent="0.3">
      <c r="A1058" s="497" t="s">
        <v>2150</v>
      </c>
      <c r="B1058" s="498" t="s">
        <v>1607</v>
      </c>
      <c r="C1058" s="498" t="s">
        <v>1608</v>
      </c>
      <c r="D1058" s="498" t="s">
        <v>1639</v>
      </c>
      <c r="E1058" s="498" t="s">
        <v>609</v>
      </c>
      <c r="F1058" s="513"/>
      <c r="G1058" s="513"/>
      <c r="H1058" s="513"/>
      <c r="I1058" s="513"/>
      <c r="J1058" s="513"/>
      <c r="K1058" s="513"/>
      <c r="L1058" s="513"/>
      <c r="M1058" s="513"/>
      <c r="N1058" s="513">
        <v>0.05</v>
      </c>
      <c r="O1058" s="513">
        <v>47.24</v>
      </c>
      <c r="P1058" s="503"/>
      <c r="Q1058" s="514">
        <v>944.8</v>
      </c>
    </row>
    <row r="1059" spans="1:17" ht="14.4" customHeight="1" x14ac:dyDescent="0.3">
      <c r="A1059" s="497" t="s">
        <v>2150</v>
      </c>
      <c r="B1059" s="498" t="s">
        <v>1607</v>
      </c>
      <c r="C1059" s="498" t="s">
        <v>1581</v>
      </c>
      <c r="D1059" s="498" t="s">
        <v>1650</v>
      </c>
      <c r="E1059" s="498" t="s">
        <v>1651</v>
      </c>
      <c r="F1059" s="513">
        <v>1</v>
      </c>
      <c r="G1059" s="513">
        <v>938.2</v>
      </c>
      <c r="H1059" s="513">
        <v>1</v>
      </c>
      <c r="I1059" s="513">
        <v>938.2</v>
      </c>
      <c r="J1059" s="513"/>
      <c r="K1059" s="513"/>
      <c r="L1059" s="513"/>
      <c r="M1059" s="513"/>
      <c r="N1059" s="513">
        <v>2</v>
      </c>
      <c r="O1059" s="513">
        <v>1944.64</v>
      </c>
      <c r="P1059" s="503">
        <v>2.0727350245150289</v>
      </c>
      <c r="Q1059" s="514">
        <v>972.32</v>
      </c>
    </row>
    <row r="1060" spans="1:17" ht="14.4" customHeight="1" x14ac:dyDescent="0.3">
      <c r="A1060" s="497" t="s">
        <v>2150</v>
      </c>
      <c r="B1060" s="498" t="s">
        <v>1607</v>
      </c>
      <c r="C1060" s="498" t="s">
        <v>1581</v>
      </c>
      <c r="D1060" s="498" t="s">
        <v>1652</v>
      </c>
      <c r="E1060" s="498" t="s">
        <v>1651</v>
      </c>
      <c r="F1060" s="513">
        <v>6</v>
      </c>
      <c r="G1060" s="513">
        <v>9884.4000000000015</v>
      </c>
      <c r="H1060" s="513">
        <v>1</v>
      </c>
      <c r="I1060" s="513">
        <v>1647.4000000000003</v>
      </c>
      <c r="J1060" s="513">
        <v>11</v>
      </c>
      <c r="K1060" s="513">
        <v>18780.41</v>
      </c>
      <c r="L1060" s="513">
        <v>1.900005058475982</v>
      </c>
      <c r="M1060" s="513">
        <v>1707.31</v>
      </c>
      <c r="N1060" s="513">
        <v>15</v>
      </c>
      <c r="O1060" s="513">
        <v>25609.65</v>
      </c>
      <c r="P1060" s="503">
        <v>2.5909159888308846</v>
      </c>
      <c r="Q1060" s="514">
        <v>1707.3100000000002</v>
      </c>
    </row>
    <row r="1061" spans="1:17" ht="14.4" customHeight="1" x14ac:dyDescent="0.3">
      <c r="A1061" s="497" t="s">
        <v>2150</v>
      </c>
      <c r="B1061" s="498" t="s">
        <v>1607</v>
      </c>
      <c r="C1061" s="498" t="s">
        <v>1581</v>
      </c>
      <c r="D1061" s="498" t="s">
        <v>1653</v>
      </c>
      <c r="E1061" s="498" t="s">
        <v>1651</v>
      </c>
      <c r="F1061" s="513">
        <v>2</v>
      </c>
      <c r="G1061" s="513">
        <v>3987.6</v>
      </c>
      <c r="H1061" s="513">
        <v>1</v>
      </c>
      <c r="I1061" s="513">
        <v>1993.8</v>
      </c>
      <c r="J1061" s="513"/>
      <c r="K1061" s="513"/>
      <c r="L1061" s="513"/>
      <c r="M1061" s="513"/>
      <c r="N1061" s="513">
        <v>4</v>
      </c>
      <c r="O1061" s="513">
        <v>8265.2000000000007</v>
      </c>
      <c r="P1061" s="503">
        <v>2.0727254488915641</v>
      </c>
      <c r="Q1061" s="514">
        <v>2066.3000000000002</v>
      </c>
    </row>
    <row r="1062" spans="1:17" ht="14.4" customHeight="1" x14ac:dyDescent="0.3">
      <c r="A1062" s="497" t="s">
        <v>2150</v>
      </c>
      <c r="B1062" s="498" t="s">
        <v>1607</v>
      </c>
      <c r="C1062" s="498" t="s">
        <v>1581</v>
      </c>
      <c r="D1062" s="498" t="s">
        <v>1654</v>
      </c>
      <c r="E1062" s="498" t="s">
        <v>1655</v>
      </c>
      <c r="F1062" s="513">
        <v>9</v>
      </c>
      <c r="G1062" s="513">
        <v>8925.2999999999993</v>
      </c>
      <c r="H1062" s="513">
        <v>1</v>
      </c>
      <c r="I1062" s="513">
        <v>991.69999999999993</v>
      </c>
      <c r="J1062" s="513"/>
      <c r="K1062" s="513"/>
      <c r="L1062" s="513"/>
      <c r="M1062" s="513"/>
      <c r="N1062" s="513">
        <v>3</v>
      </c>
      <c r="O1062" s="513">
        <v>3083.2799999999997</v>
      </c>
      <c r="P1062" s="503">
        <v>0.34545393432153543</v>
      </c>
      <c r="Q1062" s="514">
        <v>1027.76</v>
      </c>
    </row>
    <row r="1063" spans="1:17" ht="14.4" customHeight="1" x14ac:dyDescent="0.3">
      <c r="A1063" s="497" t="s">
        <v>2150</v>
      </c>
      <c r="B1063" s="498" t="s">
        <v>1607</v>
      </c>
      <c r="C1063" s="498" t="s">
        <v>1581</v>
      </c>
      <c r="D1063" s="498" t="s">
        <v>1656</v>
      </c>
      <c r="E1063" s="498" t="s">
        <v>1655</v>
      </c>
      <c r="F1063" s="513"/>
      <c r="G1063" s="513"/>
      <c r="H1063" s="513"/>
      <c r="I1063" s="513"/>
      <c r="J1063" s="513">
        <v>10</v>
      </c>
      <c r="K1063" s="513">
        <v>21418.499999999996</v>
      </c>
      <c r="L1063" s="513"/>
      <c r="M1063" s="513">
        <v>2141.8499999999995</v>
      </c>
      <c r="N1063" s="513">
        <v>14</v>
      </c>
      <c r="O1063" s="513">
        <v>29985.899999999998</v>
      </c>
      <c r="P1063" s="503"/>
      <c r="Q1063" s="514">
        <v>2141.85</v>
      </c>
    </row>
    <row r="1064" spans="1:17" ht="14.4" customHeight="1" x14ac:dyDescent="0.3">
      <c r="A1064" s="497" t="s">
        <v>2150</v>
      </c>
      <c r="B1064" s="498" t="s">
        <v>1607</v>
      </c>
      <c r="C1064" s="498" t="s">
        <v>1581</v>
      </c>
      <c r="D1064" s="498" t="s">
        <v>2095</v>
      </c>
      <c r="E1064" s="498" t="s">
        <v>2096</v>
      </c>
      <c r="F1064" s="513"/>
      <c r="G1064" s="513"/>
      <c r="H1064" s="513"/>
      <c r="I1064" s="513"/>
      <c r="J1064" s="513"/>
      <c r="K1064" s="513"/>
      <c r="L1064" s="513"/>
      <c r="M1064" s="513"/>
      <c r="N1064" s="513">
        <v>1</v>
      </c>
      <c r="O1064" s="513">
        <v>17350</v>
      </c>
      <c r="P1064" s="503"/>
      <c r="Q1064" s="514">
        <v>17350</v>
      </c>
    </row>
    <row r="1065" spans="1:17" ht="14.4" customHeight="1" x14ac:dyDescent="0.3">
      <c r="A1065" s="497" t="s">
        <v>2150</v>
      </c>
      <c r="B1065" s="498" t="s">
        <v>1607</v>
      </c>
      <c r="C1065" s="498" t="s">
        <v>1581</v>
      </c>
      <c r="D1065" s="498" t="s">
        <v>1952</v>
      </c>
      <c r="E1065" s="498" t="s">
        <v>1953</v>
      </c>
      <c r="F1065" s="513"/>
      <c r="G1065" s="513"/>
      <c r="H1065" s="513"/>
      <c r="I1065" s="513"/>
      <c r="J1065" s="513"/>
      <c r="K1065" s="513"/>
      <c r="L1065" s="513"/>
      <c r="M1065" s="513"/>
      <c r="N1065" s="513">
        <v>2</v>
      </c>
      <c r="O1065" s="513">
        <v>6628.58</v>
      </c>
      <c r="P1065" s="503"/>
      <c r="Q1065" s="514">
        <v>3314.29</v>
      </c>
    </row>
    <row r="1066" spans="1:17" ht="14.4" customHeight="1" x14ac:dyDescent="0.3">
      <c r="A1066" s="497" t="s">
        <v>2150</v>
      </c>
      <c r="B1066" s="498" t="s">
        <v>1607</v>
      </c>
      <c r="C1066" s="498" t="s">
        <v>1581</v>
      </c>
      <c r="D1066" s="498" t="s">
        <v>2097</v>
      </c>
      <c r="E1066" s="498" t="s">
        <v>2098</v>
      </c>
      <c r="F1066" s="513">
        <v>1</v>
      </c>
      <c r="G1066" s="513">
        <v>11772</v>
      </c>
      <c r="H1066" s="513">
        <v>1</v>
      </c>
      <c r="I1066" s="513">
        <v>11772</v>
      </c>
      <c r="J1066" s="513"/>
      <c r="K1066" s="513"/>
      <c r="L1066" s="513"/>
      <c r="M1066" s="513"/>
      <c r="N1066" s="513">
        <v>1</v>
      </c>
      <c r="O1066" s="513">
        <v>11772</v>
      </c>
      <c r="P1066" s="503">
        <v>1</v>
      </c>
      <c r="Q1066" s="514">
        <v>11772</v>
      </c>
    </row>
    <row r="1067" spans="1:17" ht="14.4" customHeight="1" x14ac:dyDescent="0.3">
      <c r="A1067" s="497" t="s">
        <v>2150</v>
      </c>
      <c r="B1067" s="498" t="s">
        <v>1607</v>
      </c>
      <c r="C1067" s="498" t="s">
        <v>1581</v>
      </c>
      <c r="D1067" s="498" t="s">
        <v>1661</v>
      </c>
      <c r="E1067" s="498" t="s">
        <v>1662</v>
      </c>
      <c r="F1067" s="513">
        <v>2</v>
      </c>
      <c r="G1067" s="513">
        <v>4473</v>
      </c>
      <c r="H1067" s="513">
        <v>1</v>
      </c>
      <c r="I1067" s="513">
        <v>2236.5</v>
      </c>
      <c r="J1067" s="513"/>
      <c r="K1067" s="513"/>
      <c r="L1067" s="513"/>
      <c r="M1067" s="513"/>
      <c r="N1067" s="513">
        <v>1</v>
      </c>
      <c r="O1067" s="513">
        <v>2236.5</v>
      </c>
      <c r="P1067" s="503">
        <v>0.5</v>
      </c>
      <c r="Q1067" s="514">
        <v>2236.5</v>
      </c>
    </row>
    <row r="1068" spans="1:17" ht="14.4" customHeight="1" x14ac:dyDescent="0.3">
      <c r="A1068" s="497" t="s">
        <v>2150</v>
      </c>
      <c r="B1068" s="498" t="s">
        <v>1607</v>
      </c>
      <c r="C1068" s="498" t="s">
        <v>1581</v>
      </c>
      <c r="D1068" s="498" t="s">
        <v>2013</v>
      </c>
      <c r="E1068" s="498" t="s">
        <v>2014</v>
      </c>
      <c r="F1068" s="513"/>
      <c r="G1068" s="513"/>
      <c r="H1068" s="513"/>
      <c r="I1068" s="513"/>
      <c r="J1068" s="513">
        <v>1</v>
      </c>
      <c r="K1068" s="513">
        <v>3991.04</v>
      </c>
      <c r="L1068" s="513"/>
      <c r="M1068" s="513">
        <v>3991.04</v>
      </c>
      <c r="N1068" s="513"/>
      <c r="O1068" s="513"/>
      <c r="P1068" s="503"/>
      <c r="Q1068" s="514"/>
    </row>
    <row r="1069" spans="1:17" ht="14.4" customHeight="1" x14ac:dyDescent="0.3">
      <c r="A1069" s="497" t="s">
        <v>2150</v>
      </c>
      <c r="B1069" s="498" t="s">
        <v>1607</v>
      </c>
      <c r="C1069" s="498" t="s">
        <v>1581</v>
      </c>
      <c r="D1069" s="498" t="s">
        <v>1664</v>
      </c>
      <c r="E1069" s="498" t="s">
        <v>1665</v>
      </c>
      <c r="F1069" s="513"/>
      <c r="G1069" s="513"/>
      <c r="H1069" s="513"/>
      <c r="I1069" s="513"/>
      <c r="J1069" s="513"/>
      <c r="K1069" s="513"/>
      <c r="L1069" s="513"/>
      <c r="M1069" s="513"/>
      <c r="N1069" s="513">
        <v>1</v>
      </c>
      <c r="O1069" s="513">
        <v>6890.78</v>
      </c>
      <c r="P1069" s="503"/>
      <c r="Q1069" s="514">
        <v>6890.78</v>
      </c>
    </row>
    <row r="1070" spans="1:17" ht="14.4" customHeight="1" x14ac:dyDescent="0.3">
      <c r="A1070" s="497" t="s">
        <v>2150</v>
      </c>
      <c r="B1070" s="498" t="s">
        <v>1607</v>
      </c>
      <c r="C1070" s="498" t="s">
        <v>1581</v>
      </c>
      <c r="D1070" s="498" t="s">
        <v>1982</v>
      </c>
      <c r="E1070" s="498" t="s">
        <v>1983</v>
      </c>
      <c r="F1070" s="513">
        <v>10</v>
      </c>
      <c r="G1070" s="513">
        <v>10843</v>
      </c>
      <c r="H1070" s="513">
        <v>1</v>
      </c>
      <c r="I1070" s="513">
        <v>1084.3</v>
      </c>
      <c r="J1070" s="513">
        <v>10</v>
      </c>
      <c r="K1070" s="513">
        <v>11237.3</v>
      </c>
      <c r="L1070" s="513">
        <v>1.0363644747763534</v>
      </c>
      <c r="M1070" s="513">
        <v>1123.73</v>
      </c>
      <c r="N1070" s="513">
        <v>16</v>
      </c>
      <c r="O1070" s="513">
        <v>17979.68</v>
      </c>
      <c r="P1070" s="503">
        <v>1.6581831596421654</v>
      </c>
      <c r="Q1070" s="514">
        <v>1123.73</v>
      </c>
    </row>
    <row r="1071" spans="1:17" ht="14.4" customHeight="1" x14ac:dyDescent="0.3">
      <c r="A1071" s="497" t="s">
        <v>2150</v>
      </c>
      <c r="B1071" s="498" t="s">
        <v>1607</v>
      </c>
      <c r="C1071" s="498" t="s">
        <v>1581</v>
      </c>
      <c r="D1071" s="498" t="s">
        <v>1672</v>
      </c>
      <c r="E1071" s="498" t="s">
        <v>1673</v>
      </c>
      <c r="F1071" s="513"/>
      <c r="G1071" s="513"/>
      <c r="H1071" s="513"/>
      <c r="I1071" s="513"/>
      <c r="J1071" s="513">
        <v>1</v>
      </c>
      <c r="K1071" s="513">
        <v>1002.8</v>
      </c>
      <c r="L1071" s="513"/>
      <c r="M1071" s="513">
        <v>1002.8</v>
      </c>
      <c r="N1071" s="513"/>
      <c r="O1071" s="513"/>
      <c r="P1071" s="503"/>
      <c r="Q1071" s="514"/>
    </row>
    <row r="1072" spans="1:17" ht="14.4" customHeight="1" x14ac:dyDescent="0.3">
      <c r="A1072" s="497" t="s">
        <v>2150</v>
      </c>
      <c r="B1072" s="498" t="s">
        <v>1607</v>
      </c>
      <c r="C1072" s="498" t="s">
        <v>1581</v>
      </c>
      <c r="D1072" s="498" t="s">
        <v>1696</v>
      </c>
      <c r="E1072" s="498" t="s">
        <v>1695</v>
      </c>
      <c r="F1072" s="513"/>
      <c r="G1072" s="513"/>
      <c r="H1072" s="513"/>
      <c r="I1072" s="513"/>
      <c r="J1072" s="513"/>
      <c r="K1072" s="513"/>
      <c r="L1072" s="513"/>
      <c r="M1072" s="513"/>
      <c r="N1072" s="513">
        <v>1</v>
      </c>
      <c r="O1072" s="513">
        <v>5259.23</v>
      </c>
      <c r="P1072" s="503"/>
      <c r="Q1072" s="514">
        <v>5259.23</v>
      </c>
    </row>
    <row r="1073" spans="1:17" ht="14.4" customHeight="1" x14ac:dyDescent="0.3">
      <c r="A1073" s="497" t="s">
        <v>2150</v>
      </c>
      <c r="B1073" s="498" t="s">
        <v>1607</v>
      </c>
      <c r="C1073" s="498" t="s">
        <v>1581</v>
      </c>
      <c r="D1073" s="498" t="s">
        <v>1699</v>
      </c>
      <c r="E1073" s="498" t="s">
        <v>1700</v>
      </c>
      <c r="F1073" s="513"/>
      <c r="G1073" s="513"/>
      <c r="H1073" s="513"/>
      <c r="I1073" s="513"/>
      <c r="J1073" s="513">
        <v>1</v>
      </c>
      <c r="K1073" s="513">
        <v>605.65</v>
      </c>
      <c r="L1073" s="513"/>
      <c r="M1073" s="513">
        <v>605.65</v>
      </c>
      <c r="N1073" s="513"/>
      <c r="O1073" s="513"/>
      <c r="P1073" s="503"/>
      <c r="Q1073" s="514"/>
    </row>
    <row r="1074" spans="1:17" ht="14.4" customHeight="1" x14ac:dyDescent="0.3">
      <c r="A1074" s="497" t="s">
        <v>2150</v>
      </c>
      <c r="B1074" s="498" t="s">
        <v>1607</v>
      </c>
      <c r="C1074" s="498" t="s">
        <v>1581</v>
      </c>
      <c r="D1074" s="498" t="s">
        <v>2151</v>
      </c>
      <c r="E1074" s="498" t="s">
        <v>2152</v>
      </c>
      <c r="F1074" s="513">
        <v>2</v>
      </c>
      <c r="G1074" s="513">
        <v>16584.2</v>
      </c>
      <c r="H1074" s="513">
        <v>1</v>
      </c>
      <c r="I1074" s="513">
        <v>8292.1</v>
      </c>
      <c r="J1074" s="513"/>
      <c r="K1074" s="513"/>
      <c r="L1074" s="513"/>
      <c r="M1074" s="513"/>
      <c r="N1074" s="513"/>
      <c r="O1074" s="513"/>
      <c r="P1074" s="503"/>
      <c r="Q1074" s="514"/>
    </row>
    <row r="1075" spans="1:17" ht="14.4" customHeight="1" x14ac:dyDescent="0.3">
      <c r="A1075" s="497" t="s">
        <v>2150</v>
      </c>
      <c r="B1075" s="498" t="s">
        <v>1607</v>
      </c>
      <c r="C1075" s="498" t="s">
        <v>1581</v>
      </c>
      <c r="D1075" s="498" t="s">
        <v>1701</v>
      </c>
      <c r="E1075" s="498" t="s">
        <v>1702</v>
      </c>
      <c r="F1075" s="513">
        <v>3</v>
      </c>
      <c r="G1075" s="513">
        <v>2406</v>
      </c>
      <c r="H1075" s="513">
        <v>1</v>
      </c>
      <c r="I1075" s="513">
        <v>802</v>
      </c>
      <c r="J1075" s="513"/>
      <c r="K1075" s="513"/>
      <c r="L1075" s="513"/>
      <c r="M1075" s="513"/>
      <c r="N1075" s="513">
        <v>5</v>
      </c>
      <c r="O1075" s="513">
        <v>4155.8</v>
      </c>
      <c r="P1075" s="503">
        <v>1.7272651704073152</v>
      </c>
      <c r="Q1075" s="514">
        <v>831.16000000000008</v>
      </c>
    </row>
    <row r="1076" spans="1:17" ht="14.4" customHeight="1" x14ac:dyDescent="0.3">
      <c r="A1076" s="497" t="s">
        <v>2150</v>
      </c>
      <c r="B1076" s="498" t="s">
        <v>1607</v>
      </c>
      <c r="C1076" s="498" t="s">
        <v>1581</v>
      </c>
      <c r="D1076" s="498" t="s">
        <v>1703</v>
      </c>
      <c r="E1076" s="498" t="s">
        <v>1702</v>
      </c>
      <c r="F1076" s="513"/>
      <c r="G1076" s="513"/>
      <c r="H1076" s="513"/>
      <c r="I1076" s="513"/>
      <c r="J1076" s="513"/>
      <c r="K1076" s="513"/>
      <c r="L1076" s="513"/>
      <c r="M1076" s="513"/>
      <c r="N1076" s="513">
        <v>1</v>
      </c>
      <c r="O1076" s="513">
        <v>888.06</v>
      </c>
      <c r="P1076" s="503"/>
      <c r="Q1076" s="514">
        <v>888.06</v>
      </c>
    </row>
    <row r="1077" spans="1:17" ht="14.4" customHeight="1" x14ac:dyDescent="0.3">
      <c r="A1077" s="497" t="s">
        <v>2150</v>
      </c>
      <c r="B1077" s="498" t="s">
        <v>1607</v>
      </c>
      <c r="C1077" s="498" t="s">
        <v>1581</v>
      </c>
      <c r="D1077" s="498" t="s">
        <v>1960</v>
      </c>
      <c r="E1077" s="498" t="s">
        <v>1961</v>
      </c>
      <c r="F1077" s="513"/>
      <c r="G1077" s="513"/>
      <c r="H1077" s="513"/>
      <c r="I1077" s="513"/>
      <c r="J1077" s="513"/>
      <c r="K1077" s="513"/>
      <c r="L1077" s="513"/>
      <c r="M1077" s="513"/>
      <c r="N1077" s="513">
        <v>14</v>
      </c>
      <c r="O1077" s="513">
        <v>308000</v>
      </c>
      <c r="P1077" s="503"/>
      <c r="Q1077" s="514">
        <v>22000</v>
      </c>
    </row>
    <row r="1078" spans="1:17" ht="14.4" customHeight="1" x14ac:dyDescent="0.3">
      <c r="A1078" s="497" t="s">
        <v>2150</v>
      </c>
      <c r="B1078" s="498" t="s">
        <v>1607</v>
      </c>
      <c r="C1078" s="498" t="s">
        <v>1581</v>
      </c>
      <c r="D1078" s="498" t="s">
        <v>1716</v>
      </c>
      <c r="E1078" s="498" t="s">
        <v>1717</v>
      </c>
      <c r="F1078" s="513"/>
      <c r="G1078" s="513"/>
      <c r="H1078" s="513"/>
      <c r="I1078" s="513"/>
      <c r="J1078" s="513"/>
      <c r="K1078" s="513"/>
      <c r="L1078" s="513"/>
      <c r="M1078" s="513"/>
      <c r="N1078" s="513">
        <v>1</v>
      </c>
      <c r="O1078" s="513">
        <v>15571.36</v>
      </c>
      <c r="P1078" s="503"/>
      <c r="Q1078" s="514">
        <v>15571.36</v>
      </c>
    </row>
    <row r="1079" spans="1:17" ht="14.4" customHeight="1" x14ac:dyDescent="0.3">
      <c r="A1079" s="497" t="s">
        <v>2150</v>
      </c>
      <c r="B1079" s="498" t="s">
        <v>1607</v>
      </c>
      <c r="C1079" s="498" t="s">
        <v>1581</v>
      </c>
      <c r="D1079" s="498" t="s">
        <v>2153</v>
      </c>
      <c r="E1079" s="498" t="s">
        <v>2154</v>
      </c>
      <c r="F1079" s="513"/>
      <c r="G1079" s="513"/>
      <c r="H1079" s="513"/>
      <c r="I1079" s="513"/>
      <c r="J1079" s="513"/>
      <c r="K1079" s="513"/>
      <c r="L1079" s="513"/>
      <c r="M1079" s="513"/>
      <c r="N1079" s="513">
        <v>1</v>
      </c>
      <c r="O1079" s="513">
        <v>40210.910000000003</v>
      </c>
      <c r="P1079" s="503"/>
      <c r="Q1079" s="514">
        <v>40210.910000000003</v>
      </c>
    </row>
    <row r="1080" spans="1:17" ht="14.4" customHeight="1" x14ac:dyDescent="0.3">
      <c r="A1080" s="497" t="s">
        <v>2150</v>
      </c>
      <c r="B1080" s="498" t="s">
        <v>1607</v>
      </c>
      <c r="C1080" s="498" t="s">
        <v>1581</v>
      </c>
      <c r="D1080" s="498" t="s">
        <v>1718</v>
      </c>
      <c r="E1080" s="498" t="s">
        <v>1719</v>
      </c>
      <c r="F1080" s="513"/>
      <c r="G1080" s="513"/>
      <c r="H1080" s="513"/>
      <c r="I1080" s="513"/>
      <c r="J1080" s="513"/>
      <c r="K1080" s="513"/>
      <c r="L1080" s="513"/>
      <c r="M1080" s="513"/>
      <c r="N1080" s="513">
        <v>2</v>
      </c>
      <c r="O1080" s="513">
        <v>2611.64</v>
      </c>
      <c r="P1080" s="503"/>
      <c r="Q1080" s="514">
        <v>1305.82</v>
      </c>
    </row>
    <row r="1081" spans="1:17" ht="14.4" customHeight="1" x14ac:dyDescent="0.3">
      <c r="A1081" s="497" t="s">
        <v>2150</v>
      </c>
      <c r="B1081" s="498" t="s">
        <v>1607</v>
      </c>
      <c r="C1081" s="498" t="s">
        <v>1581</v>
      </c>
      <c r="D1081" s="498" t="s">
        <v>2099</v>
      </c>
      <c r="E1081" s="498" t="s">
        <v>2100</v>
      </c>
      <c r="F1081" s="513"/>
      <c r="G1081" s="513"/>
      <c r="H1081" s="513"/>
      <c r="I1081" s="513"/>
      <c r="J1081" s="513"/>
      <c r="K1081" s="513"/>
      <c r="L1081" s="513"/>
      <c r="M1081" s="513"/>
      <c r="N1081" s="513">
        <v>2</v>
      </c>
      <c r="O1081" s="513">
        <v>49500</v>
      </c>
      <c r="P1081" s="503"/>
      <c r="Q1081" s="514">
        <v>24750</v>
      </c>
    </row>
    <row r="1082" spans="1:17" ht="14.4" customHeight="1" x14ac:dyDescent="0.3">
      <c r="A1082" s="497" t="s">
        <v>2150</v>
      </c>
      <c r="B1082" s="498" t="s">
        <v>1607</v>
      </c>
      <c r="C1082" s="498" t="s">
        <v>1581</v>
      </c>
      <c r="D1082" s="498" t="s">
        <v>1720</v>
      </c>
      <c r="E1082" s="498" t="s">
        <v>1721</v>
      </c>
      <c r="F1082" s="513"/>
      <c r="G1082" s="513"/>
      <c r="H1082" s="513"/>
      <c r="I1082" s="513"/>
      <c r="J1082" s="513">
        <v>11</v>
      </c>
      <c r="K1082" s="513">
        <v>3950.1</v>
      </c>
      <c r="L1082" s="513"/>
      <c r="M1082" s="513">
        <v>359.09999999999997</v>
      </c>
      <c r="N1082" s="513">
        <v>13</v>
      </c>
      <c r="O1082" s="513">
        <v>4668.3000000000011</v>
      </c>
      <c r="P1082" s="503"/>
      <c r="Q1082" s="514">
        <v>359.10000000000008</v>
      </c>
    </row>
    <row r="1083" spans="1:17" ht="14.4" customHeight="1" x14ac:dyDescent="0.3">
      <c r="A1083" s="497" t="s">
        <v>2150</v>
      </c>
      <c r="B1083" s="498" t="s">
        <v>1607</v>
      </c>
      <c r="C1083" s="498" t="s">
        <v>1581</v>
      </c>
      <c r="D1083" s="498" t="s">
        <v>2101</v>
      </c>
      <c r="E1083" s="498" t="s">
        <v>2102</v>
      </c>
      <c r="F1083" s="513">
        <v>1</v>
      </c>
      <c r="G1083" s="513">
        <v>13078</v>
      </c>
      <c r="H1083" s="513">
        <v>1</v>
      </c>
      <c r="I1083" s="513">
        <v>13078</v>
      </c>
      <c r="J1083" s="513"/>
      <c r="K1083" s="513"/>
      <c r="L1083" s="513"/>
      <c r="M1083" s="513"/>
      <c r="N1083" s="513">
        <v>1</v>
      </c>
      <c r="O1083" s="513">
        <v>13078</v>
      </c>
      <c r="P1083" s="503">
        <v>1</v>
      </c>
      <c r="Q1083" s="514">
        <v>13078</v>
      </c>
    </row>
    <row r="1084" spans="1:17" ht="14.4" customHeight="1" x14ac:dyDescent="0.3">
      <c r="A1084" s="497" t="s">
        <v>2150</v>
      </c>
      <c r="B1084" s="498" t="s">
        <v>1607</v>
      </c>
      <c r="C1084" s="498" t="s">
        <v>1581</v>
      </c>
      <c r="D1084" s="498" t="s">
        <v>1726</v>
      </c>
      <c r="E1084" s="498" t="s">
        <v>1727</v>
      </c>
      <c r="F1084" s="513">
        <v>9</v>
      </c>
      <c r="G1084" s="513">
        <v>146169.90000000002</v>
      </c>
      <c r="H1084" s="513">
        <v>1</v>
      </c>
      <c r="I1084" s="513">
        <v>16241.100000000002</v>
      </c>
      <c r="J1084" s="513">
        <v>10</v>
      </c>
      <c r="K1084" s="513">
        <v>168316.9</v>
      </c>
      <c r="L1084" s="513">
        <v>1.1515154624857784</v>
      </c>
      <c r="M1084" s="513">
        <v>16831.689999999999</v>
      </c>
      <c r="N1084" s="513">
        <v>13</v>
      </c>
      <c r="O1084" s="513">
        <v>218811.96999999997</v>
      </c>
      <c r="P1084" s="503">
        <v>1.4969701012315118</v>
      </c>
      <c r="Q1084" s="514">
        <v>16831.689999999999</v>
      </c>
    </row>
    <row r="1085" spans="1:17" ht="14.4" customHeight="1" x14ac:dyDescent="0.3">
      <c r="A1085" s="497" t="s">
        <v>2150</v>
      </c>
      <c r="B1085" s="498" t="s">
        <v>1607</v>
      </c>
      <c r="C1085" s="498" t="s">
        <v>1581</v>
      </c>
      <c r="D1085" s="498" t="s">
        <v>1730</v>
      </c>
      <c r="E1085" s="498" t="s">
        <v>1731</v>
      </c>
      <c r="F1085" s="513"/>
      <c r="G1085" s="513"/>
      <c r="H1085" s="513"/>
      <c r="I1085" s="513"/>
      <c r="J1085" s="513"/>
      <c r="K1085" s="513"/>
      <c r="L1085" s="513"/>
      <c r="M1085" s="513"/>
      <c r="N1085" s="513">
        <v>4</v>
      </c>
      <c r="O1085" s="513">
        <v>26348.52</v>
      </c>
      <c r="P1085" s="503"/>
      <c r="Q1085" s="514">
        <v>6587.13</v>
      </c>
    </row>
    <row r="1086" spans="1:17" ht="14.4" customHeight="1" x14ac:dyDescent="0.3">
      <c r="A1086" s="497" t="s">
        <v>2150</v>
      </c>
      <c r="B1086" s="498" t="s">
        <v>1607</v>
      </c>
      <c r="C1086" s="498" t="s">
        <v>1581</v>
      </c>
      <c r="D1086" s="498" t="s">
        <v>2109</v>
      </c>
      <c r="E1086" s="498" t="s">
        <v>2110</v>
      </c>
      <c r="F1086" s="513">
        <v>6</v>
      </c>
      <c r="G1086" s="513">
        <v>485618.39999999997</v>
      </c>
      <c r="H1086" s="513">
        <v>1</v>
      </c>
      <c r="I1086" s="513">
        <v>80936.399999999994</v>
      </c>
      <c r="J1086" s="513">
        <v>10</v>
      </c>
      <c r="K1086" s="513">
        <v>809364</v>
      </c>
      <c r="L1086" s="513">
        <v>1.6666666666666667</v>
      </c>
      <c r="M1086" s="513">
        <v>80936.399999999994</v>
      </c>
      <c r="N1086" s="513">
        <v>13</v>
      </c>
      <c r="O1086" s="513">
        <v>1052173.2</v>
      </c>
      <c r="P1086" s="503">
        <v>2.1666666666666665</v>
      </c>
      <c r="Q1086" s="514">
        <v>80936.399999999994</v>
      </c>
    </row>
    <row r="1087" spans="1:17" ht="14.4" customHeight="1" x14ac:dyDescent="0.3">
      <c r="A1087" s="497" t="s">
        <v>2150</v>
      </c>
      <c r="B1087" s="498" t="s">
        <v>1607</v>
      </c>
      <c r="C1087" s="498" t="s">
        <v>1581</v>
      </c>
      <c r="D1087" s="498" t="s">
        <v>1939</v>
      </c>
      <c r="E1087" s="498" t="s">
        <v>1940</v>
      </c>
      <c r="F1087" s="513"/>
      <c r="G1087" s="513"/>
      <c r="H1087" s="513"/>
      <c r="I1087" s="513"/>
      <c r="J1087" s="513"/>
      <c r="K1087" s="513"/>
      <c r="L1087" s="513"/>
      <c r="M1087" s="513"/>
      <c r="N1087" s="513">
        <v>1</v>
      </c>
      <c r="O1087" s="513">
        <v>25375.88</v>
      </c>
      <c r="P1087" s="503"/>
      <c r="Q1087" s="514">
        <v>25375.88</v>
      </c>
    </row>
    <row r="1088" spans="1:17" ht="14.4" customHeight="1" x14ac:dyDescent="0.3">
      <c r="A1088" s="497" t="s">
        <v>2150</v>
      </c>
      <c r="B1088" s="498" t="s">
        <v>1607</v>
      </c>
      <c r="C1088" s="498" t="s">
        <v>1581</v>
      </c>
      <c r="D1088" s="498" t="s">
        <v>1738</v>
      </c>
      <c r="E1088" s="498" t="s">
        <v>1739</v>
      </c>
      <c r="F1088" s="513"/>
      <c r="G1088" s="513"/>
      <c r="H1088" s="513"/>
      <c r="I1088" s="513"/>
      <c r="J1088" s="513">
        <v>1</v>
      </c>
      <c r="K1088" s="513">
        <v>26449.24</v>
      </c>
      <c r="L1088" s="513"/>
      <c r="M1088" s="513">
        <v>26449.24</v>
      </c>
      <c r="N1088" s="513"/>
      <c r="O1088" s="513"/>
      <c r="P1088" s="503"/>
      <c r="Q1088" s="514"/>
    </row>
    <row r="1089" spans="1:17" ht="14.4" customHeight="1" x14ac:dyDescent="0.3">
      <c r="A1089" s="497" t="s">
        <v>2150</v>
      </c>
      <c r="B1089" s="498" t="s">
        <v>1607</v>
      </c>
      <c r="C1089" s="498" t="s">
        <v>1581</v>
      </c>
      <c r="D1089" s="498" t="s">
        <v>2064</v>
      </c>
      <c r="E1089" s="498" t="s">
        <v>2065</v>
      </c>
      <c r="F1089" s="513"/>
      <c r="G1089" s="513"/>
      <c r="H1089" s="513"/>
      <c r="I1089" s="513"/>
      <c r="J1089" s="513"/>
      <c r="K1089" s="513"/>
      <c r="L1089" s="513"/>
      <c r="M1089" s="513"/>
      <c r="N1089" s="513">
        <v>16</v>
      </c>
      <c r="O1089" s="513">
        <v>69760</v>
      </c>
      <c r="P1089" s="503"/>
      <c r="Q1089" s="514">
        <v>4360</v>
      </c>
    </row>
    <row r="1090" spans="1:17" ht="14.4" customHeight="1" x14ac:dyDescent="0.3">
      <c r="A1090" s="497" t="s">
        <v>2150</v>
      </c>
      <c r="B1090" s="498" t="s">
        <v>1607</v>
      </c>
      <c r="C1090" s="498" t="s">
        <v>1581</v>
      </c>
      <c r="D1090" s="498" t="s">
        <v>1742</v>
      </c>
      <c r="E1090" s="498" t="s">
        <v>1743</v>
      </c>
      <c r="F1090" s="513"/>
      <c r="G1090" s="513"/>
      <c r="H1090" s="513"/>
      <c r="I1090" s="513"/>
      <c r="J1090" s="513"/>
      <c r="K1090" s="513"/>
      <c r="L1090" s="513"/>
      <c r="M1090" s="513"/>
      <c r="N1090" s="513">
        <v>3</v>
      </c>
      <c r="O1090" s="513">
        <v>1142.58</v>
      </c>
      <c r="P1090" s="503"/>
      <c r="Q1090" s="514">
        <v>380.85999999999996</v>
      </c>
    </row>
    <row r="1091" spans="1:17" ht="14.4" customHeight="1" x14ac:dyDescent="0.3">
      <c r="A1091" s="497" t="s">
        <v>2150</v>
      </c>
      <c r="B1091" s="498" t="s">
        <v>1607</v>
      </c>
      <c r="C1091" s="498" t="s">
        <v>1581</v>
      </c>
      <c r="D1091" s="498" t="s">
        <v>2113</v>
      </c>
      <c r="E1091" s="498" t="s">
        <v>2096</v>
      </c>
      <c r="F1091" s="513"/>
      <c r="G1091" s="513"/>
      <c r="H1091" s="513"/>
      <c r="I1091" s="513"/>
      <c r="J1091" s="513"/>
      <c r="K1091" s="513"/>
      <c r="L1091" s="513"/>
      <c r="M1091" s="513"/>
      <c r="N1091" s="513">
        <v>1</v>
      </c>
      <c r="O1091" s="513">
        <v>15675</v>
      </c>
      <c r="P1091" s="503"/>
      <c r="Q1091" s="514">
        <v>15675</v>
      </c>
    </row>
    <row r="1092" spans="1:17" ht="14.4" customHeight="1" x14ac:dyDescent="0.3">
      <c r="A1092" s="497" t="s">
        <v>2150</v>
      </c>
      <c r="B1092" s="498" t="s">
        <v>1607</v>
      </c>
      <c r="C1092" s="498" t="s">
        <v>1581</v>
      </c>
      <c r="D1092" s="498" t="s">
        <v>1943</v>
      </c>
      <c r="E1092" s="498" t="s">
        <v>1944</v>
      </c>
      <c r="F1092" s="513"/>
      <c r="G1092" s="513"/>
      <c r="H1092" s="513"/>
      <c r="I1092" s="513"/>
      <c r="J1092" s="513"/>
      <c r="K1092" s="513"/>
      <c r="L1092" s="513"/>
      <c r="M1092" s="513"/>
      <c r="N1092" s="513">
        <v>1</v>
      </c>
      <c r="O1092" s="513">
        <v>4890.29</v>
      </c>
      <c r="P1092" s="503"/>
      <c r="Q1092" s="514">
        <v>4890.29</v>
      </c>
    </row>
    <row r="1093" spans="1:17" ht="14.4" customHeight="1" x14ac:dyDescent="0.3">
      <c r="A1093" s="497" t="s">
        <v>2150</v>
      </c>
      <c r="B1093" s="498" t="s">
        <v>1607</v>
      </c>
      <c r="C1093" s="498" t="s">
        <v>1581</v>
      </c>
      <c r="D1093" s="498" t="s">
        <v>2116</v>
      </c>
      <c r="E1093" s="498" t="s">
        <v>2117</v>
      </c>
      <c r="F1093" s="513">
        <v>1</v>
      </c>
      <c r="G1093" s="513">
        <v>10629</v>
      </c>
      <c r="H1093" s="513">
        <v>1</v>
      </c>
      <c r="I1093" s="513">
        <v>10629</v>
      </c>
      <c r="J1093" s="513"/>
      <c r="K1093" s="513"/>
      <c r="L1093" s="513"/>
      <c r="M1093" s="513"/>
      <c r="N1093" s="513"/>
      <c r="O1093" s="513"/>
      <c r="P1093" s="503"/>
      <c r="Q1093" s="514"/>
    </row>
    <row r="1094" spans="1:17" ht="14.4" customHeight="1" x14ac:dyDescent="0.3">
      <c r="A1094" s="497" t="s">
        <v>2150</v>
      </c>
      <c r="B1094" s="498" t="s">
        <v>1607</v>
      </c>
      <c r="C1094" s="498" t="s">
        <v>1581</v>
      </c>
      <c r="D1094" s="498" t="s">
        <v>2155</v>
      </c>
      <c r="E1094" s="498" t="s">
        <v>2156</v>
      </c>
      <c r="F1094" s="513"/>
      <c r="G1094" s="513"/>
      <c r="H1094" s="513"/>
      <c r="I1094" s="513"/>
      <c r="J1094" s="513"/>
      <c r="K1094" s="513"/>
      <c r="L1094" s="513"/>
      <c r="M1094" s="513"/>
      <c r="N1094" s="513">
        <v>1</v>
      </c>
      <c r="O1094" s="513">
        <v>30135</v>
      </c>
      <c r="P1094" s="503"/>
      <c r="Q1094" s="514">
        <v>30135</v>
      </c>
    </row>
    <row r="1095" spans="1:17" ht="14.4" customHeight="1" x14ac:dyDescent="0.3">
      <c r="A1095" s="497" t="s">
        <v>2150</v>
      </c>
      <c r="B1095" s="498" t="s">
        <v>1607</v>
      </c>
      <c r="C1095" s="498" t="s">
        <v>1588</v>
      </c>
      <c r="D1095" s="498" t="s">
        <v>1754</v>
      </c>
      <c r="E1095" s="498" t="s">
        <v>1755</v>
      </c>
      <c r="F1095" s="513">
        <v>1</v>
      </c>
      <c r="G1095" s="513">
        <v>204</v>
      </c>
      <c r="H1095" s="513">
        <v>1</v>
      </c>
      <c r="I1095" s="513">
        <v>204</v>
      </c>
      <c r="J1095" s="513">
        <v>5</v>
      </c>
      <c r="K1095" s="513">
        <v>1025</v>
      </c>
      <c r="L1095" s="513">
        <v>5.0245098039215685</v>
      </c>
      <c r="M1095" s="513">
        <v>205</v>
      </c>
      <c r="N1095" s="513">
        <v>3</v>
      </c>
      <c r="O1095" s="513">
        <v>615</v>
      </c>
      <c r="P1095" s="503">
        <v>3.0147058823529411</v>
      </c>
      <c r="Q1095" s="514">
        <v>205</v>
      </c>
    </row>
    <row r="1096" spans="1:17" ht="14.4" customHeight="1" x14ac:dyDescent="0.3">
      <c r="A1096" s="497" t="s">
        <v>2150</v>
      </c>
      <c r="B1096" s="498" t="s">
        <v>1607</v>
      </c>
      <c r="C1096" s="498" t="s">
        <v>1588</v>
      </c>
      <c r="D1096" s="498" t="s">
        <v>1756</v>
      </c>
      <c r="E1096" s="498" t="s">
        <v>1757</v>
      </c>
      <c r="F1096" s="513">
        <v>25</v>
      </c>
      <c r="G1096" s="513">
        <v>3725</v>
      </c>
      <c r="H1096" s="513">
        <v>1</v>
      </c>
      <c r="I1096" s="513">
        <v>149</v>
      </c>
      <c r="J1096" s="513">
        <v>19</v>
      </c>
      <c r="K1096" s="513">
        <v>2850</v>
      </c>
      <c r="L1096" s="513">
        <v>0.7651006711409396</v>
      </c>
      <c r="M1096" s="513">
        <v>150</v>
      </c>
      <c r="N1096" s="513">
        <v>25</v>
      </c>
      <c r="O1096" s="513">
        <v>3750</v>
      </c>
      <c r="P1096" s="503">
        <v>1.0067114093959733</v>
      </c>
      <c r="Q1096" s="514">
        <v>150</v>
      </c>
    </row>
    <row r="1097" spans="1:17" ht="14.4" customHeight="1" x14ac:dyDescent="0.3">
      <c r="A1097" s="497" t="s">
        <v>2150</v>
      </c>
      <c r="B1097" s="498" t="s">
        <v>1607</v>
      </c>
      <c r="C1097" s="498" t="s">
        <v>1588</v>
      </c>
      <c r="D1097" s="498" t="s">
        <v>1758</v>
      </c>
      <c r="E1097" s="498" t="s">
        <v>1759</v>
      </c>
      <c r="F1097" s="513">
        <v>40</v>
      </c>
      <c r="G1097" s="513">
        <v>7240</v>
      </c>
      <c r="H1097" s="513">
        <v>1</v>
      </c>
      <c r="I1097" s="513">
        <v>181</v>
      </c>
      <c r="J1097" s="513">
        <v>50</v>
      </c>
      <c r="K1097" s="513">
        <v>9100</v>
      </c>
      <c r="L1097" s="513">
        <v>1.2569060773480663</v>
      </c>
      <c r="M1097" s="513">
        <v>182</v>
      </c>
      <c r="N1097" s="513">
        <v>36</v>
      </c>
      <c r="O1097" s="513">
        <v>6552</v>
      </c>
      <c r="P1097" s="503">
        <v>0.90497237569060773</v>
      </c>
      <c r="Q1097" s="514">
        <v>182</v>
      </c>
    </row>
    <row r="1098" spans="1:17" ht="14.4" customHeight="1" x14ac:dyDescent="0.3">
      <c r="A1098" s="497" t="s">
        <v>2150</v>
      </c>
      <c r="B1098" s="498" t="s">
        <v>1607</v>
      </c>
      <c r="C1098" s="498" t="s">
        <v>1588</v>
      </c>
      <c r="D1098" s="498" t="s">
        <v>1760</v>
      </c>
      <c r="E1098" s="498" t="s">
        <v>1761</v>
      </c>
      <c r="F1098" s="513">
        <v>17</v>
      </c>
      <c r="G1098" s="513">
        <v>2108</v>
      </c>
      <c r="H1098" s="513">
        <v>1</v>
      </c>
      <c r="I1098" s="513">
        <v>124</v>
      </c>
      <c r="J1098" s="513">
        <v>20</v>
      </c>
      <c r="K1098" s="513">
        <v>2480</v>
      </c>
      <c r="L1098" s="513">
        <v>1.1764705882352942</v>
      </c>
      <c r="M1098" s="513">
        <v>124</v>
      </c>
      <c r="N1098" s="513">
        <v>20</v>
      </c>
      <c r="O1098" s="513">
        <v>2480</v>
      </c>
      <c r="P1098" s="503">
        <v>1.1764705882352942</v>
      </c>
      <c r="Q1098" s="514">
        <v>124</v>
      </c>
    </row>
    <row r="1099" spans="1:17" ht="14.4" customHeight="1" x14ac:dyDescent="0.3">
      <c r="A1099" s="497" t="s">
        <v>2150</v>
      </c>
      <c r="B1099" s="498" t="s">
        <v>1607</v>
      </c>
      <c r="C1099" s="498" t="s">
        <v>1588</v>
      </c>
      <c r="D1099" s="498" t="s">
        <v>1762</v>
      </c>
      <c r="E1099" s="498" t="s">
        <v>1763</v>
      </c>
      <c r="F1099" s="513">
        <v>11</v>
      </c>
      <c r="G1099" s="513">
        <v>2376</v>
      </c>
      <c r="H1099" s="513">
        <v>1</v>
      </c>
      <c r="I1099" s="513">
        <v>216</v>
      </c>
      <c r="J1099" s="513">
        <v>15</v>
      </c>
      <c r="K1099" s="513">
        <v>3255</v>
      </c>
      <c r="L1099" s="513">
        <v>1.369949494949495</v>
      </c>
      <c r="M1099" s="513">
        <v>217</v>
      </c>
      <c r="N1099" s="513">
        <v>8</v>
      </c>
      <c r="O1099" s="513">
        <v>1736</v>
      </c>
      <c r="P1099" s="503">
        <v>0.73063973063973064</v>
      </c>
      <c r="Q1099" s="514">
        <v>217</v>
      </c>
    </row>
    <row r="1100" spans="1:17" ht="14.4" customHeight="1" x14ac:dyDescent="0.3">
      <c r="A1100" s="497" t="s">
        <v>2150</v>
      </c>
      <c r="B1100" s="498" t="s">
        <v>1607</v>
      </c>
      <c r="C1100" s="498" t="s">
        <v>1588</v>
      </c>
      <c r="D1100" s="498" t="s">
        <v>1764</v>
      </c>
      <c r="E1100" s="498" t="s">
        <v>1765</v>
      </c>
      <c r="F1100" s="513">
        <v>4</v>
      </c>
      <c r="G1100" s="513">
        <v>864</v>
      </c>
      <c r="H1100" s="513">
        <v>1</v>
      </c>
      <c r="I1100" s="513">
        <v>216</v>
      </c>
      <c r="J1100" s="513">
        <v>4</v>
      </c>
      <c r="K1100" s="513">
        <v>868</v>
      </c>
      <c r="L1100" s="513">
        <v>1.0046296296296295</v>
      </c>
      <c r="M1100" s="513">
        <v>217</v>
      </c>
      <c r="N1100" s="513">
        <v>2</v>
      </c>
      <c r="O1100" s="513">
        <v>434</v>
      </c>
      <c r="P1100" s="503">
        <v>0.50231481481481477</v>
      </c>
      <c r="Q1100" s="514">
        <v>217</v>
      </c>
    </row>
    <row r="1101" spans="1:17" ht="14.4" customHeight="1" x14ac:dyDescent="0.3">
      <c r="A1101" s="497" t="s">
        <v>2150</v>
      </c>
      <c r="B1101" s="498" t="s">
        <v>1607</v>
      </c>
      <c r="C1101" s="498" t="s">
        <v>1588</v>
      </c>
      <c r="D1101" s="498" t="s">
        <v>1768</v>
      </c>
      <c r="E1101" s="498" t="s">
        <v>1769</v>
      </c>
      <c r="F1101" s="513">
        <v>8</v>
      </c>
      <c r="G1101" s="513">
        <v>1744</v>
      </c>
      <c r="H1101" s="513">
        <v>1</v>
      </c>
      <c r="I1101" s="513">
        <v>218</v>
      </c>
      <c r="J1101" s="513">
        <v>3</v>
      </c>
      <c r="K1101" s="513">
        <v>657</v>
      </c>
      <c r="L1101" s="513">
        <v>0.37672018348623854</v>
      </c>
      <c r="M1101" s="513">
        <v>219</v>
      </c>
      <c r="N1101" s="513">
        <v>9</v>
      </c>
      <c r="O1101" s="513">
        <v>1971</v>
      </c>
      <c r="P1101" s="503">
        <v>1.1301605504587156</v>
      </c>
      <c r="Q1101" s="514">
        <v>219</v>
      </c>
    </row>
    <row r="1102" spans="1:17" ht="14.4" customHeight="1" x14ac:dyDescent="0.3">
      <c r="A1102" s="497" t="s">
        <v>2150</v>
      </c>
      <c r="B1102" s="498" t="s">
        <v>1607</v>
      </c>
      <c r="C1102" s="498" t="s">
        <v>1588</v>
      </c>
      <c r="D1102" s="498" t="s">
        <v>1784</v>
      </c>
      <c r="E1102" s="498" t="s">
        <v>1785</v>
      </c>
      <c r="F1102" s="513"/>
      <c r="G1102" s="513"/>
      <c r="H1102" s="513"/>
      <c r="I1102" s="513"/>
      <c r="J1102" s="513">
        <v>1</v>
      </c>
      <c r="K1102" s="513">
        <v>326</v>
      </c>
      <c r="L1102" s="513"/>
      <c r="M1102" s="513">
        <v>326</v>
      </c>
      <c r="N1102" s="513"/>
      <c r="O1102" s="513"/>
      <c r="P1102" s="503"/>
      <c r="Q1102" s="514"/>
    </row>
    <row r="1103" spans="1:17" ht="14.4" customHeight="1" x14ac:dyDescent="0.3">
      <c r="A1103" s="497" t="s">
        <v>2150</v>
      </c>
      <c r="B1103" s="498" t="s">
        <v>1607</v>
      </c>
      <c r="C1103" s="498" t="s">
        <v>1588</v>
      </c>
      <c r="D1103" s="498" t="s">
        <v>2089</v>
      </c>
      <c r="E1103" s="498" t="s">
        <v>2090</v>
      </c>
      <c r="F1103" s="513">
        <v>8</v>
      </c>
      <c r="G1103" s="513">
        <v>109528</v>
      </c>
      <c r="H1103" s="513">
        <v>1</v>
      </c>
      <c r="I1103" s="513">
        <v>13691</v>
      </c>
      <c r="J1103" s="513">
        <v>1</v>
      </c>
      <c r="K1103" s="513">
        <v>13700</v>
      </c>
      <c r="L1103" s="513">
        <v>0.1250821707691184</v>
      </c>
      <c r="M1103" s="513">
        <v>13700</v>
      </c>
      <c r="N1103" s="513">
        <v>3</v>
      </c>
      <c r="O1103" s="513">
        <v>41100</v>
      </c>
      <c r="P1103" s="503">
        <v>0.37524651230735517</v>
      </c>
      <c r="Q1103" s="514">
        <v>13700</v>
      </c>
    </row>
    <row r="1104" spans="1:17" ht="14.4" customHeight="1" x14ac:dyDescent="0.3">
      <c r="A1104" s="497" t="s">
        <v>2150</v>
      </c>
      <c r="B1104" s="498" t="s">
        <v>1607</v>
      </c>
      <c r="C1104" s="498" t="s">
        <v>1588</v>
      </c>
      <c r="D1104" s="498" t="s">
        <v>1786</v>
      </c>
      <c r="E1104" s="498" t="s">
        <v>1787</v>
      </c>
      <c r="F1104" s="513"/>
      <c r="G1104" s="513"/>
      <c r="H1104" s="513"/>
      <c r="I1104" s="513"/>
      <c r="J1104" s="513">
        <v>1</v>
      </c>
      <c r="K1104" s="513">
        <v>4493</v>
      </c>
      <c r="L1104" s="513"/>
      <c r="M1104" s="513">
        <v>4493</v>
      </c>
      <c r="N1104" s="513"/>
      <c r="O1104" s="513"/>
      <c r="P1104" s="503"/>
      <c r="Q1104" s="514"/>
    </row>
    <row r="1105" spans="1:17" ht="14.4" customHeight="1" x14ac:dyDescent="0.3">
      <c r="A1105" s="497" t="s">
        <v>2150</v>
      </c>
      <c r="B1105" s="498" t="s">
        <v>1607</v>
      </c>
      <c r="C1105" s="498" t="s">
        <v>1588</v>
      </c>
      <c r="D1105" s="498" t="s">
        <v>1788</v>
      </c>
      <c r="E1105" s="498" t="s">
        <v>1789</v>
      </c>
      <c r="F1105" s="513"/>
      <c r="G1105" s="513"/>
      <c r="H1105" s="513"/>
      <c r="I1105" s="513"/>
      <c r="J1105" s="513"/>
      <c r="K1105" s="513"/>
      <c r="L1105" s="513"/>
      <c r="M1105" s="513"/>
      <c r="N1105" s="513">
        <v>5</v>
      </c>
      <c r="O1105" s="513">
        <v>20635</v>
      </c>
      <c r="P1105" s="503"/>
      <c r="Q1105" s="514">
        <v>4127</v>
      </c>
    </row>
    <row r="1106" spans="1:17" ht="14.4" customHeight="1" x14ac:dyDescent="0.3">
      <c r="A1106" s="497" t="s">
        <v>2150</v>
      </c>
      <c r="B1106" s="498" t="s">
        <v>1607</v>
      </c>
      <c r="C1106" s="498" t="s">
        <v>1588</v>
      </c>
      <c r="D1106" s="498" t="s">
        <v>1800</v>
      </c>
      <c r="E1106" s="498" t="s">
        <v>1801</v>
      </c>
      <c r="F1106" s="513">
        <v>20</v>
      </c>
      <c r="G1106" s="513">
        <v>76220</v>
      </c>
      <c r="H1106" s="513">
        <v>1</v>
      </c>
      <c r="I1106" s="513">
        <v>3811</v>
      </c>
      <c r="J1106" s="513">
        <v>23</v>
      </c>
      <c r="K1106" s="513">
        <v>87745</v>
      </c>
      <c r="L1106" s="513">
        <v>1.1512070322749934</v>
      </c>
      <c r="M1106" s="513">
        <v>3815</v>
      </c>
      <c r="N1106" s="513">
        <v>41</v>
      </c>
      <c r="O1106" s="513">
        <v>156415</v>
      </c>
      <c r="P1106" s="503">
        <v>2.052151666229336</v>
      </c>
      <c r="Q1106" s="514">
        <v>3815</v>
      </c>
    </row>
    <row r="1107" spans="1:17" ht="14.4" customHeight="1" x14ac:dyDescent="0.3">
      <c r="A1107" s="497" t="s">
        <v>2150</v>
      </c>
      <c r="B1107" s="498" t="s">
        <v>1607</v>
      </c>
      <c r="C1107" s="498" t="s">
        <v>1588</v>
      </c>
      <c r="D1107" s="498" t="s">
        <v>1804</v>
      </c>
      <c r="E1107" s="498" t="s">
        <v>1805</v>
      </c>
      <c r="F1107" s="513"/>
      <c r="G1107" s="513"/>
      <c r="H1107" s="513"/>
      <c r="I1107" s="513"/>
      <c r="J1107" s="513"/>
      <c r="K1107" s="513"/>
      <c r="L1107" s="513"/>
      <c r="M1107" s="513"/>
      <c r="N1107" s="513">
        <v>2</v>
      </c>
      <c r="O1107" s="513">
        <v>15670</v>
      </c>
      <c r="P1107" s="503"/>
      <c r="Q1107" s="514">
        <v>7835</v>
      </c>
    </row>
    <row r="1108" spans="1:17" ht="14.4" customHeight="1" x14ac:dyDescent="0.3">
      <c r="A1108" s="497" t="s">
        <v>2150</v>
      </c>
      <c r="B1108" s="498" t="s">
        <v>1607</v>
      </c>
      <c r="C1108" s="498" t="s">
        <v>1588</v>
      </c>
      <c r="D1108" s="498" t="s">
        <v>1816</v>
      </c>
      <c r="E1108" s="498" t="s">
        <v>1817</v>
      </c>
      <c r="F1108" s="513">
        <v>7</v>
      </c>
      <c r="G1108" s="513">
        <v>8932</v>
      </c>
      <c r="H1108" s="513">
        <v>1</v>
      </c>
      <c r="I1108" s="513">
        <v>1276</v>
      </c>
      <c r="J1108" s="513">
        <v>7</v>
      </c>
      <c r="K1108" s="513">
        <v>8939</v>
      </c>
      <c r="L1108" s="513">
        <v>1.0007836990595611</v>
      </c>
      <c r="M1108" s="513">
        <v>1277</v>
      </c>
      <c r="N1108" s="513">
        <v>5</v>
      </c>
      <c r="O1108" s="513">
        <v>6385</v>
      </c>
      <c r="P1108" s="503">
        <v>0.71484549932825792</v>
      </c>
      <c r="Q1108" s="514">
        <v>1277</v>
      </c>
    </row>
    <row r="1109" spans="1:17" ht="14.4" customHeight="1" x14ac:dyDescent="0.3">
      <c r="A1109" s="497" t="s">
        <v>2150</v>
      </c>
      <c r="B1109" s="498" t="s">
        <v>1607</v>
      </c>
      <c r="C1109" s="498" t="s">
        <v>1588</v>
      </c>
      <c r="D1109" s="498" t="s">
        <v>1818</v>
      </c>
      <c r="E1109" s="498" t="s">
        <v>1819</v>
      </c>
      <c r="F1109" s="513">
        <v>3</v>
      </c>
      <c r="G1109" s="513">
        <v>3489</v>
      </c>
      <c r="H1109" s="513">
        <v>1</v>
      </c>
      <c r="I1109" s="513">
        <v>1163</v>
      </c>
      <c r="J1109" s="513">
        <v>2</v>
      </c>
      <c r="K1109" s="513">
        <v>2328</v>
      </c>
      <c r="L1109" s="513">
        <v>0.66723989681857265</v>
      </c>
      <c r="M1109" s="513">
        <v>1164</v>
      </c>
      <c r="N1109" s="513">
        <v>2</v>
      </c>
      <c r="O1109" s="513">
        <v>2328</v>
      </c>
      <c r="P1109" s="503">
        <v>0.66723989681857265</v>
      </c>
      <c r="Q1109" s="514">
        <v>1164</v>
      </c>
    </row>
    <row r="1110" spans="1:17" ht="14.4" customHeight="1" x14ac:dyDescent="0.3">
      <c r="A1110" s="497" t="s">
        <v>2150</v>
      </c>
      <c r="B1110" s="498" t="s">
        <v>1607</v>
      </c>
      <c r="C1110" s="498" t="s">
        <v>1588</v>
      </c>
      <c r="D1110" s="498" t="s">
        <v>1820</v>
      </c>
      <c r="E1110" s="498" t="s">
        <v>1821</v>
      </c>
      <c r="F1110" s="513">
        <v>343</v>
      </c>
      <c r="G1110" s="513">
        <v>1737295</v>
      </c>
      <c r="H1110" s="513">
        <v>1</v>
      </c>
      <c r="I1110" s="513">
        <v>5065</v>
      </c>
      <c r="J1110" s="513">
        <v>395</v>
      </c>
      <c r="K1110" s="513">
        <v>2001860</v>
      </c>
      <c r="L1110" s="513">
        <v>1.1522855934081431</v>
      </c>
      <c r="M1110" s="513">
        <v>5068</v>
      </c>
      <c r="N1110" s="513">
        <v>416</v>
      </c>
      <c r="O1110" s="513">
        <v>2108288</v>
      </c>
      <c r="P1110" s="503">
        <v>1.2135463464754115</v>
      </c>
      <c r="Q1110" s="514">
        <v>5068</v>
      </c>
    </row>
    <row r="1111" spans="1:17" ht="14.4" customHeight="1" x14ac:dyDescent="0.3">
      <c r="A1111" s="497" t="s">
        <v>2150</v>
      </c>
      <c r="B1111" s="498" t="s">
        <v>1607</v>
      </c>
      <c r="C1111" s="498" t="s">
        <v>1588</v>
      </c>
      <c r="D1111" s="498" t="s">
        <v>1824</v>
      </c>
      <c r="E1111" s="498" t="s">
        <v>1825</v>
      </c>
      <c r="F1111" s="513">
        <v>77</v>
      </c>
      <c r="G1111" s="513">
        <v>423885</v>
      </c>
      <c r="H1111" s="513">
        <v>1</v>
      </c>
      <c r="I1111" s="513">
        <v>5505</v>
      </c>
      <c r="J1111" s="513">
        <v>62</v>
      </c>
      <c r="K1111" s="513">
        <v>341496</v>
      </c>
      <c r="L1111" s="513">
        <v>0.80563360345376689</v>
      </c>
      <c r="M1111" s="513">
        <v>5508</v>
      </c>
      <c r="N1111" s="513">
        <v>71</v>
      </c>
      <c r="O1111" s="513">
        <v>391068</v>
      </c>
      <c r="P1111" s="503">
        <v>0.92258041685834602</v>
      </c>
      <c r="Q1111" s="514">
        <v>5508</v>
      </c>
    </row>
    <row r="1112" spans="1:17" ht="14.4" customHeight="1" x14ac:dyDescent="0.3">
      <c r="A1112" s="497" t="s">
        <v>2150</v>
      </c>
      <c r="B1112" s="498" t="s">
        <v>1607</v>
      </c>
      <c r="C1112" s="498" t="s">
        <v>1588</v>
      </c>
      <c r="D1112" s="498" t="s">
        <v>1826</v>
      </c>
      <c r="E1112" s="498" t="s">
        <v>1827</v>
      </c>
      <c r="F1112" s="513">
        <v>9</v>
      </c>
      <c r="G1112" s="513">
        <v>6642</v>
      </c>
      <c r="H1112" s="513">
        <v>1</v>
      </c>
      <c r="I1112" s="513">
        <v>738</v>
      </c>
      <c r="J1112" s="513">
        <v>1</v>
      </c>
      <c r="K1112" s="513">
        <v>742</v>
      </c>
      <c r="L1112" s="513">
        <v>0.11171333935561578</v>
      </c>
      <c r="M1112" s="513">
        <v>742</v>
      </c>
      <c r="N1112" s="513">
        <v>1</v>
      </c>
      <c r="O1112" s="513">
        <v>742</v>
      </c>
      <c r="P1112" s="503">
        <v>0.11171333935561578</v>
      </c>
      <c r="Q1112" s="514">
        <v>742</v>
      </c>
    </row>
    <row r="1113" spans="1:17" ht="14.4" customHeight="1" x14ac:dyDescent="0.3">
      <c r="A1113" s="497" t="s">
        <v>2150</v>
      </c>
      <c r="B1113" s="498" t="s">
        <v>1607</v>
      </c>
      <c r="C1113" s="498" t="s">
        <v>1588</v>
      </c>
      <c r="D1113" s="498" t="s">
        <v>1828</v>
      </c>
      <c r="E1113" s="498" t="s">
        <v>1829</v>
      </c>
      <c r="F1113" s="513">
        <v>200</v>
      </c>
      <c r="G1113" s="513">
        <v>34400</v>
      </c>
      <c r="H1113" s="513">
        <v>1</v>
      </c>
      <c r="I1113" s="513">
        <v>172</v>
      </c>
      <c r="J1113" s="513">
        <v>244</v>
      </c>
      <c r="K1113" s="513">
        <v>42212</v>
      </c>
      <c r="L1113" s="513">
        <v>1.2270930232558139</v>
      </c>
      <c r="M1113" s="513">
        <v>173</v>
      </c>
      <c r="N1113" s="513">
        <v>243</v>
      </c>
      <c r="O1113" s="513">
        <v>42039</v>
      </c>
      <c r="P1113" s="503">
        <v>1.2220639534883722</v>
      </c>
      <c r="Q1113" s="514">
        <v>173</v>
      </c>
    </row>
    <row r="1114" spans="1:17" ht="14.4" customHeight="1" x14ac:dyDescent="0.3">
      <c r="A1114" s="497" t="s">
        <v>2150</v>
      </c>
      <c r="B1114" s="498" t="s">
        <v>1607</v>
      </c>
      <c r="C1114" s="498" t="s">
        <v>1588</v>
      </c>
      <c r="D1114" s="498" t="s">
        <v>1830</v>
      </c>
      <c r="E1114" s="498" t="s">
        <v>1831</v>
      </c>
      <c r="F1114" s="513">
        <v>180</v>
      </c>
      <c r="G1114" s="513">
        <v>358920</v>
      </c>
      <c r="H1114" s="513">
        <v>1</v>
      </c>
      <c r="I1114" s="513">
        <v>1994</v>
      </c>
      <c r="J1114" s="513">
        <v>205</v>
      </c>
      <c r="K1114" s="513">
        <v>409180</v>
      </c>
      <c r="L1114" s="513">
        <v>1.140031204725287</v>
      </c>
      <c r="M1114" s="513">
        <v>1996</v>
      </c>
      <c r="N1114" s="513">
        <v>224</v>
      </c>
      <c r="O1114" s="513">
        <v>447104</v>
      </c>
      <c r="P1114" s="503">
        <v>1.2456926334559233</v>
      </c>
      <c r="Q1114" s="514">
        <v>1996</v>
      </c>
    </row>
    <row r="1115" spans="1:17" ht="14.4" customHeight="1" x14ac:dyDescent="0.3">
      <c r="A1115" s="497" t="s">
        <v>2150</v>
      </c>
      <c r="B1115" s="498" t="s">
        <v>1607</v>
      </c>
      <c r="C1115" s="498" t="s">
        <v>1588</v>
      </c>
      <c r="D1115" s="498" t="s">
        <v>1836</v>
      </c>
      <c r="E1115" s="498" t="s">
        <v>1837</v>
      </c>
      <c r="F1115" s="513">
        <v>36</v>
      </c>
      <c r="G1115" s="513">
        <v>96876</v>
      </c>
      <c r="H1115" s="513">
        <v>1</v>
      </c>
      <c r="I1115" s="513">
        <v>2691</v>
      </c>
      <c r="J1115" s="513">
        <v>38</v>
      </c>
      <c r="K1115" s="513">
        <v>102296</v>
      </c>
      <c r="L1115" s="513">
        <v>1.055947809570998</v>
      </c>
      <c r="M1115" s="513">
        <v>2692</v>
      </c>
      <c r="N1115" s="513">
        <v>39</v>
      </c>
      <c r="O1115" s="513">
        <v>104988</v>
      </c>
      <c r="P1115" s="503">
        <v>1.0837359098228663</v>
      </c>
      <c r="Q1115" s="514">
        <v>2692</v>
      </c>
    </row>
    <row r="1116" spans="1:17" ht="14.4" customHeight="1" x14ac:dyDescent="0.3">
      <c r="A1116" s="497" t="s">
        <v>2150</v>
      </c>
      <c r="B1116" s="498" t="s">
        <v>1607</v>
      </c>
      <c r="C1116" s="498" t="s">
        <v>1588</v>
      </c>
      <c r="D1116" s="498" t="s">
        <v>1838</v>
      </c>
      <c r="E1116" s="498" t="s">
        <v>1839</v>
      </c>
      <c r="F1116" s="513">
        <v>2</v>
      </c>
      <c r="G1116" s="513">
        <v>10354</v>
      </c>
      <c r="H1116" s="513">
        <v>1</v>
      </c>
      <c r="I1116" s="513">
        <v>5177</v>
      </c>
      <c r="J1116" s="513">
        <v>2</v>
      </c>
      <c r="K1116" s="513">
        <v>10360</v>
      </c>
      <c r="L1116" s="513">
        <v>1.0005794861889126</v>
      </c>
      <c r="M1116" s="513">
        <v>5180</v>
      </c>
      <c r="N1116" s="513">
        <v>2</v>
      </c>
      <c r="O1116" s="513">
        <v>10360</v>
      </c>
      <c r="P1116" s="503">
        <v>1.0005794861889126</v>
      </c>
      <c r="Q1116" s="514">
        <v>5180</v>
      </c>
    </row>
    <row r="1117" spans="1:17" ht="14.4" customHeight="1" x14ac:dyDescent="0.3">
      <c r="A1117" s="497" t="s">
        <v>2150</v>
      </c>
      <c r="B1117" s="498" t="s">
        <v>1607</v>
      </c>
      <c r="C1117" s="498" t="s">
        <v>1588</v>
      </c>
      <c r="D1117" s="498" t="s">
        <v>1846</v>
      </c>
      <c r="E1117" s="498" t="s">
        <v>1847</v>
      </c>
      <c r="F1117" s="513">
        <v>7</v>
      </c>
      <c r="G1117" s="513">
        <v>14518</v>
      </c>
      <c r="H1117" s="513">
        <v>1</v>
      </c>
      <c r="I1117" s="513">
        <v>2074</v>
      </c>
      <c r="J1117" s="513">
        <v>8</v>
      </c>
      <c r="K1117" s="513">
        <v>16608</v>
      </c>
      <c r="L1117" s="513">
        <v>1.1439592230334756</v>
      </c>
      <c r="M1117" s="513">
        <v>2076</v>
      </c>
      <c r="N1117" s="513">
        <v>15</v>
      </c>
      <c r="O1117" s="513">
        <v>31140</v>
      </c>
      <c r="P1117" s="503">
        <v>2.1449235431877671</v>
      </c>
      <c r="Q1117" s="514">
        <v>2076</v>
      </c>
    </row>
    <row r="1118" spans="1:17" ht="14.4" customHeight="1" x14ac:dyDescent="0.3">
      <c r="A1118" s="497" t="s">
        <v>2150</v>
      </c>
      <c r="B1118" s="498" t="s">
        <v>1607</v>
      </c>
      <c r="C1118" s="498" t="s">
        <v>1588</v>
      </c>
      <c r="D1118" s="498" t="s">
        <v>1848</v>
      </c>
      <c r="E1118" s="498" t="s">
        <v>1849</v>
      </c>
      <c r="F1118" s="513">
        <v>3</v>
      </c>
      <c r="G1118" s="513">
        <v>447</v>
      </c>
      <c r="H1118" s="513">
        <v>1</v>
      </c>
      <c r="I1118" s="513">
        <v>149</v>
      </c>
      <c r="J1118" s="513">
        <v>1</v>
      </c>
      <c r="K1118" s="513">
        <v>150</v>
      </c>
      <c r="L1118" s="513">
        <v>0.33557046979865773</v>
      </c>
      <c r="M1118" s="513">
        <v>150</v>
      </c>
      <c r="N1118" s="513">
        <v>1</v>
      </c>
      <c r="O1118" s="513">
        <v>150</v>
      </c>
      <c r="P1118" s="503">
        <v>0.33557046979865773</v>
      </c>
      <c r="Q1118" s="514">
        <v>150</v>
      </c>
    </row>
    <row r="1119" spans="1:17" ht="14.4" customHeight="1" x14ac:dyDescent="0.3">
      <c r="A1119" s="497" t="s">
        <v>2150</v>
      </c>
      <c r="B1119" s="498" t="s">
        <v>1607</v>
      </c>
      <c r="C1119" s="498" t="s">
        <v>1588</v>
      </c>
      <c r="D1119" s="498" t="s">
        <v>1850</v>
      </c>
      <c r="E1119" s="498" t="s">
        <v>1851</v>
      </c>
      <c r="F1119" s="513">
        <v>9</v>
      </c>
      <c r="G1119" s="513">
        <v>1728</v>
      </c>
      <c r="H1119" s="513">
        <v>1</v>
      </c>
      <c r="I1119" s="513">
        <v>192</v>
      </c>
      <c r="J1119" s="513">
        <v>8</v>
      </c>
      <c r="K1119" s="513">
        <v>1544</v>
      </c>
      <c r="L1119" s="513">
        <v>0.89351851851851849</v>
      </c>
      <c r="M1119" s="513">
        <v>193</v>
      </c>
      <c r="N1119" s="513">
        <v>12</v>
      </c>
      <c r="O1119" s="513">
        <v>2316</v>
      </c>
      <c r="P1119" s="503">
        <v>1.3402777777777777</v>
      </c>
      <c r="Q1119" s="514">
        <v>193</v>
      </c>
    </row>
    <row r="1120" spans="1:17" ht="14.4" customHeight="1" x14ac:dyDescent="0.3">
      <c r="A1120" s="497" t="s">
        <v>2150</v>
      </c>
      <c r="B1120" s="498" t="s">
        <v>1607</v>
      </c>
      <c r="C1120" s="498" t="s">
        <v>1588</v>
      </c>
      <c r="D1120" s="498" t="s">
        <v>1852</v>
      </c>
      <c r="E1120" s="498" t="s">
        <v>1853</v>
      </c>
      <c r="F1120" s="513">
        <v>1</v>
      </c>
      <c r="G1120" s="513">
        <v>197</v>
      </c>
      <c r="H1120" s="513">
        <v>1</v>
      </c>
      <c r="I1120" s="513">
        <v>197</v>
      </c>
      <c r="J1120" s="513"/>
      <c r="K1120" s="513"/>
      <c r="L1120" s="513"/>
      <c r="M1120" s="513"/>
      <c r="N1120" s="513">
        <v>4</v>
      </c>
      <c r="O1120" s="513">
        <v>792</v>
      </c>
      <c r="P1120" s="503">
        <v>4.0203045685279184</v>
      </c>
      <c r="Q1120" s="514">
        <v>198</v>
      </c>
    </row>
    <row r="1121" spans="1:17" ht="14.4" customHeight="1" x14ac:dyDescent="0.3">
      <c r="A1121" s="497" t="s">
        <v>2150</v>
      </c>
      <c r="B1121" s="498" t="s">
        <v>1607</v>
      </c>
      <c r="C1121" s="498" t="s">
        <v>1588</v>
      </c>
      <c r="D1121" s="498" t="s">
        <v>1854</v>
      </c>
      <c r="E1121" s="498" t="s">
        <v>1855</v>
      </c>
      <c r="F1121" s="513">
        <v>1</v>
      </c>
      <c r="G1121" s="513">
        <v>414</v>
      </c>
      <c r="H1121" s="513">
        <v>1</v>
      </c>
      <c r="I1121" s="513">
        <v>414</v>
      </c>
      <c r="J1121" s="513">
        <v>1</v>
      </c>
      <c r="K1121" s="513">
        <v>415</v>
      </c>
      <c r="L1121" s="513">
        <v>1.0024154589371981</v>
      </c>
      <c r="M1121" s="513">
        <v>415</v>
      </c>
      <c r="N1121" s="513"/>
      <c r="O1121" s="513"/>
      <c r="P1121" s="503"/>
      <c r="Q1121" s="514"/>
    </row>
    <row r="1122" spans="1:17" ht="14.4" customHeight="1" x14ac:dyDescent="0.3">
      <c r="A1122" s="497" t="s">
        <v>2150</v>
      </c>
      <c r="B1122" s="498" t="s">
        <v>1607</v>
      </c>
      <c r="C1122" s="498" t="s">
        <v>1588</v>
      </c>
      <c r="D1122" s="498" t="s">
        <v>1858</v>
      </c>
      <c r="E1122" s="498" t="s">
        <v>1859</v>
      </c>
      <c r="F1122" s="513">
        <v>4</v>
      </c>
      <c r="G1122" s="513">
        <v>628</v>
      </c>
      <c r="H1122" s="513">
        <v>1</v>
      </c>
      <c r="I1122" s="513">
        <v>157</v>
      </c>
      <c r="J1122" s="513">
        <v>4</v>
      </c>
      <c r="K1122" s="513">
        <v>632</v>
      </c>
      <c r="L1122" s="513">
        <v>1.0063694267515924</v>
      </c>
      <c r="M1122" s="513">
        <v>158</v>
      </c>
      <c r="N1122" s="513">
        <v>2</v>
      </c>
      <c r="O1122" s="513">
        <v>316</v>
      </c>
      <c r="P1122" s="503">
        <v>0.50318471337579618</v>
      </c>
      <c r="Q1122" s="514">
        <v>158</v>
      </c>
    </row>
    <row r="1123" spans="1:17" ht="14.4" customHeight="1" x14ac:dyDescent="0.3">
      <c r="A1123" s="497" t="s">
        <v>2150</v>
      </c>
      <c r="B1123" s="498" t="s">
        <v>1607</v>
      </c>
      <c r="C1123" s="498" t="s">
        <v>1588</v>
      </c>
      <c r="D1123" s="498" t="s">
        <v>1860</v>
      </c>
      <c r="E1123" s="498" t="s">
        <v>1861</v>
      </c>
      <c r="F1123" s="513">
        <v>2</v>
      </c>
      <c r="G1123" s="513">
        <v>622</v>
      </c>
      <c r="H1123" s="513">
        <v>1</v>
      </c>
      <c r="I1123" s="513">
        <v>311</v>
      </c>
      <c r="J1123" s="513"/>
      <c r="K1123" s="513"/>
      <c r="L1123" s="513"/>
      <c r="M1123" s="513"/>
      <c r="N1123" s="513">
        <v>2</v>
      </c>
      <c r="O1123" s="513">
        <v>624</v>
      </c>
      <c r="P1123" s="503">
        <v>1.0032154340836013</v>
      </c>
      <c r="Q1123" s="514">
        <v>312</v>
      </c>
    </row>
    <row r="1124" spans="1:17" ht="14.4" customHeight="1" x14ac:dyDescent="0.3">
      <c r="A1124" s="497" t="s">
        <v>2150</v>
      </c>
      <c r="B1124" s="498" t="s">
        <v>1607</v>
      </c>
      <c r="C1124" s="498" t="s">
        <v>1588</v>
      </c>
      <c r="D1124" s="498" t="s">
        <v>1864</v>
      </c>
      <c r="E1124" s="498" t="s">
        <v>1865</v>
      </c>
      <c r="F1124" s="513">
        <v>79</v>
      </c>
      <c r="G1124" s="513">
        <v>167164</v>
      </c>
      <c r="H1124" s="513">
        <v>1</v>
      </c>
      <c r="I1124" s="513">
        <v>2116</v>
      </c>
      <c r="J1124" s="513">
        <v>94</v>
      </c>
      <c r="K1124" s="513">
        <v>199092</v>
      </c>
      <c r="L1124" s="513">
        <v>1.1909980617836375</v>
      </c>
      <c r="M1124" s="513">
        <v>2118</v>
      </c>
      <c r="N1124" s="513">
        <v>115</v>
      </c>
      <c r="O1124" s="513">
        <v>243570</v>
      </c>
      <c r="P1124" s="503">
        <v>1.4570720968629609</v>
      </c>
      <c r="Q1124" s="514">
        <v>2118</v>
      </c>
    </row>
    <row r="1125" spans="1:17" ht="14.4" customHeight="1" x14ac:dyDescent="0.3">
      <c r="A1125" s="497" t="s">
        <v>2150</v>
      </c>
      <c r="B1125" s="498" t="s">
        <v>1607</v>
      </c>
      <c r="C1125" s="498" t="s">
        <v>1588</v>
      </c>
      <c r="D1125" s="498" t="s">
        <v>1866</v>
      </c>
      <c r="E1125" s="498" t="s">
        <v>1801</v>
      </c>
      <c r="F1125" s="513">
        <v>20</v>
      </c>
      <c r="G1125" s="513">
        <v>37240</v>
      </c>
      <c r="H1125" s="513">
        <v>1</v>
      </c>
      <c r="I1125" s="513">
        <v>1862</v>
      </c>
      <c r="J1125" s="513">
        <v>24</v>
      </c>
      <c r="K1125" s="513">
        <v>44736</v>
      </c>
      <c r="L1125" s="513">
        <v>1.2012889366272825</v>
      </c>
      <c r="M1125" s="513">
        <v>1864</v>
      </c>
      <c r="N1125" s="513">
        <v>46</v>
      </c>
      <c r="O1125" s="513">
        <v>85744</v>
      </c>
      <c r="P1125" s="503">
        <v>2.3024704618689582</v>
      </c>
      <c r="Q1125" s="514">
        <v>1864</v>
      </c>
    </row>
    <row r="1126" spans="1:17" ht="14.4" customHeight="1" x14ac:dyDescent="0.3">
      <c r="A1126" s="497" t="s">
        <v>2150</v>
      </c>
      <c r="B1126" s="498" t="s">
        <v>1607</v>
      </c>
      <c r="C1126" s="498" t="s">
        <v>1588</v>
      </c>
      <c r="D1126" s="498" t="s">
        <v>1867</v>
      </c>
      <c r="E1126" s="498" t="s">
        <v>1868</v>
      </c>
      <c r="F1126" s="513">
        <v>1</v>
      </c>
      <c r="G1126" s="513">
        <v>157</v>
      </c>
      <c r="H1126" s="513">
        <v>1</v>
      </c>
      <c r="I1126" s="513">
        <v>157</v>
      </c>
      <c r="J1126" s="513">
        <v>11</v>
      </c>
      <c r="K1126" s="513">
        <v>1738</v>
      </c>
      <c r="L1126" s="513">
        <v>11.070063694267516</v>
      </c>
      <c r="M1126" s="513">
        <v>158</v>
      </c>
      <c r="N1126" s="513">
        <v>5</v>
      </c>
      <c r="O1126" s="513">
        <v>790</v>
      </c>
      <c r="P1126" s="503">
        <v>5.031847133757962</v>
      </c>
      <c r="Q1126" s="514">
        <v>158</v>
      </c>
    </row>
    <row r="1127" spans="1:17" ht="14.4" customHeight="1" x14ac:dyDescent="0.3">
      <c r="A1127" s="497" t="s">
        <v>2150</v>
      </c>
      <c r="B1127" s="498" t="s">
        <v>1607</v>
      </c>
      <c r="C1127" s="498" t="s">
        <v>1588</v>
      </c>
      <c r="D1127" s="498" t="s">
        <v>2125</v>
      </c>
      <c r="E1127" s="498" t="s">
        <v>2126</v>
      </c>
      <c r="F1127" s="513"/>
      <c r="G1127" s="513"/>
      <c r="H1127" s="513"/>
      <c r="I1127" s="513"/>
      <c r="J1127" s="513">
        <v>8</v>
      </c>
      <c r="K1127" s="513">
        <v>77688</v>
      </c>
      <c r="L1127" s="513"/>
      <c r="M1127" s="513">
        <v>9711</v>
      </c>
      <c r="N1127" s="513">
        <v>13</v>
      </c>
      <c r="O1127" s="513">
        <v>126243</v>
      </c>
      <c r="P1127" s="503"/>
      <c r="Q1127" s="514">
        <v>9711</v>
      </c>
    </row>
    <row r="1128" spans="1:17" ht="14.4" customHeight="1" x14ac:dyDescent="0.3">
      <c r="A1128" s="497" t="s">
        <v>2150</v>
      </c>
      <c r="B1128" s="498" t="s">
        <v>1607</v>
      </c>
      <c r="C1128" s="498" t="s">
        <v>1588</v>
      </c>
      <c r="D1128" s="498" t="s">
        <v>1871</v>
      </c>
      <c r="E1128" s="498" t="s">
        <v>1872</v>
      </c>
      <c r="F1128" s="513">
        <v>10</v>
      </c>
      <c r="G1128" s="513">
        <v>83780</v>
      </c>
      <c r="H1128" s="513">
        <v>1</v>
      </c>
      <c r="I1128" s="513">
        <v>8378</v>
      </c>
      <c r="J1128" s="513">
        <v>13</v>
      </c>
      <c r="K1128" s="513">
        <v>108992</v>
      </c>
      <c r="L1128" s="513">
        <v>1.3009310097875388</v>
      </c>
      <c r="M1128" s="513">
        <v>8384</v>
      </c>
      <c r="N1128" s="513">
        <v>24</v>
      </c>
      <c r="O1128" s="513">
        <v>201216</v>
      </c>
      <c r="P1128" s="503">
        <v>2.4017187873000716</v>
      </c>
      <c r="Q1128" s="514">
        <v>8384</v>
      </c>
    </row>
    <row r="1129" spans="1:17" ht="14.4" customHeight="1" x14ac:dyDescent="0.3">
      <c r="A1129" s="497" t="s">
        <v>2150</v>
      </c>
      <c r="B1129" s="498" t="s">
        <v>1607</v>
      </c>
      <c r="C1129" s="498" t="s">
        <v>1588</v>
      </c>
      <c r="D1129" s="498" t="s">
        <v>1873</v>
      </c>
      <c r="E1129" s="498" t="s">
        <v>1874</v>
      </c>
      <c r="F1129" s="513">
        <v>1</v>
      </c>
      <c r="G1129" s="513">
        <v>151</v>
      </c>
      <c r="H1129" s="513">
        <v>1</v>
      </c>
      <c r="I1129" s="513">
        <v>151</v>
      </c>
      <c r="J1129" s="513"/>
      <c r="K1129" s="513"/>
      <c r="L1129" s="513"/>
      <c r="M1129" s="513"/>
      <c r="N1129" s="513"/>
      <c r="O1129" s="513"/>
      <c r="P1129" s="503"/>
      <c r="Q1129" s="514"/>
    </row>
    <row r="1130" spans="1:17" ht="14.4" customHeight="1" x14ac:dyDescent="0.3">
      <c r="A1130" s="497" t="s">
        <v>2150</v>
      </c>
      <c r="B1130" s="498" t="s">
        <v>1607</v>
      </c>
      <c r="C1130" s="498" t="s">
        <v>1588</v>
      </c>
      <c r="D1130" s="498" t="s">
        <v>1877</v>
      </c>
      <c r="E1130" s="498" t="s">
        <v>1878</v>
      </c>
      <c r="F1130" s="513"/>
      <c r="G1130" s="513"/>
      <c r="H1130" s="513"/>
      <c r="I1130" s="513"/>
      <c r="J1130" s="513"/>
      <c r="K1130" s="513"/>
      <c r="L1130" s="513"/>
      <c r="M1130" s="513"/>
      <c r="N1130" s="513">
        <v>1</v>
      </c>
      <c r="O1130" s="513">
        <v>0</v>
      </c>
      <c r="P1130" s="503"/>
      <c r="Q1130" s="514">
        <v>0</v>
      </c>
    </row>
    <row r="1131" spans="1:17" ht="14.4" customHeight="1" x14ac:dyDescent="0.3">
      <c r="A1131" s="497" t="s">
        <v>2150</v>
      </c>
      <c r="B1131" s="498" t="s">
        <v>1607</v>
      </c>
      <c r="C1131" s="498" t="s">
        <v>1588</v>
      </c>
      <c r="D1131" s="498" t="s">
        <v>1889</v>
      </c>
      <c r="E1131" s="498" t="s">
        <v>1890</v>
      </c>
      <c r="F1131" s="513"/>
      <c r="G1131" s="513"/>
      <c r="H1131" s="513"/>
      <c r="I1131" s="513"/>
      <c r="J1131" s="513">
        <v>1</v>
      </c>
      <c r="K1131" s="513">
        <v>6454</v>
      </c>
      <c r="L1131" s="513"/>
      <c r="M1131" s="513">
        <v>6454</v>
      </c>
      <c r="N1131" s="513"/>
      <c r="O1131" s="513"/>
      <c r="P1131" s="503"/>
      <c r="Q1131" s="514"/>
    </row>
    <row r="1132" spans="1:17" ht="14.4" customHeight="1" x14ac:dyDescent="0.3">
      <c r="A1132" s="497" t="s">
        <v>2157</v>
      </c>
      <c r="B1132" s="498" t="s">
        <v>1607</v>
      </c>
      <c r="C1132" s="498" t="s">
        <v>1608</v>
      </c>
      <c r="D1132" s="498" t="s">
        <v>1614</v>
      </c>
      <c r="E1132" s="498" t="s">
        <v>1615</v>
      </c>
      <c r="F1132" s="513">
        <v>0.67</v>
      </c>
      <c r="G1132" s="513">
        <v>1711.5</v>
      </c>
      <c r="H1132" s="513">
        <v>1</v>
      </c>
      <c r="I1132" s="513">
        <v>2554.4776119402982</v>
      </c>
      <c r="J1132" s="513"/>
      <c r="K1132" s="513"/>
      <c r="L1132" s="513"/>
      <c r="M1132" s="513"/>
      <c r="N1132" s="513"/>
      <c r="O1132" s="513"/>
      <c r="P1132" s="503"/>
      <c r="Q1132" s="514"/>
    </row>
    <row r="1133" spans="1:17" ht="14.4" customHeight="1" x14ac:dyDescent="0.3">
      <c r="A1133" s="497" t="s">
        <v>2157</v>
      </c>
      <c r="B1133" s="498" t="s">
        <v>1607</v>
      </c>
      <c r="C1133" s="498" t="s">
        <v>1608</v>
      </c>
      <c r="D1133" s="498" t="s">
        <v>1620</v>
      </c>
      <c r="E1133" s="498" t="s">
        <v>624</v>
      </c>
      <c r="F1133" s="513">
        <v>0.5</v>
      </c>
      <c r="G1133" s="513">
        <v>774.92</v>
      </c>
      <c r="H1133" s="513">
        <v>1</v>
      </c>
      <c r="I1133" s="513">
        <v>1549.84</v>
      </c>
      <c r="J1133" s="513"/>
      <c r="K1133" s="513"/>
      <c r="L1133" s="513"/>
      <c r="M1133" s="513"/>
      <c r="N1133" s="513"/>
      <c r="O1133" s="513"/>
      <c r="P1133" s="503"/>
      <c r="Q1133" s="514"/>
    </row>
    <row r="1134" spans="1:17" ht="14.4" customHeight="1" x14ac:dyDescent="0.3">
      <c r="A1134" s="497" t="s">
        <v>2157</v>
      </c>
      <c r="B1134" s="498" t="s">
        <v>1607</v>
      </c>
      <c r="C1134" s="498" t="s">
        <v>1608</v>
      </c>
      <c r="D1134" s="498" t="s">
        <v>1633</v>
      </c>
      <c r="E1134" s="498" t="s">
        <v>716</v>
      </c>
      <c r="F1134" s="513"/>
      <c r="G1134" s="513"/>
      <c r="H1134" s="513"/>
      <c r="I1134" s="513"/>
      <c r="J1134" s="513">
        <v>0.6</v>
      </c>
      <c r="K1134" s="513">
        <v>3266.98</v>
      </c>
      <c r="L1134" s="513"/>
      <c r="M1134" s="513">
        <v>5444.9666666666672</v>
      </c>
      <c r="N1134" s="513"/>
      <c r="O1134" s="513"/>
      <c r="P1134" s="503"/>
      <c r="Q1134" s="514"/>
    </row>
    <row r="1135" spans="1:17" ht="14.4" customHeight="1" x14ac:dyDescent="0.3">
      <c r="A1135" s="497" t="s">
        <v>2157</v>
      </c>
      <c r="B1135" s="498" t="s">
        <v>1607</v>
      </c>
      <c r="C1135" s="498" t="s">
        <v>1608</v>
      </c>
      <c r="D1135" s="498" t="s">
        <v>1634</v>
      </c>
      <c r="E1135" s="498" t="s">
        <v>716</v>
      </c>
      <c r="F1135" s="513"/>
      <c r="G1135" s="513"/>
      <c r="H1135" s="513"/>
      <c r="I1135" s="513"/>
      <c r="J1135" s="513">
        <v>0.13</v>
      </c>
      <c r="K1135" s="513">
        <v>1419.8000000000002</v>
      </c>
      <c r="L1135" s="513"/>
      <c r="M1135" s="513">
        <v>10921.538461538463</v>
      </c>
      <c r="N1135" s="513">
        <v>7.0000000000000007E-2</v>
      </c>
      <c r="O1135" s="513">
        <v>764.51</v>
      </c>
      <c r="P1135" s="503"/>
      <c r="Q1135" s="514">
        <v>10921.571428571428</v>
      </c>
    </row>
    <row r="1136" spans="1:17" ht="14.4" customHeight="1" x14ac:dyDescent="0.3">
      <c r="A1136" s="497" t="s">
        <v>2157</v>
      </c>
      <c r="B1136" s="498" t="s">
        <v>1607</v>
      </c>
      <c r="C1136" s="498" t="s">
        <v>1608</v>
      </c>
      <c r="D1136" s="498" t="s">
        <v>1637</v>
      </c>
      <c r="E1136" s="498" t="s">
        <v>632</v>
      </c>
      <c r="F1136" s="513">
        <v>0.15</v>
      </c>
      <c r="G1136" s="513">
        <v>56.4</v>
      </c>
      <c r="H1136" s="513">
        <v>1</v>
      </c>
      <c r="I1136" s="513">
        <v>376</v>
      </c>
      <c r="J1136" s="513"/>
      <c r="K1136" s="513"/>
      <c r="L1136" s="513"/>
      <c r="M1136" s="513"/>
      <c r="N1136" s="513">
        <v>0.15</v>
      </c>
      <c r="O1136" s="513">
        <v>56.9</v>
      </c>
      <c r="P1136" s="503">
        <v>1.0088652482269505</v>
      </c>
      <c r="Q1136" s="514">
        <v>379.33333333333331</v>
      </c>
    </row>
    <row r="1137" spans="1:17" ht="14.4" customHeight="1" x14ac:dyDescent="0.3">
      <c r="A1137" s="497" t="s">
        <v>2157</v>
      </c>
      <c r="B1137" s="498" t="s">
        <v>1607</v>
      </c>
      <c r="C1137" s="498" t="s">
        <v>1588</v>
      </c>
      <c r="D1137" s="498" t="s">
        <v>1754</v>
      </c>
      <c r="E1137" s="498" t="s">
        <v>1755</v>
      </c>
      <c r="F1137" s="513">
        <v>4</v>
      </c>
      <c r="G1137" s="513">
        <v>816</v>
      </c>
      <c r="H1137" s="513">
        <v>1</v>
      </c>
      <c r="I1137" s="513">
        <v>204</v>
      </c>
      <c r="J1137" s="513"/>
      <c r="K1137" s="513"/>
      <c r="L1137" s="513"/>
      <c r="M1137" s="513"/>
      <c r="N1137" s="513"/>
      <c r="O1137" s="513"/>
      <c r="P1137" s="503"/>
      <c r="Q1137" s="514"/>
    </row>
    <row r="1138" spans="1:17" ht="14.4" customHeight="1" x14ac:dyDescent="0.3">
      <c r="A1138" s="497" t="s">
        <v>2157</v>
      </c>
      <c r="B1138" s="498" t="s">
        <v>1607</v>
      </c>
      <c r="C1138" s="498" t="s">
        <v>1588</v>
      </c>
      <c r="D1138" s="498" t="s">
        <v>1756</v>
      </c>
      <c r="E1138" s="498" t="s">
        <v>1757</v>
      </c>
      <c r="F1138" s="513">
        <v>3</v>
      </c>
      <c r="G1138" s="513">
        <v>447</v>
      </c>
      <c r="H1138" s="513">
        <v>1</v>
      </c>
      <c r="I1138" s="513">
        <v>149</v>
      </c>
      <c r="J1138" s="513">
        <v>2</v>
      </c>
      <c r="K1138" s="513">
        <v>300</v>
      </c>
      <c r="L1138" s="513">
        <v>0.67114093959731547</v>
      </c>
      <c r="M1138" s="513">
        <v>150</v>
      </c>
      <c r="N1138" s="513">
        <v>1</v>
      </c>
      <c r="O1138" s="513">
        <v>150</v>
      </c>
      <c r="P1138" s="503">
        <v>0.33557046979865773</v>
      </c>
      <c r="Q1138" s="514">
        <v>150</v>
      </c>
    </row>
    <row r="1139" spans="1:17" ht="14.4" customHeight="1" x14ac:dyDescent="0.3">
      <c r="A1139" s="497" t="s">
        <v>2157</v>
      </c>
      <c r="B1139" s="498" t="s">
        <v>1607</v>
      </c>
      <c r="C1139" s="498" t="s">
        <v>1588</v>
      </c>
      <c r="D1139" s="498" t="s">
        <v>1758</v>
      </c>
      <c r="E1139" s="498" t="s">
        <v>1759</v>
      </c>
      <c r="F1139" s="513"/>
      <c r="G1139" s="513"/>
      <c r="H1139" s="513"/>
      <c r="I1139" s="513"/>
      <c r="J1139" s="513">
        <v>3</v>
      </c>
      <c r="K1139" s="513">
        <v>546</v>
      </c>
      <c r="L1139" s="513"/>
      <c r="M1139" s="513">
        <v>182</v>
      </c>
      <c r="N1139" s="513">
        <v>1</v>
      </c>
      <c r="O1139" s="513">
        <v>182</v>
      </c>
      <c r="P1139" s="503"/>
      <c r="Q1139" s="514">
        <v>182</v>
      </c>
    </row>
    <row r="1140" spans="1:17" ht="14.4" customHeight="1" x14ac:dyDescent="0.3">
      <c r="A1140" s="497" t="s">
        <v>2157</v>
      </c>
      <c r="B1140" s="498" t="s">
        <v>1607</v>
      </c>
      <c r="C1140" s="498" t="s">
        <v>1588</v>
      </c>
      <c r="D1140" s="498" t="s">
        <v>1760</v>
      </c>
      <c r="E1140" s="498" t="s">
        <v>1761</v>
      </c>
      <c r="F1140" s="513"/>
      <c r="G1140" s="513"/>
      <c r="H1140" s="513"/>
      <c r="I1140" s="513"/>
      <c r="J1140" s="513">
        <v>1</v>
      </c>
      <c r="K1140" s="513">
        <v>124</v>
      </c>
      <c r="L1140" s="513"/>
      <c r="M1140" s="513">
        <v>124</v>
      </c>
      <c r="N1140" s="513"/>
      <c r="O1140" s="513"/>
      <c r="P1140" s="503"/>
      <c r="Q1140" s="514"/>
    </row>
    <row r="1141" spans="1:17" ht="14.4" customHeight="1" x14ac:dyDescent="0.3">
      <c r="A1141" s="497" t="s">
        <v>2157</v>
      </c>
      <c r="B1141" s="498" t="s">
        <v>1607</v>
      </c>
      <c r="C1141" s="498" t="s">
        <v>1588</v>
      </c>
      <c r="D1141" s="498" t="s">
        <v>1762</v>
      </c>
      <c r="E1141" s="498" t="s">
        <v>1763</v>
      </c>
      <c r="F1141" s="513">
        <v>5</v>
      </c>
      <c r="G1141" s="513">
        <v>1080</v>
      </c>
      <c r="H1141" s="513">
        <v>1</v>
      </c>
      <c r="I1141" s="513">
        <v>216</v>
      </c>
      <c r="J1141" s="513">
        <v>6</v>
      </c>
      <c r="K1141" s="513">
        <v>1302</v>
      </c>
      <c r="L1141" s="513">
        <v>1.2055555555555555</v>
      </c>
      <c r="M1141" s="513">
        <v>217</v>
      </c>
      <c r="N1141" s="513">
        <v>1</v>
      </c>
      <c r="O1141" s="513">
        <v>217</v>
      </c>
      <c r="P1141" s="503">
        <v>0.20092592592592592</v>
      </c>
      <c r="Q1141" s="514">
        <v>217</v>
      </c>
    </row>
    <row r="1142" spans="1:17" ht="14.4" customHeight="1" x14ac:dyDescent="0.3">
      <c r="A1142" s="497" t="s">
        <v>2157</v>
      </c>
      <c r="B1142" s="498" t="s">
        <v>1607</v>
      </c>
      <c r="C1142" s="498" t="s">
        <v>1588</v>
      </c>
      <c r="D1142" s="498" t="s">
        <v>1764</v>
      </c>
      <c r="E1142" s="498" t="s">
        <v>1765</v>
      </c>
      <c r="F1142" s="513">
        <v>1</v>
      </c>
      <c r="G1142" s="513">
        <v>216</v>
      </c>
      <c r="H1142" s="513">
        <v>1</v>
      </c>
      <c r="I1142" s="513">
        <v>216</v>
      </c>
      <c r="J1142" s="513"/>
      <c r="K1142" s="513"/>
      <c r="L1142" s="513"/>
      <c r="M1142" s="513"/>
      <c r="N1142" s="513"/>
      <c r="O1142" s="513"/>
      <c r="P1142" s="503"/>
      <c r="Q1142" s="514"/>
    </row>
    <row r="1143" spans="1:17" ht="14.4" customHeight="1" x14ac:dyDescent="0.3">
      <c r="A1143" s="497" t="s">
        <v>2157</v>
      </c>
      <c r="B1143" s="498" t="s">
        <v>1607</v>
      </c>
      <c r="C1143" s="498" t="s">
        <v>1588</v>
      </c>
      <c r="D1143" s="498" t="s">
        <v>1768</v>
      </c>
      <c r="E1143" s="498" t="s">
        <v>1769</v>
      </c>
      <c r="F1143" s="513">
        <v>1</v>
      </c>
      <c r="G1143" s="513">
        <v>218</v>
      </c>
      <c r="H1143" s="513">
        <v>1</v>
      </c>
      <c r="I1143" s="513">
        <v>218</v>
      </c>
      <c r="J1143" s="513"/>
      <c r="K1143" s="513"/>
      <c r="L1143" s="513"/>
      <c r="M1143" s="513"/>
      <c r="N1143" s="513">
        <v>1</v>
      </c>
      <c r="O1143" s="513">
        <v>219</v>
      </c>
      <c r="P1143" s="503">
        <v>1.0045871559633028</v>
      </c>
      <c r="Q1143" s="514">
        <v>219</v>
      </c>
    </row>
    <row r="1144" spans="1:17" ht="14.4" customHeight="1" x14ac:dyDescent="0.3">
      <c r="A1144" s="497" t="s">
        <v>2157</v>
      </c>
      <c r="B1144" s="498" t="s">
        <v>1607</v>
      </c>
      <c r="C1144" s="498" t="s">
        <v>1588</v>
      </c>
      <c r="D1144" s="498" t="s">
        <v>1770</v>
      </c>
      <c r="E1144" s="498" t="s">
        <v>1771</v>
      </c>
      <c r="F1144" s="513"/>
      <c r="G1144" s="513"/>
      <c r="H1144" s="513"/>
      <c r="I1144" s="513"/>
      <c r="J1144" s="513">
        <v>1</v>
      </c>
      <c r="K1144" s="513">
        <v>609</v>
      </c>
      <c r="L1144" s="513"/>
      <c r="M1144" s="513">
        <v>609</v>
      </c>
      <c r="N1144" s="513"/>
      <c r="O1144" s="513"/>
      <c r="P1144" s="503"/>
      <c r="Q1144" s="514"/>
    </row>
    <row r="1145" spans="1:17" ht="14.4" customHeight="1" x14ac:dyDescent="0.3">
      <c r="A1145" s="497" t="s">
        <v>2157</v>
      </c>
      <c r="B1145" s="498" t="s">
        <v>1607</v>
      </c>
      <c r="C1145" s="498" t="s">
        <v>1588</v>
      </c>
      <c r="D1145" s="498" t="s">
        <v>1820</v>
      </c>
      <c r="E1145" s="498" t="s">
        <v>1821</v>
      </c>
      <c r="F1145" s="513">
        <v>4</v>
      </c>
      <c r="G1145" s="513">
        <v>20260</v>
      </c>
      <c r="H1145" s="513">
        <v>1</v>
      </c>
      <c r="I1145" s="513">
        <v>5065</v>
      </c>
      <c r="J1145" s="513">
        <v>5</v>
      </c>
      <c r="K1145" s="513">
        <v>25340</v>
      </c>
      <c r="L1145" s="513">
        <v>1.2507403751233959</v>
      </c>
      <c r="M1145" s="513">
        <v>5068</v>
      </c>
      <c r="N1145" s="513">
        <v>4</v>
      </c>
      <c r="O1145" s="513">
        <v>20272</v>
      </c>
      <c r="P1145" s="503">
        <v>1.0005923000987167</v>
      </c>
      <c r="Q1145" s="514">
        <v>5068</v>
      </c>
    </row>
    <row r="1146" spans="1:17" ht="14.4" customHeight="1" x14ac:dyDescent="0.3">
      <c r="A1146" s="497" t="s">
        <v>2157</v>
      </c>
      <c r="B1146" s="498" t="s">
        <v>1607</v>
      </c>
      <c r="C1146" s="498" t="s">
        <v>1588</v>
      </c>
      <c r="D1146" s="498" t="s">
        <v>1822</v>
      </c>
      <c r="E1146" s="498" t="s">
        <v>1823</v>
      </c>
      <c r="F1146" s="513">
        <v>1</v>
      </c>
      <c r="G1146" s="513">
        <v>7669</v>
      </c>
      <c r="H1146" s="513">
        <v>1</v>
      </c>
      <c r="I1146" s="513">
        <v>7669</v>
      </c>
      <c r="J1146" s="513"/>
      <c r="K1146" s="513"/>
      <c r="L1146" s="513"/>
      <c r="M1146" s="513"/>
      <c r="N1146" s="513"/>
      <c r="O1146" s="513"/>
      <c r="P1146" s="503"/>
      <c r="Q1146" s="514"/>
    </row>
    <row r="1147" spans="1:17" ht="14.4" customHeight="1" x14ac:dyDescent="0.3">
      <c r="A1147" s="497" t="s">
        <v>2157</v>
      </c>
      <c r="B1147" s="498" t="s">
        <v>1607</v>
      </c>
      <c r="C1147" s="498" t="s">
        <v>1588</v>
      </c>
      <c r="D1147" s="498" t="s">
        <v>1828</v>
      </c>
      <c r="E1147" s="498" t="s">
        <v>1829</v>
      </c>
      <c r="F1147" s="513">
        <v>23</v>
      </c>
      <c r="G1147" s="513">
        <v>3956</v>
      </c>
      <c r="H1147" s="513">
        <v>1</v>
      </c>
      <c r="I1147" s="513">
        <v>172</v>
      </c>
      <c r="J1147" s="513">
        <v>18</v>
      </c>
      <c r="K1147" s="513">
        <v>3114</v>
      </c>
      <c r="L1147" s="513">
        <v>0.78715874620829118</v>
      </c>
      <c r="M1147" s="513">
        <v>173</v>
      </c>
      <c r="N1147" s="513">
        <v>13</v>
      </c>
      <c r="O1147" s="513">
        <v>2249</v>
      </c>
      <c r="P1147" s="503">
        <v>0.56850353892821026</v>
      </c>
      <c r="Q1147" s="514">
        <v>173</v>
      </c>
    </row>
    <row r="1148" spans="1:17" ht="14.4" customHeight="1" x14ac:dyDescent="0.3">
      <c r="A1148" s="497" t="s">
        <v>2157</v>
      </c>
      <c r="B1148" s="498" t="s">
        <v>1607</v>
      </c>
      <c r="C1148" s="498" t="s">
        <v>1588</v>
      </c>
      <c r="D1148" s="498" t="s">
        <v>1830</v>
      </c>
      <c r="E1148" s="498" t="s">
        <v>1831</v>
      </c>
      <c r="F1148" s="513">
        <v>12</v>
      </c>
      <c r="G1148" s="513">
        <v>23928</v>
      </c>
      <c r="H1148" s="513">
        <v>1</v>
      </c>
      <c r="I1148" s="513">
        <v>1994</v>
      </c>
      <c r="J1148" s="513">
        <v>9</v>
      </c>
      <c r="K1148" s="513">
        <v>17964</v>
      </c>
      <c r="L1148" s="513">
        <v>0.75075225677031088</v>
      </c>
      <c r="M1148" s="513">
        <v>1996</v>
      </c>
      <c r="N1148" s="513">
        <v>9</v>
      </c>
      <c r="O1148" s="513">
        <v>17964</v>
      </c>
      <c r="P1148" s="503">
        <v>0.75075225677031088</v>
      </c>
      <c r="Q1148" s="514">
        <v>1996</v>
      </c>
    </row>
    <row r="1149" spans="1:17" ht="14.4" customHeight="1" x14ac:dyDescent="0.3">
      <c r="A1149" s="497" t="s">
        <v>2157</v>
      </c>
      <c r="B1149" s="498" t="s">
        <v>1607</v>
      </c>
      <c r="C1149" s="498" t="s">
        <v>1588</v>
      </c>
      <c r="D1149" s="498" t="s">
        <v>1836</v>
      </c>
      <c r="E1149" s="498" t="s">
        <v>1837</v>
      </c>
      <c r="F1149" s="513">
        <v>1</v>
      </c>
      <c r="G1149" s="513">
        <v>2691</v>
      </c>
      <c r="H1149" s="513">
        <v>1</v>
      </c>
      <c r="I1149" s="513">
        <v>2691</v>
      </c>
      <c r="J1149" s="513"/>
      <c r="K1149" s="513"/>
      <c r="L1149" s="513"/>
      <c r="M1149" s="513"/>
      <c r="N1149" s="513"/>
      <c r="O1149" s="513"/>
      <c r="P1149" s="503"/>
      <c r="Q1149" s="514"/>
    </row>
    <row r="1150" spans="1:17" ht="14.4" customHeight="1" x14ac:dyDescent="0.3">
      <c r="A1150" s="497" t="s">
        <v>2157</v>
      </c>
      <c r="B1150" s="498" t="s">
        <v>1607</v>
      </c>
      <c r="C1150" s="498" t="s">
        <v>1588</v>
      </c>
      <c r="D1150" s="498" t="s">
        <v>1838</v>
      </c>
      <c r="E1150" s="498" t="s">
        <v>1839</v>
      </c>
      <c r="F1150" s="513">
        <v>1</v>
      </c>
      <c r="G1150" s="513">
        <v>5177</v>
      </c>
      <c r="H1150" s="513">
        <v>1</v>
      </c>
      <c r="I1150" s="513">
        <v>5177</v>
      </c>
      <c r="J1150" s="513"/>
      <c r="K1150" s="513"/>
      <c r="L1150" s="513"/>
      <c r="M1150" s="513"/>
      <c r="N1150" s="513"/>
      <c r="O1150" s="513"/>
      <c r="P1150" s="503"/>
      <c r="Q1150" s="514"/>
    </row>
    <row r="1151" spans="1:17" ht="14.4" customHeight="1" x14ac:dyDescent="0.3">
      <c r="A1151" s="497" t="s">
        <v>2157</v>
      </c>
      <c r="B1151" s="498" t="s">
        <v>1607</v>
      </c>
      <c r="C1151" s="498" t="s">
        <v>1588</v>
      </c>
      <c r="D1151" s="498" t="s">
        <v>1848</v>
      </c>
      <c r="E1151" s="498" t="s">
        <v>1849</v>
      </c>
      <c r="F1151" s="513">
        <v>1</v>
      </c>
      <c r="G1151" s="513">
        <v>149</v>
      </c>
      <c r="H1151" s="513">
        <v>1</v>
      </c>
      <c r="I1151" s="513">
        <v>149</v>
      </c>
      <c r="J1151" s="513"/>
      <c r="K1151" s="513"/>
      <c r="L1151" s="513"/>
      <c r="M1151" s="513"/>
      <c r="N1151" s="513">
        <v>2</v>
      </c>
      <c r="O1151" s="513">
        <v>300</v>
      </c>
      <c r="P1151" s="503">
        <v>2.0134228187919465</v>
      </c>
      <c r="Q1151" s="514">
        <v>150</v>
      </c>
    </row>
    <row r="1152" spans="1:17" ht="14.4" customHeight="1" x14ac:dyDescent="0.3">
      <c r="A1152" s="497" t="s">
        <v>2157</v>
      </c>
      <c r="B1152" s="498" t="s">
        <v>1607</v>
      </c>
      <c r="C1152" s="498" t="s">
        <v>1588</v>
      </c>
      <c r="D1152" s="498" t="s">
        <v>1854</v>
      </c>
      <c r="E1152" s="498" t="s">
        <v>1855</v>
      </c>
      <c r="F1152" s="513">
        <v>1</v>
      </c>
      <c r="G1152" s="513">
        <v>414</v>
      </c>
      <c r="H1152" s="513">
        <v>1</v>
      </c>
      <c r="I1152" s="513">
        <v>414</v>
      </c>
      <c r="J1152" s="513">
        <v>4</v>
      </c>
      <c r="K1152" s="513">
        <v>1660</v>
      </c>
      <c r="L1152" s="513">
        <v>4.0096618357487923</v>
      </c>
      <c r="M1152" s="513">
        <v>415</v>
      </c>
      <c r="N1152" s="513">
        <v>1</v>
      </c>
      <c r="O1152" s="513">
        <v>415</v>
      </c>
      <c r="P1152" s="503">
        <v>1.0024154589371981</v>
      </c>
      <c r="Q1152" s="514">
        <v>415</v>
      </c>
    </row>
    <row r="1153" spans="1:17" ht="14.4" customHeight="1" x14ac:dyDescent="0.3">
      <c r="A1153" s="497" t="s">
        <v>2157</v>
      </c>
      <c r="B1153" s="498" t="s">
        <v>1607</v>
      </c>
      <c r="C1153" s="498" t="s">
        <v>1588</v>
      </c>
      <c r="D1153" s="498" t="s">
        <v>1858</v>
      </c>
      <c r="E1153" s="498" t="s">
        <v>1859</v>
      </c>
      <c r="F1153" s="513">
        <v>2</v>
      </c>
      <c r="G1153" s="513">
        <v>314</v>
      </c>
      <c r="H1153" s="513">
        <v>1</v>
      </c>
      <c r="I1153" s="513">
        <v>157</v>
      </c>
      <c r="J1153" s="513"/>
      <c r="K1153" s="513"/>
      <c r="L1153" s="513"/>
      <c r="M1153" s="513"/>
      <c r="N1153" s="513"/>
      <c r="O1153" s="513"/>
      <c r="P1153" s="503"/>
      <c r="Q1153" s="514"/>
    </row>
    <row r="1154" spans="1:17" ht="14.4" customHeight="1" x14ac:dyDescent="0.3">
      <c r="A1154" s="497" t="s">
        <v>2157</v>
      </c>
      <c r="B1154" s="498" t="s">
        <v>1607</v>
      </c>
      <c r="C1154" s="498" t="s">
        <v>1588</v>
      </c>
      <c r="D1154" s="498" t="s">
        <v>1864</v>
      </c>
      <c r="E1154" s="498" t="s">
        <v>1865</v>
      </c>
      <c r="F1154" s="513">
        <v>1</v>
      </c>
      <c r="G1154" s="513">
        <v>2116</v>
      </c>
      <c r="H1154" s="513">
        <v>1</v>
      </c>
      <c r="I1154" s="513">
        <v>2116</v>
      </c>
      <c r="J1154" s="513">
        <v>3</v>
      </c>
      <c r="K1154" s="513">
        <v>6354</v>
      </c>
      <c r="L1154" s="513">
        <v>3.0028355387523629</v>
      </c>
      <c r="M1154" s="513">
        <v>2118</v>
      </c>
      <c r="N1154" s="513">
        <v>1</v>
      </c>
      <c r="O1154" s="513">
        <v>2118</v>
      </c>
      <c r="P1154" s="503">
        <v>1.0009451795841209</v>
      </c>
      <c r="Q1154" s="514">
        <v>2118</v>
      </c>
    </row>
    <row r="1155" spans="1:17" ht="14.4" customHeight="1" x14ac:dyDescent="0.3">
      <c r="A1155" s="497" t="s">
        <v>2157</v>
      </c>
      <c r="B1155" s="498" t="s">
        <v>1607</v>
      </c>
      <c r="C1155" s="498" t="s">
        <v>1588</v>
      </c>
      <c r="D1155" s="498" t="s">
        <v>1867</v>
      </c>
      <c r="E1155" s="498" t="s">
        <v>1868</v>
      </c>
      <c r="F1155" s="513"/>
      <c r="G1155" s="513"/>
      <c r="H1155" s="513"/>
      <c r="I1155" s="513"/>
      <c r="J1155" s="513">
        <v>1</v>
      </c>
      <c r="K1155" s="513">
        <v>158</v>
      </c>
      <c r="L1155" s="513"/>
      <c r="M1155" s="513">
        <v>158</v>
      </c>
      <c r="N1155" s="513"/>
      <c r="O1155" s="513"/>
      <c r="P1155" s="503"/>
      <c r="Q1155" s="514"/>
    </row>
    <row r="1156" spans="1:17" ht="14.4" customHeight="1" x14ac:dyDescent="0.3">
      <c r="A1156" s="497" t="s">
        <v>2157</v>
      </c>
      <c r="B1156" s="498" t="s">
        <v>1607</v>
      </c>
      <c r="C1156" s="498" t="s">
        <v>1588</v>
      </c>
      <c r="D1156" s="498" t="s">
        <v>1603</v>
      </c>
      <c r="E1156" s="498" t="s">
        <v>1604</v>
      </c>
      <c r="F1156" s="513"/>
      <c r="G1156" s="513"/>
      <c r="H1156" s="513"/>
      <c r="I1156" s="513"/>
      <c r="J1156" s="513">
        <v>1</v>
      </c>
      <c r="K1156" s="513">
        <v>112</v>
      </c>
      <c r="L1156" s="513"/>
      <c r="M1156" s="513">
        <v>112</v>
      </c>
      <c r="N1156" s="513"/>
      <c r="O1156" s="513"/>
      <c r="P1156" s="503"/>
      <c r="Q1156" s="514"/>
    </row>
    <row r="1157" spans="1:17" ht="14.4" customHeight="1" x14ac:dyDescent="0.3">
      <c r="A1157" s="497" t="s">
        <v>2158</v>
      </c>
      <c r="B1157" s="498" t="s">
        <v>1580</v>
      </c>
      <c r="C1157" s="498" t="s">
        <v>1588</v>
      </c>
      <c r="D1157" s="498" t="s">
        <v>1593</v>
      </c>
      <c r="E1157" s="498" t="s">
        <v>1594</v>
      </c>
      <c r="F1157" s="513">
        <v>1</v>
      </c>
      <c r="G1157" s="513">
        <v>324</v>
      </c>
      <c r="H1157" s="513">
        <v>1</v>
      </c>
      <c r="I1157" s="513">
        <v>324</v>
      </c>
      <c r="J1157" s="513"/>
      <c r="K1157" s="513"/>
      <c r="L1157" s="513"/>
      <c r="M1157" s="513"/>
      <c r="N1157" s="513"/>
      <c r="O1157" s="513"/>
      <c r="P1157" s="503"/>
      <c r="Q1157" s="514"/>
    </row>
    <row r="1158" spans="1:17" ht="14.4" customHeight="1" x14ac:dyDescent="0.3">
      <c r="A1158" s="497" t="s">
        <v>2158</v>
      </c>
      <c r="B1158" s="498" t="s">
        <v>1580</v>
      </c>
      <c r="C1158" s="498" t="s">
        <v>1588</v>
      </c>
      <c r="D1158" s="498" t="s">
        <v>1597</v>
      </c>
      <c r="E1158" s="498" t="s">
        <v>1598</v>
      </c>
      <c r="F1158" s="513">
        <v>1</v>
      </c>
      <c r="G1158" s="513">
        <v>648</v>
      </c>
      <c r="H1158" s="513">
        <v>1</v>
      </c>
      <c r="I1158" s="513">
        <v>648</v>
      </c>
      <c r="J1158" s="513"/>
      <c r="K1158" s="513"/>
      <c r="L1158" s="513"/>
      <c r="M1158" s="513"/>
      <c r="N1158" s="513"/>
      <c r="O1158" s="513"/>
      <c r="P1158" s="503"/>
      <c r="Q1158" s="514"/>
    </row>
    <row r="1159" spans="1:17" ht="14.4" customHeight="1" x14ac:dyDescent="0.3">
      <c r="A1159" s="497" t="s">
        <v>2158</v>
      </c>
      <c r="B1159" s="498" t="s">
        <v>1580</v>
      </c>
      <c r="C1159" s="498" t="s">
        <v>1588</v>
      </c>
      <c r="D1159" s="498" t="s">
        <v>1599</v>
      </c>
      <c r="E1159" s="498" t="s">
        <v>1600</v>
      </c>
      <c r="F1159" s="513">
        <v>1</v>
      </c>
      <c r="G1159" s="513">
        <v>120</v>
      </c>
      <c r="H1159" s="513">
        <v>1</v>
      </c>
      <c r="I1159" s="513">
        <v>120</v>
      </c>
      <c r="J1159" s="513"/>
      <c r="K1159" s="513"/>
      <c r="L1159" s="513"/>
      <c r="M1159" s="513"/>
      <c r="N1159" s="513"/>
      <c r="O1159" s="513"/>
      <c r="P1159" s="503"/>
      <c r="Q1159" s="514"/>
    </row>
    <row r="1160" spans="1:17" ht="14.4" customHeight="1" x14ac:dyDescent="0.3">
      <c r="A1160" s="497" t="s">
        <v>2158</v>
      </c>
      <c r="B1160" s="498" t="s">
        <v>1607</v>
      </c>
      <c r="C1160" s="498" t="s">
        <v>1608</v>
      </c>
      <c r="D1160" s="498" t="s">
        <v>1634</v>
      </c>
      <c r="E1160" s="498" t="s">
        <v>716</v>
      </c>
      <c r="F1160" s="513">
        <v>0.08</v>
      </c>
      <c r="G1160" s="513">
        <v>866.13</v>
      </c>
      <c r="H1160" s="513">
        <v>1</v>
      </c>
      <c r="I1160" s="513">
        <v>10826.625</v>
      </c>
      <c r="J1160" s="513"/>
      <c r="K1160" s="513"/>
      <c r="L1160" s="513"/>
      <c r="M1160" s="513"/>
      <c r="N1160" s="513"/>
      <c r="O1160" s="513"/>
      <c r="P1160" s="503"/>
      <c r="Q1160" s="514"/>
    </row>
    <row r="1161" spans="1:17" ht="14.4" customHeight="1" x14ac:dyDescent="0.3">
      <c r="A1161" s="497" t="s">
        <v>2158</v>
      </c>
      <c r="B1161" s="498" t="s">
        <v>1607</v>
      </c>
      <c r="C1161" s="498" t="s">
        <v>1588</v>
      </c>
      <c r="D1161" s="498" t="s">
        <v>1754</v>
      </c>
      <c r="E1161" s="498" t="s">
        <v>1755</v>
      </c>
      <c r="F1161" s="513">
        <v>1</v>
      </c>
      <c r="G1161" s="513">
        <v>204</v>
      </c>
      <c r="H1161" s="513">
        <v>1</v>
      </c>
      <c r="I1161" s="513">
        <v>204</v>
      </c>
      <c r="J1161" s="513"/>
      <c r="K1161" s="513"/>
      <c r="L1161" s="513"/>
      <c r="M1161" s="513"/>
      <c r="N1161" s="513"/>
      <c r="O1161" s="513"/>
      <c r="P1161" s="503"/>
      <c r="Q1161" s="514"/>
    </row>
    <row r="1162" spans="1:17" ht="14.4" customHeight="1" x14ac:dyDescent="0.3">
      <c r="A1162" s="497" t="s">
        <v>2158</v>
      </c>
      <c r="B1162" s="498" t="s">
        <v>1607</v>
      </c>
      <c r="C1162" s="498" t="s">
        <v>1588</v>
      </c>
      <c r="D1162" s="498" t="s">
        <v>1756</v>
      </c>
      <c r="E1162" s="498" t="s">
        <v>1757</v>
      </c>
      <c r="F1162" s="513">
        <v>2</v>
      </c>
      <c r="G1162" s="513">
        <v>298</v>
      </c>
      <c r="H1162" s="513">
        <v>1</v>
      </c>
      <c r="I1162" s="513">
        <v>149</v>
      </c>
      <c r="J1162" s="513"/>
      <c r="K1162" s="513"/>
      <c r="L1162" s="513"/>
      <c r="M1162" s="513"/>
      <c r="N1162" s="513"/>
      <c r="O1162" s="513"/>
      <c r="P1162" s="503"/>
      <c r="Q1162" s="514"/>
    </row>
    <row r="1163" spans="1:17" ht="14.4" customHeight="1" x14ac:dyDescent="0.3">
      <c r="A1163" s="497" t="s">
        <v>2158</v>
      </c>
      <c r="B1163" s="498" t="s">
        <v>1607</v>
      </c>
      <c r="C1163" s="498" t="s">
        <v>1588</v>
      </c>
      <c r="D1163" s="498" t="s">
        <v>1758</v>
      </c>
      <c r="E1163" s="498" t="s">
        <v>1759</v>
      </c>
      <c r="F1163" s="513">
        <v>2</v>
      </c>
      <c r="G1163" s="513">
        <v>362</v>
      </c>
      <c r="H1163" s="513">
        <v>1</v>
      </c>
      <c r="I1163" s="513">
        <v>181</v>
      </c>
      <c r="J1163" s="513"/>
      <c r="K1163" s="513"/>
      <c r="L1163" s="513"/>
      <c r="M1163" s="513"/>
      <c r="N1163" s="513"/>
      <c r="O1163" s="513"/>
      <c r="P1163" s="503"/>
      <c r="Q1163" s="514"/>
    </row>
    <row r="1164" spans="1:17" ht="14.4" customHeight="1" x14ac:dyDescent="0.3">
      <c r="A1164" s="497" t="s">
        <v>2158</v>
      </c>
      <c r="B1164" s="498" t="s">
        <v>1607</v>
      </c>
      <c r="C1164" s="498" t="s">
        <v>1588</v>
      </c>
      <c r="D1164" s="498" t="s">
        <v>1762</v>
      </c>
      <c r="E1164" s="498" t="s">
        <v>1763</v>
      </c>
      <c r="F1164" s="513">
        <v>12</v>
      </c>
      <c r="G1164" s="513">
        <v>2592</v>
      </c>
      <c r="H1164" s="513">
        <v>1</v>
      </c>
      <c r="I1164" s="513">
        <v>216</v>
      </c>
      <c r="J1164" s="513"/>
      <c r="K1164" s="513"/>
      <c r="L1164" s="513"/>
      <c r="M1164" s="513"/>
      <c r="N1164" s="513"/>
      <c r="O1164" s="513"/>
      <c r="P1164" s="503"/>
      <c r="Q1164" s="514"/>
    </row>
    <row r="1165" spans="1:17" ht="14.4" customHeight="1" x14ac:dyDescent="0.3">
      <c r="A1165" s="497" t="s">
        <v>2158</v>
      </c>
      <c r="B1165" s="498" t="s">
        <v>1607</v>
      </c>
      <c r="C1165" s="498" t="s">
        <v>1588</v>
      </c>
      <c r="D1165" s="498" t="s">
        <v>1828</v>
      </c>
      <c r="E1165" s="498" t="s">
        <v>1829</v>
      </c>
      <c r="F1165" s="513">
        <v>14</v>
      </c>
      <c r="G1165" s="513">
        <v>2408</v>
      </c>
      <c r="H1165" s="513">
        <v>1</v>
      </c>
      <c r="I1165" s="513">
        <v>172</v>
      </c>
      <c r="J1165" s="513"/>
      <c r="K1165" s="513"/>
      <c r="L1165" s="513"/>
      <c r="M1165" s="513"/>
      <c r="N1165" s="513"/>
      <c r="O1165" s="513"/>
      <c r="P1165" s="503"/>
      <c r="Q1165" s="514"/>
    </row>
    <row r="1166" spans="1:17" ht="14.4" customHeight="1" x14ac:dyDescent="0.3">
      <c r="A1166" s="497" t="s">
        <v>2158</v>
      </c>
      <c r="B1166" s="498" t="s">
        <v>1607</v>
      </c>
      <c r="C1166" s="498" t="s">
        <v>1588</v>
      </c>
      <c r="D1166" s="498" t="s">
        <v>1848</v>
      </c>
      <c r="E1166" s="498" t="s">
        <v>1849</v>
      </c>
      <c r="F1166" s="513">
        <v>7</v>
      </c>
      <c r="G1166" s="513">
        <v>1043</v>
      </c>
      <c r="H1166" s="513">
        <v>1</v>
      </c>
      <c r="I1166" s="513">
        <v>149</v>
      </c>
      <c r="J1166" s="513"/>
      <c r="K1166" s="513"/>
      <c r="L1166" s="513"/>
      <c r="M1166" s="513"/>
      <c r="N1166" s="513"/>
      <c r="O1166" s="513"/>
      <c r="P1166" s="503"/>
      <c r="Q1166" s="514"/>
    </row>
    <row r="1167" spans="1:17" ht="14.4" customHeight="1" x14ac:dyDescent="0.3">
      <c r="A1167" s="497" t="s">
        <v>2158</v>
      </c>
      <c r="B1167" s="498" t="s">
        <v>1607</v>
      </c>
      <c r="C1167" s="498" t="s">
        <v>1588</v>
      </c>
      <c r="D1167" s="498" t="s">
        <v>1858</v>
      </c>
      <c r="E1167" s="498" t="s">
        <v>1859</v>
      </c>
      <c r="F1167" s="513">
        <v>1</v>
      </c>
      <c r="G1167" s="513">
        <v>157</v>
      </c>
      <c r="H1167" s="513">
        <v>1</v>
      </c>
      <c r="I1167" s="513">
        <v>157</v>
      </c>
      <c r="J1167" s="513"/>
      <c r="K1167" s="513"/>
      <c r="L1167" s="513"/>
      <c r="M1167" s="513"/>
      <c r="N1167" s="513"/>
      <c r="O1167" s="513"/>
      <c r="P1167" s="503"/>
      <c r="Q1167" s="514"/>
    </row>
    <row r="1168" spans="1:17" ht="14.4" customHeight="1" x14ac:dyDescent="0.3">
      <c r="A1168" s="497" t="s">
        <v>2158</v>
      </c>
      <c r="B1168" s="498" t="s">
        <v>1607</v>
      </c>
      <c r="C1168" s="498" t="s">
        <v>1588</v>
      </c>
      <c r="D1168" s="498" t="s">
        <v>1864</v>
      </c>
      <c r="E1168" s="498" t="s">
        <v>1865</v>
      </c>
      <c r="F1168" s="513">
        <v>1</v>
      </c>
      <c r="G1168" s="513">
        <v>2116</v>
      </c>
      <c r="H1168" s="513">
        <v>1</v>
      </c>
      <c r="I1168" s="513">
        <v>2116</v>
      </c>
      <c r="J1168" s="513"/>
      <c r="K1168" s="513"/>
      <c r="L1168" s="513"/>
      <c r="M1168" s="513"/>
      <c r="N1168" s="513"/>
      <c r="O1168" s="513"/>
      <c r="P1168" s="503"/>
      <c r="Q1168" s="514"/>
    </row>
    <row r="1169" spans="1:17" ht="14.4" customHeight="1" x14ac:dyDescent="0.3">
      <c r="A1169" s="497" t="s">
        <v>2159</v>
      </c>
      <c r="B1169" s="498" t="s">
        <v>1580</v>
      </c>
      <c r="C1169" s="498" t="s">
        <v>1588</v>
      </c>
      <c r="D1169" s="498" t="s">
        <v>1597</v>
      </c>
      <c r="E1169" s="498" t="s">
        <v>1598</v>
      </c>
      <c r="F1169" s="513"/>
      <c r="G1169" s="513"/>
      <c r="H1169" s="513"/>
      <c r="I1169" s="513"/>
      <c r="J1169" s="513">
        <v>1</v>
      </c>
      <c r="K1169" s="513">
        <v>650</v>
      </c>
      <c r="L1169" s="513"/>
      <c r="M1169" s="513">
        <v>650</v>
      </c>
      <c r="N1169" s="513"/>
      <c r="O1169" s="513"/>
      <c r="P1169" s="503"/>
      <c r="Q1169" s="514"/>
    </row>
    <row r="1170" spans="1:17" ht="14.4" customHeight="1" x14ac:dyDescent="0.3">
      <c r="A1170" s="497" t="s">
        <v>2159</v>
      </c>
      <c r="B1170" s="498" t="s">
        <v>1580</v>
      </c>
      <c r="C1170" s="498" t="s">
        <v>1588</v>
      </c>
      <c r="D1170" s="498" t="s">
        <v>1599</v>
      </c>
      <c r="E1170" s="498" t="s">
        <v>1600</v>
      </c>
      <c r="F1170" s="513"/>
      <c r="G1170" s="513"/>
      <c r="H1170" s="513"/>
      <c r="I1170" s="513"/>
      <c r="J1170" s="513">
        <v>1</v>
      </c>
      <c r="K1170" s="513">
        <v>121</v>
      </c>
      <c r="L1170" s="513"/>
      <c r="M1170" s="513">
        <v>121</v>
      </c>
      <c r="N1170" s="513"/>
      <c r="O1170" s="513"/>
      <c r="P1170" s="503"/>
      <c r="Q1170" s="514"/>
    </row>
    <row r="1171" spans="1:17" ht="14.4" customHeight="1" x14ac:dyDescent="0.3">
      <c r="A1171" s="497" t="s">
        <v>2159</v>
      </c>
      <c r="B1171" s="498" t="s">
        <v>1580</v>
      </c>
      <c r="C1171" s="498" t="s">
        <v>1588</v>
      </c>
      <c r="D1171" s="498" t="s">
        <v>1601</v>
      </c>
      <c r="E1171" s="498" t="s">
        <v>1602</v>
      </c>
      <c r="F1171" s="513"/>
      <c r="G1171" s="513"/>
      <c r="H1171" s="513"/>
      <c r="I1171" s="513"/>
      <c r="J1171" s="513">
        <v>1</v>
      </c>
      <c r="K1171" s="513">
        <v>266</v>
      </c>
      <c r="L1171" s="513"/>
      <c r="M1171" s="513">
        <v>266</v>
      </c>
      <c r="N1171" s="513"/>
      <c r="O1171" s="513"/>
      <c r="P1171" s="503"/>
      <c r="Q1171" s="514"/>
    </row>
    <row r="1172" spans="1:17" ht="14.4" customHeight="1" x14ac:dyDescent="0.3">
      <c r="A1172" s="497" t="s">
        <v>2159</v>
      </c>
      <c r="B1172" s="498" t="s">
        <v>1607</v>
      </c>
      <c r="C1172" s="498" t="s">
        <v>1608</v>
      </c>
      <c r="D1172" s="498" t="s">
        <v>1614</v>
      </c>
      <c r="E1172" s="498" t="s">
        <v>1615</v>
      </c>
      <c r="F1172" s="513">
        <v>1.33</v>
      </c>
      <c r="G1172" s="513">
        <v>3522.14</v>
      </c>
      <c r="H1172" s="513">
        <v>1</v>
      </c>
      <c r="I1172" s="513">
        <v>2648.2255639097743</v>
      </c>
      <c r="J1172" s="513"/>
      <c r="K1172" s="513"/>
      <c r="L1172" s="513"/>
      <c r="M1172" s="513"/>
      <c r="N1172" s="513">
        <v>2.0100000000000002</v>
      </c>
      <c r="O1172" s="513">
        <v>5369.61</v>
      </c>
      <c r="P1172" s="503">
        <v>1.5245305410914956</v>
      </c>
      <c r="Q1172" s="514">
        <v>2671.4477611940292</v>
      </c>
    </row>
    <row r="1173" spans="1:17" ht="14.4" customHeight="1" x14ac:dyDescent="0.3">
      <c r="A1173" s="497" t="s">
        <v>2159</v>
      </c>
      <c r="B1173" s="498" t="s">
        <v>1607</v>
      </c>
      <c r="C1173" s="498" t="s">
        <v>1608</v>
      </c>
      <c r="D1173" s="498" t="s">
        <v>1620</v>
      </c>
      <c r="E1173" s="498" t="s">
        <v>624</v>
      </c>
      <c r="F1173" s="513"/>
      <c r="G1173" s="513"/>
      <c r="H1173" s="513"/>
      <c r="I1173" s="513"/>
      <c r="J1173" s="513"/>
      <c r="K1173" s="513"/>
      <c r="L1173" s="513"/>
      <c r="M1173" s="513"/>
      <c r="N1173" s="513">
        <v>0.5</v>
      </c>
      <c r="O1173" s="513">
        <v>494.51</v>
      </c>
      <c r="P1173" s="503"/>
      <c r="Q1173" s="514">
        <v>989.02</v>
      </c>
    </row>
    <row r="1174" spans="1:17" ht="14.4" customHeight="1" x14ac:dyDescent="0.3">
      <c r="A1174" s="497" t="s">
        <v>2159</v>
      </c>
      <c r="B1174" s="498" t="s">
        <v>1607</v>
      </c>
      <c r="C1174" s="498" t="s">
        <v>1608</v>
      </c>
      <c r="D1174" s="498" t="s">
        <v>1634</v>
      </c>
      <c r="E1174" s="498" t="s">
        <v>716</v>
      </c>
      <c r="F1174" s="513"/>
      <c r="G1174" s="513"/>
      <c r="H1174" s="513"/>
      <c r="I1174" s="513"/>
      <c r="J1174" s="513">
        <v>7.0000000000000007E-2</v>
      </c>
      <c r="K1174" s="513">
        <v>764.51</v>
      </c>
      <c r="L1174" s="513"/>
      <c r="M1174" s="513">
        <v>10921.571428571428</v>
      </c>
      <c r="N1174" s="513">
        <v>0.05</v>
      </c>
      <c r="O1174" s="513">
        <v>546.08000000000004</v>
      </c>
      <c r="P1174" s="503"/>
      <c r="Q1174" s="514">
        <v>10921.6</v>
      </c>
    </row>
    <row r="1175" spans="1:17" ht="14.4" customHeight="1" x14ac:dyDescent="0.3">
      <c r="A1175" s="497" t="s">
        <v>2159</v>
      </c>
      <c r="B1175" s="498" t="s">
        <v>1607</v>
      </c>
      <c r="C1175" s="498" t="s">
        <v>1608</v>
      </c>
      <c r="D1175" s="498" t="s">
        <v>1637</v>
      </c>
      <c r="E1175" s="498" t="s">
        <v>632</v>
      </c>
      <c r="F1175" s="513"/>
      <c r="G1175" s="513"/>
      <c r="H1175" s="513"/>
      <c r="I1175" s="513"/>
      <c r="J1175" s="513">
        <v>0.15</v>
      </c>
      <c r="K1175" s="513">
        <v>56.9</v>
      </c>
      <c r="L1175" s="513"/>
      <c r="M1175" s="513">
        <v>379.33333333333331</v>
      </c>
      <c r="N1175" s="513"/>
      <c r="O1175" s="513"/>
      <c r="P1175" s="503"/>
      <c r="Q1175" s="514"/>
    </row>
    <row r="1176" spans="1:17" ht="14.4" customHeight="1" x14ac:dyDescent="0.3">
      <c r="A1176" s="497" t="s">
        <v>2159</v>
      </c>
      <c r="B1176" s="498" t="s">
        <v>1607</v>
      </c>
      <c r="C1176" s="498" t="s">
        <v>1588</v>
      </c>
      <c r="D1176" s="498" t="s">
        <v>1754</v>
      </c>
      <c r="E1176" s="498" t="s">
        <v>1755</v>
      </c>
      <c r="F1176" s="513">
        <v>3</v>
      </c>
      <c r="G1176" s="513">
        <v>612</v>
      </c>
      <c r="H1176" s="513">
        <v>1</v>
      </c>
      <c r="I1176" s="513">
        <v>204</v>
      </c>
      <c r="J1176" s="513">
        <v>3</v>
      </c>
      <c r="K1176" s="513">
        <v>615</v>
      </c>
      <c r="L1176" s="513">
        <v>1.0049019607843137</v>
      </c>
      <c r="M1176" s="513">
        <v>205</v>
      </c>
      <c r="N1176" s="513">
        <v>3</v>
      </c>
      <c r="O1176" s="513">
        <v>615</v>
      </c>
      <c r="P1176" s="503">
        <v>1.0049019607843137</v>
      </c>
      <c r="Q1176" s="514">
        <v>205</v>
      </c>
    </row>
    <row r="1177" spans="1:17" ht="14.4" customHeight="1" x14ac:dyDescent="0.3">
      <c r="A1177" s="497" t="s">
        <v>2159</v>
      </c>
      <c r="B1177" s="498" t="s">
        <v>1607</v>
      </c>
      <c r="C1177" s="498" t="s">
        <v>1588</v>
      </c>
      <c r="D1177" s="498" t="s">
        <v>1756</v>
      </c>
      <c r="E1177" s="498" t="s">
        <v>1757</v>
      </c>
      <c r="F1177" s="513">
        <v>1</v>
      </c>
      <c r="G1177" s="513">
        <v>149</v>
      </c>
      <c r="H1177" s="513">
        <v>1</v>
      </c>
      <c r="I1177" s="513">
        <v>149</v>
      </c>
      <c r="J1177" s="513">
        <v>2</v>
      </c>
      <c r="K1177" s="513">
        <v>300</v>
      </c>
      <c r="L1177" s="513">
        <v>2.0134228187919465</v>
      </c>
      <c r="M1177" s="513">
        <v>150</v>
      </c>
      <c r="N1177" s="513"/>
      <c r="O1177" s="513"/>
      <c r="P1177" s="503"/>
      <c r="Q1177" s="514"/>
    </row>
    <row r="1178" spans="1:17" ht="14.4" customHeight="1" x14ac:dyDescent="0.3">
      <c r="A1178" s="497" t="s">
        <v>2159</v>
      </c>
      <c r="B1178" s="498" t="s">
        <v>1607</v>
      </c>
      <c r="C1178" s="498" t="s">
        <v>1588</v>
      </c>
      <c r="D1178" s="498" t="s">
        <v>1758</v>
      </c>
      <c r="E1178" s="498" t="s">
        <v>1759</v>
      </c>
      <c r="F1178" s="513">
        <v>3</v>
      </c>
      <c r="G1178" s="513">
        <v>543</v>
      </c>
      <c r="H1178" s="513">
        <v>1</v>
      </c>
      <c r="I1178" s="513">
        <v>181</v>
      </c>
      <c r="J1178" s="513"/>
      <c r="K1178" s="513"/>
      <c r="L1178" s="513"/>
      <c r="M1178" s="513"/>
      <c r="N1178" s="513">
        <v>3</v>
      </c>
      <c r="O1178" s="513">
        <v>546</v>
      </c>
      <c r="P1178" s="503">
        <v>1.0055248618784531</v>
      </c>
      <c r="Q1178" s="514">
        <v>182</v>
      </c>
    </row>
    <row r="1179" spans="1:17" ht="14.4" customHeight="1" x14ac:dyDescent="0.3">
      <c r="A1179" s="497" t="s">
        <v>2159</v>
      </c>
      <c r="B1179" s="498" t="s">
        <v>1607</v>
      </c>
      <c r="C1179" s="498" t="s">
        <v>1588</v>
      </c>
      <c r="D1179" s="498" t="s">
        <v>1760</v>
      </c>
      <c r="E1179" s="498" t="s">
        <v>1761</v>
      </c>
      <c r="F1179" s="513">
        <v>3</v>
      </c>
      <c r="G1179" s="513">
        <v>372</v>
      </c>
      <c r="H1179" s="513">
        <v>1</v>
      </c>
      <c r="I1179" s="513">
        <v>124</v>
      </c>
      <c r="J1179" s="513">
        <v>2</v>
      </c>
      <c r="K1179" s="513">
        <v>248</v>
      </c>
      <c r="L1179" s="513">
        <v>0.66666666666666663</v>
      </c>
      <c r="M1179" s="513">
        <v>124</v>
      </c>
      <c r="N1179" s="513"/>
      <c r="O1179" s="513"/>
      <c r="P1179" s="503"/>
      <c r="Q1179" s="514"/>
    </row>
    <row r="1180" spans="1:17" ht="14.4" customHeight="1" x14ac:dyDescent="0.3">
      <c r="A1180" s="497" t="s">
        <v>2159</v>
      </c>
      <c r="B1180" s="498" t="s">
        <v>1607</v>
      </c>
      <c r="C1180" s="498" t="s">
        <v>1588</v>
      </c>
      <c r="D1180" s="498" t="s">
        <v>1762</v>
      </c>
      <c r="E1180" s="498" t="s">
        <v>1763</v>
      </c>
      <c r="F1180" s="513">
        <v>7</v>
      </c>
      <c r="G1180" s="513">
        <v>1512</v>
      </c>
      <c r="H1180" s="513">
        <v>1</v>
      </c>
      <c r="I1180" s="513">
        <v>216</v>
      </c>
      <c r="J1180" s="513">
        <v>3</v>
      </c>
      <c r="K1180" s="513">
        <v>651</v>
      </c>
      <c r="L1180" s="513">
        <v>0.43055555555555558</v>
      </c>
      <c r="M1180" s="513">
        <v>217</v>
      </c>
      <c r="N1180" s="513">
        <v>5</v>
      </c>
      <c r="O1180" s="513">
        <v>1085</v>
      </c>
      <c r="P1180" s="503">
        <v>0.71759259259259256</v>
      </c>
      <c r="Q1180" s="514">
        <v>217</v>
      </c>
    </row>
    <row r="1181" spans="1:17" ht="14.4" customHeight="1" x14ac:dyDescent="0.3">
      <c r="A1181" s="497" t="s">
        <v>2159</v>
      </c>
      <c r="B1181" s="498" t="s">
        <v>1607</v>
      </c>
      <c r="C1181" s="498" t="s">
        <v>1588</v>
      </c>
      <c r="D1181" s="498" t="s">
        <v>1768</v>
      </c>
      <c r="E1181" s="498" t="s">
        <v>1769</v>
      </c>
      <c r="F1181" s="513"/>
      <c r="G1181" s="513"/>
      <c r="H1181" s="513"/>
      <c r="I1181" s="513"/>
      <c r="J1181" s="513">
        <v>1</v>
      </c>
      <c r="K1181" s="513">
        <v>219</v>
      </c>
      <c r="L1181" s="513"/>
      <c r="M1181" s="513">
        <v>219</v>
      </c>
      <c r="N1181" s="513"/>
      <c r="O1181" s="513"/>
      <c r="P1181" s="503"/>
      <c r="Q1181" s="514"/>
    </row>
    <row r="1182" spans="1:17" ht="14.4" customHeight="1" x14ac:dyDescent="0.3">
      <c r="A1182" s="497" t="s">
        <v>2159</v>
      </c>
      <c r="B1182" s="498" t="s">
        <v>1607</v>
      </c>
      <c r="C1182" s="498" t="s">
        <v>1588</v>
      </c>
      <c r="D1182" s="498" t="s">
        <v>1782</v>
      </c>
      <c r="E1182" s="498" t="s">
        <v>1783</v>
      </c>
      <c r="F1182" s="513"/>
      <c r="G1182" s="513"/>
      <c r="H1182" s="513"/>
      <c r="I1182" s="513"/>
      <c r="J1182" s="513">
        <v>1</v>
      </c>
      <c r="K1182" s="513">
        <v>257</v>
      </c>
      <c r="L1182" s="513"/>
      <c r="M1182" s="513">
        <v>257</v>
      </c>
      <c r="N1182" s="513"/>
      <c r="O1182" s="513"/>
      <c r="P1182" s="503"/>
      <c r="Q1182" s="514"/>
    </row>
    <row r="1183" spans="1:17" ht="14.4" customHeight="1" x14ac:dyDescent="0.3">
      <c r="A1183" s="497" t="s">
        <v>2159</v>
      </c>
      <c r="B1183" s="498" t="s">
        <v>1607</v>
      </c>
      <c r="C1183" s="498" t="s">
        <v>1588</v>
      </c>
      <c r="D1183" s="498" t="s">
        <v>1816</v>
      </c>
      <c r="E1183" s="498" t="s">
        <v>1817</v>
      </c>
      <c r="F1183" s="513"/>
      <c r="G1183" s="513"/>
      <c r="H1183" s="513"/>
      <c r="I1183" s="513"/>
      <c r="J1183" s="513">
        <v>1</v>
      </c>
      <c r="K1183" s="513">
        <v>1277</v>
      </c>
      <c r="L1183" s="513"/>
      <c r="M1183" s="513">
        <v>1277</v>
      </c>
      <c r="N1183" s="513"/>
      <c r="O1183" s="513"/>
      <c r="P1183" s="503"/>
      <c r="Q1183" s="514"/>
    </row>
    <row r="1184" spans="1:17" ht="14.4" customHeight="1" x14ac:dyDescent="0.3">
      <c r="A1184" s="497" t="s">
        <v>2159</v>
      </c>
      <c r="B1184" s="498" t="s">
        <v>1607</v>
      </c>
      <c r="C1184" s="498" t="s">
        <v>1588</v>
      </c>
      <c r="D1184" s="498" t="s">
        <v>1818</v>
      </c>
      <c r="E1184" s="498" t="s">
        <v>1819</v>
      </c>
      <c r="F1184" s="513"/>
      <c r="G1184" s="513"/>
      <c r="H1184" s="513"/>
      <c r="I1184" s="513"/>
      <c r="J1184" s="513">
        <v>1</v>
      </c>
      <c r="K1184" s="513">
        <v>1164</v>
      </c>
      <c r="L1184" s="513"/>
      <c r="M1184" s="513">
        <v>1164</v>
      </c>
      <c r="N1184" s="513"/>
      <c r="O1184" s="513"/>
      <c r="P1184" s="503"/>
      <c r="Q1184" s="514"/>
    </row>
    <row r="1185" spans="1:17" ht="14.4" customHeight="1" x14ac:dyDescent="0.3">
      <c r="A1185" s="497" t="s">
        <v>2159</v>
      </c>
      <c r="B1185" s="498" t="s">
        <v>1607</v>
      </c>
      <c r="C1185" s="498" t="s">
        <v>1588</v>
      </c>
      <c r="D1185" s="498" t="s">
        <v>1820</v>
      </c>
      <c r="E1185" s="498" t="s">
        <v>1821</v>
      </c>
      <c r="F1185" s="513">
        <v>2</v>
      </c>
      <c r="G1185" s="513">
        <v>10130</v>
      </c>
      <c r="H1185" s="513">
        <v>1</v>
      </c>
      <c r="I1185" s="513">
        <v>5065</v>
      </c>
      <c r="J1185" s="513">
        <v>1</v>
      </c>
      <c r="K1185" s="513">
        <v>5068</v>
      </c>
      <c r="L1185" s="513">
        <v>0.50029615004935835</v>
      </c>
      <c r="M1185" s="513">
        <v>5068</v>
      </c>
      <c r="N1185" s="513">
        <v>3</v>
      </c>
      <c r="O1185" s="513">
        <v>15204</v>
      </c>
      <c r="P1185" s="503">
        <v>1.500888450148075</v>
      </c>
      <c r="Q1185" s="514">
        <v>5068</v>
      </c>
    </row>
    <row r="1186" spans="1:17" ht="14.4" customHeight="1" x14ac:dyDescent="0.3">
      <c r="A1186" s="497" t="s">
        <v>2159</v>
      </c>
      <c r="B1186" s="498" t="s">
        <v>1607</v>
      </c>
      <c r="C1186" s="498" t="s">
        <v>1588</v>
      </c>
      <c r="D1186" s="498" t="s">
        <v>1828</v>
      </c>
      <c r="E1186" s="498" t="s">
        <v>1829</v>
      </c>
      <c r="F1186" s="513">
        <v>22</v>
      </c>
      <c r="G1186" s="513">
        <v>3784</v>
      </c>
      <c r="H1186" s="513">
        <v>1</v>
      </c>
      <c r="I1186" s="513">
        <v>172</v>
      </c>
      <c r="J1186" s="513">
        <v>38</v>
      </c>
      <c r="K1186" s="513">
        <v>6574</v>
      </c>
      <c r="L1186" s="513">
        <v>1.7373150105708246</v>
      </c>
      <c r="M1186" s="513">
        <v>173</v>
      </c>
      <c r="N1186" s="513">
        <v>21</v>
      </c>
      <c r="O1186" s="513">
        <v>3633</v>
      </c>
      <c r="P1186" s="503">
        <v>0.96009513742071884</v>
      </c>
      <c r="Q1186" s="514">
        <v>173</v>
      </c>
    </row>
    <row r="1187" spans="1:17" ht="14.4" customHeight="1" x14ac:dyDescent="0.3">
      <c r="A1187" s="497" t="s">
        <v>2159</v>
      </c>
      <c r="B1187" s="498" t="s">
        <v>1607</v>
      </c>
      <c r="C1187" s="498" t="s">
        <v>1588</v>
      </c>
      <c r="D1187" s="498" t="s">
        <v>1830</v>
      </c>
      <c r="E1187" s="498" t="s">
        <v>1831</v>
      </c>
      <c r="F1187" s="513">
        <v>2</v>
      </c>
      <c r="G1187" s="513">
        <v>3988</v>
      </c>
      <c r="H1187" s="513">
        <v>1</v>
      </c>
      <c r="I1187" s="513">
        <v>1994</v>
      </c>
      <c r="J1187" s="513">
        <v>5</v>
      </c>
      <c r="K1187" s="513">
        <v>9980</v>
      </c>
      <c r="L1187" s="513">
        <v>2.5025075225677029</v>
      </c>
      <c r="M1187" s="513">
        <v>1996</v>
      </c>
      <c r="N1187" s="513"/>
      <c r="O1187" s="513"/>
      <c r="P1187" s="503"/>
      <c r="Q1187" s="514"/>
    </row>
    <row r="1188" spans="1:17" ht="14.4" customHeight="1" x14ac:dyDescent="0.3">
      <c r="A1188" s="497" t="s">
        <v>2159</v>
      </c>
      <c r="B1188" s="498" t="s">
        <v>1607</v>
      </c>
      <c r="C1188" s="498" t="s">
        <v>1588</v>
      </c>
      <c r="D1188" s="498" t="s">
        <v>1836</v>
      </c>
      <c r="E1188" s="498" t="s">
        <v>1837</v>
      </c>
      <c r="F1188" s="513">
        <v>2</v>
      </c>
      <c r="G1188" s="513">
        <v>5382</v>
      </c>
      <c r="H1188" s="513">
        <v>1</v>
      </c>
      <c r="I1188" s="513">
        <v>2691</v>
      </c>
      <c r="J1188" s="513"/>
      <c r="K1188" s="513"/>
      <c r="L1188" s="513"/>
      <c r="M1188" s="513"/>
      <c r="N1188" s="513">
        <v>3</v>
      </c>
      <c r="O1188" s="513">
        <v>8076</v>
      </c>
      <c r="P1188" s="503">
        <v>1.5005574136008919</v>
      </c>
      <c r="Q1188" s="514">
        <v>2692</v>
      </c>
    </row>
    <row r="1189" spans="1:17" ht="14.4" customHeight="1" x14ac:dyDescent="0.3">
      <c r="A1189" s="497" t="s">
        <v>2159</v>
      </c>
      <c r="B1189" s="498" t="s">
        <v>1607</v>
      </c>
      <c r="C1189" s="498" t="s">
        <v>1588</v>
      </c>
      <c r="D1189" s="498" t="s">
        <v>1838</v>
      </c>
      <c r="E1189" s="498" t="s">
        <v>1839</v>
      </c>
      <c r="F1189" s="513">
        <v>2</v>
      </c>
      <c r="G1189" s="513">
        <v>10354</v>
      </c>
      <c r="H1189" s="513">
        <v>1</v>
      </c>
      <c r="I1189" s="513">
        <v>5177</v>
      </c>
      <c r="J1189" s="513"/>
      <c r="K1189" s="513"/>
      <c r="L1189" s="513"/>
      <c r="M1189" s="513"/>
      <c r="N1189" s="513">
        <v>3</v>
      </c>
      <c r="O1189" s="513">
        <v>15540</v>
      </c>
      <c r="P1189" s="503">
        <v>1.5008692292833687</v>
      </c>
      <c r="Q1189" s="514">
        <v>5180</v>
      </c>
    </row>
    <row r="1190" spans="1:17" ht="14.4" customHeight="1" x14ac:dyDescent="0.3">
      <c r="A1190" s="497" t="s">
        <v>2159</v>
      </c>
      <c r="B1190" s="498" t="s">
        <v>1607</v>
      </c>
      <c r="C1190" s="498" t="s">
        <v>1588</v>
      </c>
      <c r="D1190" s="498" t="s">
        <v>1848</v>
      </c>
      <c r="E1190" s="498" t="s">
        <v>1849</v>
      </c>
      <c r="F1190" s="513">
        <v>3</v>
      </c>
      <c r="G1190" s="513">
        <v>447</v>
      </c>
      <c r="H1190" s="513">
        <v>1</v>
      </c>
      <c r="I1190" s="513">
        <v>149</v>
      </c>
      <c r="J1190" s="513">
        <v>4</v>
      </c>
      <c r="K1190" s="513">
        <v>600</v>
      </c>
      <c r="L1190" s="513">
        <v>1.3422818791946309</v>
      </c>
      <c r="M1190" s="513">
        <v>150</v>
      </c>
      <c r="N1190" s="513">
        <v>5</v>
      </c>
      <c r="O1190" s="513">
        <v>750</v>
      </c>
      <c r="P1190" s="503">
        <v>1.6778523489932886</v>
      </c>
      <c r="Q1190" s="514">
        <v>150</v>
      </c>
    </row>
    <row r="1191" spans="1:17" ht="14.4" customHeight="1" x14ac:dyDescent="0.3">
      <c r="A1191" s="497" t="s">
        <v>2159</v>
      </c>
      <c r="B1191" s="498" t="s">
        <v>1607</v>
      </c>
      <c r="C1191" s="498" t="s">
        <v>1588</v>
      </c>
      <c r="D1191" s="498" t="s">
        <v>1850</v>
      </c>
      <c r="E1191" s="498" t="s">
        <v>1851</v>
      </c>
      <c r="F1191" s="513"/>
      <c r="G1191" s="513"/>
      <c r="H1191" s="513"/>
      <c r="I1191" s="513"/>
      <c r="J1191" s="513"/>
      <c r="K1191" s="513"/>
      <c r="L1191" s="513"/>
      <c r="M1191" s="513"/>
      <c r="N1191" s="513">
        <v>1</v>
      </c>
      <c r="O1191" s="513">
        <v>193</v>
      </c>
      <c r="P1191" s="503"/>
      <c r="Q1191" s="514">
        <v>193</v>
      </c>
    </row>
    <row r="1192" spans="1:17" ht="14.4" customHeight="1" x14ac:dyDescent="0.3">
      <c r="A1192" s="497" t="s">
        <v>2159</v>
      </c>
      <c r="B1192" s="498" t="s">
        <v>1607</v>
      </c>
      <c r="C1192" s="498" t="s">
        <v>1588</v>
      </c>
      <c r="D1192" s="498" t="s">
        <v>1854</v>
      </c>
      <c r="E1192" s="498" t="s">
        <v>1855</v>
      </c>
      <c r="F1192" s="513"/>
      <c r="G1192" s="513"/>
      <c r="H1192" s="513"/>
      <c r="I1192" s="513"/>
      <c r="J1192" s="513">
        <v>1</v>
      </c>
      <c r="K1192" s="513">
        <v>415</v>
      </c>
      <c r="L1192" s="513"/>
      <c r="M1192" s="513">
        <v>415</v>
      </c>
      <c r="N1192" s="513"/>
      <c r="O1192" s="513"/>
      <c r="P1192" s="503"/>
      <c r="Q1192" s="514"/>
    </row>
    <row r="1193" spans="1:17" ht="14.4" customHeight="1" x14ac:dyDescent="0.3">
      <c r="A1193" s="497" t="s">
        <v>2159</v>
      </c>
      <c r="B1193" s="498" t="s">
        <v>1607</v>
      </c>
      <c r="C1193" s="498" t="s">
        <v>1588</v>
      </c>
      <c r="D1193" s="498" t="s">
        <v>1858</v>
      </c>
      <c r="E1193" s="498" t="s">
        <v>1859</v>
      </c>
      <c r="F1193" s="513">
        <v>1</v>
      </c>
      <c r="G1193" s="513">
        <v>157</v>
      </c>
      <c r="H1193" s="513">
        <v>1</v>
      </c>
      <c r="I1193" s="513">
        <v>157</v>
      </c>
      <c r="J1193" s="513">
        <v>1</v>
      </c>
      <c r="K1193" s="513">
        <v>158</v>
      </c>
      <c r="L1193" s="513">
        <v>1.0063694267515924</v>
      </c>
      <c r="M1193" s="513">
        <v>158</v>
      </c>
      <c r="N1193" s="513"/>
      <c r="O1193" s="513"/>
      <c r="P1193" s="503"/>
      <c r="Q1193" s="514"/>
    </row>
    <row r="1194" spans="1:17" ht="14.4" customHeight="1" x14ac:dyDescent="0.3">
      <c r="A1194" s="497" t="s">
        <v>2159</v>
      </c>
      <c r="B1194" s="498" t="s">
        <v>1607</v>
      </c>
      <c r="C1194" s="498" t="s">
        <v>1588</v>
      </c>
      <c r="D1194" s="498" t="s">
        <v>1864</v>
      </c>
      <c r="E1194" s="498" t="s">
        <v>1865</v>
      </c>
      <c r="F1194" s="513"/>
      <c r="G1194" s="513"/>
      <c r="H1194" s="513"/>
      <c r="I1194" s="513"/>
      <c r="J1194" s="513"/>
      <c r="K1194" s="513"/>
      <c r="L1194" s="513"/>
      <c r="M1194" s="513"/>
      <c r="N1194" s="513">
        <v>4</v>
      </c>
      <c r="O1194" s="513">
        <v>8472</v>
      </c>
      <c r="P1194" s="503"/>
      <c r="Q1194" s="514">
        <v>2118</v>
      </c>
    </row>
    <row r="1195" spans="1:17" ht="14.4" customHeight="1" x14ac:dyDescent="0.3">
      <c r="A1195" s="497" t="s">
        <v>2159</v>
      </c>
      <c r="B1195" s="498" t="s">
        <v>1607</v>
      </c>
      <c r="C1195" s="498" t="s">
        <v>1588</v>
      </c>
      <c r="D1195" s="498" t="s">
        <v>1867</v>
      </c>
      <c r="E1195" s="498" t="s">
        <v>1868</v>
      </c>
      <c r="F1195" s="513">
        <v>1</v>
      </c>
      <c r="G1195" s="513">
        <v>157</v>
      </c>
      <c r="H1195" s="513">
        <v>1</v>
      </c>
      <c r="I1195" s="513">
        <v>157</v>
      </c>
      <c r="J1195" s="513">
        <v>1</v>
      </c>
      <c r="K1195" s="513">
        <v>158</v>
      </c>
      <c r="L1195" s="513">
        <v>1.0063694267515924</v>
      </c>
      <c r="M1195" s="513">
        <v>158</v>
      </c>
      <c r="N1195" s="513">
        <v>2</v>
      </c>
      <c r="O1195" s="513">
        <v>316</v>
      </c>
      <c r="P1195" s="503">
        <v>2.0127388535031847</v>
      </c>
      <c r="Q1195" s="514">
        <v>158</v>
      </c>
    </row>
    <row r="1196" spans="1:17" ht="14.4" customHeight="1" x14ac:dyDescent="0.3">
      <c r="A1196" s="497" t="s">
        <v>2160</v>
      </c>
      <c r="B1196" s="498" t="s">
        <v>1607</v>
      </c>
      <c r="C1196" s="498" t="s">
        <v>1608</v>
      </c>
      <c r="D1196" s="498" t="s">
        <v>1613</v>
      </c>
      <c r="E1196" s="498" t="s">
        <v>613</v>
      </c>
      <c r="F1196" s="513"/>
      <c r="G1196" s="513"/>
      <c r="H1196" s="513"/>
      <c r="I1196" s="513"/>
      <c r="J1196" s="513">
        <v>0.5</v>
      </c>
      <c r="K1196" s="513">
        <v>991.44</v>
      </c>
      <c r="L1196" s="513"/>
      <c r="M1196" s="513">
        <v>1982.88</v>
      </c>
      <c r="N1196" s="513">
        <v>0.5</v>
      </c>
      <c r="O1196" s="513">
        <v>1000.13</v>
      </c>
      <c r="P1196" s="503"/>
      <c r="Q1196" s="514">
        <v>2000.26</v>
      </c>
    </row>
    <row r="1197" spans="1:17" ht="14.4" customHeight="1" x14ac:dyDescent="0.3">
      <c r="A1197" s="497" t="s">
        <v>2160</v>
      </c>
      <c r="B1197" s="498" t="s">
        <v>1607</v>
      </c>
      <c r="C1197" s="498" t="s">
        <v>1608</v>
      </c>
      <c r="D1197" s="498" t="s">
        <v>1614</v>
      </c>
      <c r="E1197" s="498" t="s">
        <v>1615</v>
      </c>
      <c r="F1197" s="513">
        <v>1</v>
      </c>
      <c r="G1197" s="513">
        <v>2648.23</v>
      </c>
      <c r="H1197" s="513">
        <v>1</v>
      </c>
      <c r="I1197" s="513">
        <v>2648.23</v>
      </c>
      <c r="J1197" s="513">
        <v>0.66</v>
      </c>
      <c r="K1197" s="513">
        <v>1763.16</v>
      </c>
      <c r="L1197" s="513">
        <v>0.66578809242399639</v>
      </c>
      <c r="M1197" s="513">
        <v>2671.4545454545455</v>
      </c>
      <c r="N1197" s="513">
        <v>0.33</v>
      </c>
      <c r="O1197" s="513">
        <v>881.58</v>
      </c>
      <c r="P1197" s="503">
        <v>0.3328940462119982</v>
      </c>
      <c r="Q1197" s="514">
        <v>2671.4545454545455</v>
      </c>
    </row>
    <row r="1198" spans="1:17" ht="14.4" customHeight="1" x14ac:dyDescent="0.3">
      <c r="A1198" s="497" t="s">
        <v>2160</v>
      </c>
      <c r="B1198" s="498" t="s">
        <v>1607</v>
      </c>
      <c r="C1198" s="498" t="s">
        <v>1608</v>
      </c>
      <c r="D1198" s="498" t="s">
        <v>1616</v>
      </c>
      <c r="E1198" s="498" t="s">
        <v>1615</v>
      </c>
      <c r="F1198" s="513"/>
      <c r="G1198" s="513"/>
      <c r="H1198" s="513"/>
      <c r="I1198" s="513"/>
      <c r="J1198" s="513">
        <v>0.4</v>
      </c>
      <c r="K1198" s="513">
        <v>2671.44</v>
      </c>
      <c r="L1198" s="513"/>
      <c r="M1198" s="513">
        <v>6678.5999999999995</v>
      </c>
      <c r="N1198" s="513">
        <v>0.60000000000000009</v>
      </c>
      <c r="O1198" s="513">
        <v>4007.16</v>
      </c>
      <c r="P1198" s="503"/>
      <c r="Q1198" s="514">
        <v>6678.5999999999985</v>
      </c>
    </row>
    <row r="1199" spans="1:17" ht="14.4" customHeight="1" x14ac:dyDescent="0.3">
      <c r="A1199" s="497" t="s">
        <v>2160</v>
      </c>
      <c r="B1199" s="498" t="s">
        <v>1607</v>
      </c>
      <c r="C1199" s="498" t="s">
        <v>1608</v>
      </c>
      <c r="D1199" s="498" t="s">
        <v>1620</v>
      </c>
      <c r="E1199" s="498" t="s">
        <v>624</v>
      </c>
      <c r="F1199" s="513">
        <v>3.3</v>
      </c>
      <c r="G1199" s="513">
        <v>4941.2199999999993</v>
      </c>
      <c r="H1199" s="513">
        <v>1</v>
      </c>
      <c r="I1199" s="513">
        <v>1497.3393939393939</v>
      </c>
      <c r="J1199" s="513">
        <v>2.94</v>
      </c>
      <c r="K1199" s="513">
        <v>2893.54</v>
      </c>
      <c r="L1199" s="513">
        <v>0.58559222216375717</v>
      </c>
      <c r="M1199" s="513">
        <v>984.19727891156458</v>
      </c>
      <c r="N1199" s="513">
        <v>0.7</v>
      </c>
      <c r="O1199" s="513">
        <v>692.32</v>
      </c>
      <c r="P1199" s="503">
        <v>0.14011114663989868</v>
      </c>
      <c r="Q1199" s="514">
        <v>989.02857142857158</v>
      </c>
    </row>
    <row r="1200" spans="1:17" ht="14.4" customHeight="1" x14ac:dyDescent="0.3">
      <c r="A1200" s="497" t="s">
        <v>2160</v>
      </c>
      <c r="B1200" s="498" t="s">
        <v>1607</v>
      </c>
      <c r="C1200" s="498" t="s">
        <v>1608</v>
      </c>
      <c r="D1200" s="498" t="s">
        <v>1621</v>
      </c>
      <c r="E1200" s="498" t="s">
        <v>689</v>
      </c>
      <c r="F1200" s="513">
        <v>0.1</v>
      </c>
      <c r="G1200" s="513">
        <v>1532.56</v>
      </c>
      <c r="H1200" s="513">
        <v>1</v>
      </c>
      <c r="I1200" s="513">
        <v>15325.599999999999</v>
      </c>
      <c r="J1200" s="513"/>
      <c r="K1200" s="513"/>
      <c r="L1200" s="513"/>
      <c r="M1200" s="513"/>
      <c r="N1200" s="513"/>
      <c r="O1200" s="513"/>
      <c r="P1200" s="503"/>
      <c r="Q1200" s="514"/>
    </row>
    <row r="1201" spans="1:17" ht="14.4" customHeight="1" x14ac:dyDescent="0.3">
      <c r="A1201" s="497" t="s">
        <v>2160</v>
      </c>
      <c r="B1201" s="498" t="s">
        <v>1607</v>
      </c>
      <c r="C1201" s="498" t="s">
        <v>1608</v>
      </c>
      <c r="D1201" s="498" t="s">
        <v>1622</v>
      </c>
      <c r="E1201" s="498" t="s">
        <v>693</v>
      </c>
      <c r="F1201" s="513">
        <v>1.17</v>
      </c>
      <c r="G1201" s="513">
        <v>15056.35</v>
      </c>
      <c r="H1201" s="513">
        <v>1</v>
      </c>
      <c r="I1201" s="513">
        <v>12868.675213675215</v>
      </c>
      <c r="J1201" s="513">
        <v>1.08</v>
      </c>
      <c r="K1201" s="513">
        <v>11164.32</v>
      </c>
      <c r="L1201" s="513">
        <v>0.74150242256589405</v>
      </c>
      <c r="M1201" s="513">
        <v>10337.333333333332</v>
      </c>
      <c r="N1201" s="513">
        <v>1.25</v>
      </c>
      <c r="O1201" s="513">
        <v>12921.64</v>
      </c>
      <c r="P1201" s="503">
        <v>0.85821862536404903</v>
      </c>
      <c r="Q1201" s="514">
        <v>10337.312</v>
      </c>
    </row>
    <row r="1202" spans="1:17" ht="14.4" customHeight="1" x14ac:dyDescent="0.3">
      <c r="A1202" s="497" t="s">
        <v>2160</v>
      </c>
      <c r="B1202" s="498" t="s">
        <v>1607</v>
      </c>
      <c r="C1202" s="498" t="s">
        <v>1608</v>
      </c>
      <c r="D1202" s="498" t="s">
        <v>1623</v>
      </c>
      <c r="E1202" s="498" t="s">
        <v>693</v>
      </c>
      <c r="F1202" s="513"/>
      <c r="G1202" s="513"/>
      <c r="H1202" s="513"/>
      <c r="I1202" s="513"/>
      <c r="J1202" s="513">
        <v>0.02</v>
      </c>
      <c r="K1202" s="513">
        <v>409.57</v>
      </c>
      <c r="L1202" s="513"/>
      <c r="M1202" s="513">
        <v>20478.5</v>
      </c>
      <c r="N1202" s="513"/>
      <c r="O1202" s="513"/>
      <c r="P1202" s="503"/>
      <c r="Q1202" s="514"/>
    </row>
    <row r="1203" spans="1:17" ht="14.4" customHeight="1" x14ac:dyDescent="0.3">
      <c r="A1203" s="497" t="s">
        <v>2160</v>
      </c>
      <c r="B1203" s="498" t="s">
        <v>1607</v>
      </c>
      <c r="C1203" s="498" t="s">
        <v>1608</v>
      </c>
      <c r="D1203" s="498" t="s">
        <v>1624</v>
      </c>
      <c r="E1203" s="498" t="s">
        <v>689</v>
      </c>
      <c r="F1203" s="513"/>
      <c r="G1203" s="513"/>
      <c r="H1203" s="513"/>
      <c r="I1203" s="513"/>
      <c r="J1203" s="513">
        <v>0.08</v>
      </c>
      <c r="K1203" s="513">
        <v>421.16</v>
      </c>
      <c r="L1203" s="513"/>
      <c r="M1203" s="513">
        <v>5264.5</v>
      </c>
      <c r="N1203" s="513">
        <v>0.12</v>
      </c>
      <c r="O1203" s="513">
        <v>637.28</v>
      </c>
      <c r="P1203" s="503"/>
      <c r="Q1203" s="514">
        <v>5310.666666666667</v>
      </c>
    </row>
    <row r="1204" spans="1:17" ht="14.4" customHeight="1" x14ac:dyDescent="0.3">
      <c r="A1204" s="497" t="s">
        <v>2160</v>
      </c>
      <c r="B1204" s="498" t="s">
        <v>1607</v>
      </c>
      <c r="C1204" s="498" t="s">
        <v>1608</v>
      </c>
      <c r="D1204" s="498" t="s">
        <v>1625</v>
      </c>
      <c r="E1204" s="498" t="s">
        <v>693</v>
      </c>
      <c r="F1204" s="513">
        <v>0.1</v>
      </c>
      <c r="G1204" s="513">
        <v>644.99</v>
      </c>
      <c r="H1204" s="513">
        <v>1</v>
      </c>
      <c r="I1204" s="513">
        <v>6449.9</v>
      </c>
      <c r="J1204" s="513">
        <v>0.04</v>
      </c>
      <c r="K1204" s="513">
        <v>260.26</v>
      </c>
      <c r="L1204" s="513">
        <v>0.40351013194003005</v>
      </c>
      <c r="M1204" s="513">
        <v>6506.5</v>
      </c>
      <c r="N1204" s="513">
        <v>0.04</v>
      </c>
      <c r="O1204" s="513">
        <v>260.26</v>
      </c>
      <c r="P1204" s="503">
        <v>0.40351013194003005</v>
      </c>
      <c r="Q1204" s="514">
        <v>6506.5</v>
      </c>
    </row>
    <row r="1205" spans="1:17" ht="14.4" customHeight="1" x14ac:dyDescent="0.3">
      <c r="A1205" s="497" t="s">
        <v>2160</v>
      </c>
      <c r="B1205" s="498" t="s">
        <v>1607</v>
      </c>
      <c r="C1205" s="498" t="s">
        <v>1608</v>
      </c>
      <c r="D1205" s="498" t="s">
        <v>1946</v>
      </c>
      <c r="E1205" s="498" t="s">
        <v>1947</v>
      </c>
      <c r="F1205" s="513">
        <v>3</v>
      </c>
      <c r="G1205" s="513">
        <v>1238.07</v>
      </c>
      <c r="H1205" s="513">
        <v>1</v>
      </c>
      <c r="I1205" s="513">
        <v>412.69</v>
      </c>
      <c r="J1205" s="513">
        <v>2</v>
      </c>
      <c r="K1205" s="513">
        <v>832.6</v>
      </c>
      <c r="L1205" s="513">
        <v>0.6724983240042971</v>
      </c>
      <c r="M1205" s="513">
        <v>416.3</v>
      </c>
      <c r="N1205" s="513">
        <v>2</v>
      </c>
      <c r="O1205" s="513">
        <v>832.6</v>
      </c>
      <c r="P1205" s="503">
        <v>0.6724983240042971</v>
      </c>
      <c r="Q1205" s="514">
        <v>416.3</v>
      </c>
    </row>
    <row r="1206" spans="1:17" ht="14.4" customHeight="1" x14ac:dyDescent="0.3">
      <c r="A1206" s="497" t="s">
        <v>2160</v>
      </c>
      <c r="B1206" s="498" t="s">
        <v>1607</v>
      </c>
      <c r="C1206" s="498" t="s">
        <v>1608</v>
      </c>
      <c r="D1206" s="498" t="s">
        <v>1629</v>
      </c>
      <c r="E1206" s="498" t="s">
        <v>628</v>
      </c>
      <c r="F1206" s="513"/>
      <c r="G1206" s="513"/>
      <c r="H1206" s="513"/>
      <c r="I1206" s="513"/>
      <c r="J1206" s="513"/>
      <c r="K1206" s="513"/>
      <c r="L1206" s="513"/>
      <c r="M1206" s="513"/>
      <c r="N1206" s="513">
        <v>3</v>
      </c>
      <c r="O1206" s="513">
        <v>2925.66</v>
      </c>
      <c r="P1206" s="503"/>
      <c r="Q1206" s="514">
        <v>975.21999999999991</v>
      </c>
    </row>
    <row r="1207" spans="1:17" ht="14.4" customHeight="1" x14ac:dyDescent="0.3">
      <c r="A1207" s="497" t="s">
        <v>2160</v>
      </c>
      <c r="B1207" s="498" t="s">
        <v>1607</v>
      </c>
      <c r="C1207" s="498" t="s">
        <v>1608</v>
      </c>
      <c r="D1207" s="498" t="s">
        <v>1631</v>
      </c>
      <c r="E1207" s="498" t="s">
        <v>719</v>
      </c>
      <c r="F1207" s="513"/>
      <c r="G1207" s="513"/>
      <c r="H1207" s="513"/>
      <c r="I1207" s="513"/>
      <c r="J1207" s="513">
        <v>7.0000000000000007E-2</v>
      </c>
      <c r="K1207" s="513">
        <v>342.32</v>
      </c>
      <c r="L1207" s="513"/>
      <c r="M1207" s="513">
        <v>4890.2857142857138</v>
      </c>
      <c r="N1207" s="513"/>
      <c r="O1207" s="513"/>
      <c r="P1207" s="503"/>
      <c r="Q1207" s="514"/>
    </row>
    <row r="1208" spans="1:17" ht="14.4" customHeight="1" x14ac:dyDescent="0.3">
      <c r="A1208" s="497" t="s">
        <v>2160</v>
      </c>
      <c r="B1208" s="498" t="s">
        <v>1607</v>
      </c>
      <c r="C1208" s="498" t="s">
        <v>1608</v>
      </c>
      <c r="D1208" s="498" t="s">
        <v>1633</v>
      </c>
      <c r="E1208" s="498" t="s">
        <v>716</v>
      </c>
      <c r="F1208" s="513">
        <v>0.05</v>
      </c>
      <c r="G1208" s="513">
        <v>270.66000000000003</v>
      </c>
      <c r="H1208" s="513">
        <v>1</v>
      </c>
      <c r="I1208" s="513">
        <v>5413.2</v>
      </c>
      <c r="J1208" s="513"/>
      <c r="K1208" s="513"/>
      <c r="L1208" s="513"/>
      <c r="M1208" s="513"/>
      <c r="N1208" s="513"/>
      <c r="O1208" s="513"/>
      <c r="P1208" s="503"/>
      <c r="Q1208" s="514"/>
    </row>
    <row r="1209" spans="1:17" ht="14.4" customHeight="1" x14ac:dyDescent="0.3">
      <c r="A1209" s="497" t="s">
        <v>2160</v>
      </c>
      <c r="B1209" s="498" t="s">
        <v>1607</v>
      </c>
      <c r="C1209" s="498" t="s">
        <v>1608</v>
      </c>
      <c r="D1209" s="498" t="s">
        <v>1634</v>
      </c>
      <c r="E1209" s="498" t="s">
        <v>716</v>
      </c>
      <c r="F1209" s="513">
        <v>0.98</v>
      </c>
      <c r="G1209" s="513">
        <v>10518.5</v>
      </c>
      <c r="H1209" s="513">
        <v>1</v>
      </c>
      <c r="I1209" s="513">
        <v>10733.163265306122</v>
      </c>
      <c r="J1209" s="513">
        <v>2.11</v>
      </c>
      <c r="K1209" s="513">
        <v>23021.72</v>
      </c>
      <c r="L1209" s="513">
        <v>2.18868850121215</v>
      </c>
      <c r="M1209" s="513">
        <v>10910.76777251185</v>
      </c>
      <c r="N1209" s="513">
        <v>3.7300000000000004</v>
      </c>
      <c r="O1209" s="513">
        <v>40737.460000000006</v>
      </c>
      <c r="P1209" s="503">
        <v>3.8729343537576657</v>
      </c>
      <c r="Q1209" s="514">
        <v>10921.571045576407</v>
      </c>
    </row>
    <row r="1210" spans="1:17" ht="14.4" customHeight="1" x14ac:dyDescent="0.3">
      <c r="A1210" s="497" t="s">
        <v>2160</v>
      </c>
      <c r="B1210" s="498" t="s">
        <v>1607</v>
      </c>
      <c r="C1210" s="498" t="s">
        <v>1608</v>
      </c>
      <c r="D1210" s="498" t="s">
        <v>1635</v>
      </c>
      <c r="E1210" s="498" t="s">
        <v>719</v>
      </c>
      <c r="F1210" s="513">
        <v>0.2</v>
      </c>
      <c r="G1210" s="513">
        <v>387.82</v>
      </c>
      <c r="H1210" s="513">
        <v>1</v>
      </c>
      <c r="I1210" s="513">
        <v>1939.1</v>
      </c>
      <c r="J1210" s="513">
        <v>0.48</v>
      </c>
      <c r="K1210" s="513">
        <v>938.93000000000006</v>
      </c>
      <c r="L1210" s="513">
        <v>2.4210458460110362</v>
      </c>
      <c r="M1210" s="513">
        <v>1956.104166666667</v>
      </c>
      <c r="N1210" s="513">
        <v>0.5</v>
      </c>
      <c r="O1210" s="513">
        <v>978.05000000000007</v>
      </c>
      <c r="P1210" s="503">
        <v>2.5219173843535665</v>
      </c>
      <c r="Q1210" s="514">
        <v>1956.1000000000001</v>
      </c>
    </row>
    <row r="1211" spans="1:17" ht="14.4" customHeight="1" x14ac:dyDescent="0.3">
      <c r="A1211" s="497" t="s">
        <v>2160</v>
      </c>
      <c r="B1211" s="498" t="s">
        <v>1607</v>
      </c>
      <c r="C1211" s="498" t="s">
        <v>1608</v>
      </c>
      <c r="D1211" s="498" t="s">
        <v>1637</v>
      </c>
      <c r="E1211" s="498" t="s">
        <v>632</v>
      </c>
      <c r="F1211" s="513">
        <v>0.5</v>
      </c>
      <c r="G1211" s="513">
        <v>188.01999999999998</v>
      </c>
      <c r="H1211" s="513">
        <v>1</v>
      </c>
      <c r="I1211" s="513">
        <v>376.03999999999996</v>
      </c>
      <c r="J1211" s="513">
        <v>0.9</v>
      </c>
      <c r="K1211" s="513">
        <v>341.06</v>
      </c>
      <c r="L1211" s="513">
        <v>1.8139559621316883</v>
      </c>
      <c r="M1211" s="513">
        <v>378.95555555555558</v>
      </c>
      <c r="N1211" s="513">
        <v>0.75</v>
      </c>
      <c r="O1211" s="513">
        <v>284.49</v>
      </c>
      <c r="P1211" s="503">
        <v>1.5130837144984579</v>
      </c>
      <c r="Q1211" s="514">
        <v>379.32</v>
      </c>
    </row>
    <row r="1212" spans="1:17" ht="14.4" customHeight="1" x14ac:dyDescent="0.3">
      <c r="A1212" s="497" t="s">
        <v>2160</v>
      </c>
      <c r="B1212" s="498" t="s">
        <v>1607</v>
      </c>
      <c r="C1212" s="498" t="s">
        <v>1608</v>
      </c>
      <c r="D1212" s="498" t="s">
        <v>1639</v>
      </c>
      <c r="E1212" s="498" t="s">
        <v>609</v>
      </c>
      <c r="F1212" s="513">
        <v>0.28000000000000003</v>
      </c>
      <c r="G1212" s="513">
        <v>258.79000000000002</v>
      </c>
      <c r="H1212" s="513">
        <v>1</v>
      </c>
      <c r="I1212" s="513">
        <v>924.25</v>
      </c>
      <c r="J1212" s="513">
        <v>1.59</v>
      </c>
      <c r="K1212" s="513">
        <v>1488.9</v>
      </c>
      <c r="L1212" s="513">
        <v>5.7533134974303488</v>
      </c>
      <c r="M1212" s="513">
        <v>936.41509433962267</v>
      </c>
      <c r="N1212" s="513">
        <v>1.1000000000000001</v>
      </c>
      <c r="O1212" s="513">
        <v>1039.28</v>
      </c>
      <c r="P1212" s="503">
        <v>4.0159202442134543</v>
      </c>
      <c r="Q1212" s="514">
        <v>944.8</v>
      </c>
    </row>
    <row r="1213" spans="1:17" ht="14.4" customHeight="1" x14ac:dyDescent="0.3">
      <c r="A1213" s="497" t="s">
        <v>2160</v>
      </c>
      <c r="B1213" s="498" t="s">
        <v>1607</v>
      </c>
      <c r="C1213" s="498" t="s">
        <v>1581</v>
      </c>
      <c r="D1213" s="498" t="s">
        <v>1644</v>
      </c>
      <c r="E1213" s="498" t="s">
        <v>1645</v>
      </c>
      <c r="F1213" s="513">
        <v>1</v>
      </c>
      <c r="G1213" s="513">
        <v>568.9</v>
      </c>
      <c r="H1213" s="513">
        <v>1</v>
      </c>
      <c r="I1213" s="513">
        <v>568.9</v>
      </c>
      <c r="J1213" s="513">
        <v>2</v>
      </c>
      <c r="K1213" s="513">
        <v>1179.18</v>
      </c>
      <c r="L1213" s="513">
        <v>2.0727368606081913</v>
      </c>
      <c r="M1213" s="513">
        <v>589.59</v>
      </c>
      <c r="N1213" s="513">
        <v>2</v>
      </c>
      <c r="O1213" s="513">
        <v>1179.18</v>
      </c>
      <c r="P1213" s="503">
        <v>2.0727368606081913</v>
      </c>
      <c r="Q1213" s="514">
        <v>589.59</v>
      </c>
    </row>
    <row r="1214" spans="1:17" ht="14.4" customHeight="1" x14ac:dyDescent="0.3">
      <c r="A1214" s="497" t="s">
        <v>2160</v>
      </c>
      <c r="B1214" s="498" t="s">
        <v>1607</v>
      </c>
      <c r="C1214" s="498" t="s">
        <v>1581</v>
      </c>
      <c r="D1214" s="498" t="s">
        <v>1648</v>
      </c>
      <c r="E1214" s="498" t="s">
        <v>1649</v>
      </c>
      <c r="F1214" s="513"/>
      <c r="G1214" s="513"/>
      <c r="H1214" s="513"/>
      <c r="I1214" s="513"/>
      <c r="J1214" s="513">
        <v>1</v>
      </c>
      <c r="K1214" s="513">
        <v>1447.28</v>
      </c>
      <c r="L1214" s="513"/>
      <c r="M1214" s="513">
        <v>1447.28</v>
      </c>
      <c r="N1214" s="513"/>
      <c r="O1214" s="513"/>
      <c r="P1214" s="503"/>
      <c r="Q1214" s="514"/>
    </row>
    <row r="1215" spans="1:17" ht="14.4" customHeight="1" x14ac:dyDescent="0.3">
      <c r="A1215" s="497" t="s">
        <v>2160</v>
      </c>
      <c r="B1215" s="498" t="s">
        <v>1607</v>
      </c>
      <c r="C1215" s="498" t="s">
        <v>1581</v>
      </c>
      <c r="D1215" s="498" t="s">
        <v>1650</v>
      </c>
      <c r="E1215" s="498" t="s">
        <v>1651</v>
      </c>
      <c r="F1215" s="513">
        <v>5</v>
      </c>
      <c r="G1215" s="513">
        <v>4691</v>
      </c>
      <c r="H1215" s="513">
        <v>1</v>
      </c>
      <c r="I1215" s="513">
        <v>938.2</v>
      </c>
      <c r="J1215" s="513">
        <v>4</v>
      </c>
      <c r="K1215" s="513">
        <v>3889.28</v>
      </c>
      <c r="L1215" s="513">
        <v>0.82909400980601156</v>
      </c>
      <c r="M1215" s="513">
        <v>972.32</v>
      </c>
      <c r="N1215" s="513">
        <v>5</v>
      </c>
      <c r="O1215" s="513">
        <v>4861.6000000000004</v>
      </c>
      <c r="P1215" s="503">
        <v>1.0363675122575144</v>
      </c>
      <c r="Q1215" s="514">
        <v>972.32</v>
      </c>
    </row>
    <row r="1216" spans="1:17" ht="14.4" customHeight="1" x14ac:dyDescent="0.3">
      <c r="A1216" s="497" t="s">
        <v>2160</v>
      </c>
      <c r="B1216" s="498" t="s">
        <v>1607</v>
      </c>
      <c r="C1216" s="498" t="s">
        <v>1581</v>
      </c>
      <c r="D1216" s="498" t="s">
        <v>1652</v>
      </c>
      <c r="E1216" s="498" t="s">
        <v>1651</v>
      </c>
      <c r="F1216" s="513">
        <v>1</v>
      </c>
      <c r="G1216" s="513">
        <v>1647.4</v>
      </c>
      <c r="H1216" s="513">
        <v>1</v>
      </c>
      <c r="I1216" s="513">
        <v>1647.4</v>
      </c>
      <c r="J1216" s="513">
        <v>5</v>
      </c>
      <c r="K1216" s="513">
        <v>8536.5499999999993</v>
      </c>
      <c r="L1216" s="513">
        <v>5.1818319776617692</v>
      </c>
      <c r="M1216" s="513">
        <v>1707.31</v>
      </c>
      <c r="N1216" s="513">
        <v>11</v>
      </c>
      <c r="O1216" s="513">
        <v>18780.41</v>
      </c>
      <c r="P1216" s="503">
        <v>11.400030350855893</v>
      </c>
      <c r="Q1216" s="514">
        <v>1707.31</v>
      </c>
    </row>
    <row r="1217" spans="1:17" ht="14.4" customHeight="1" x14ac:dyDescent="0.3">
      <c r="A1217" s="497" t="s">
        <v>2160</v>
      </c>
      <c r="B1217" s="498" t="s">
        <v>1607</v>
      </c>
      <c r="C1217" s="498" t="s">
        <v>1581</v>
      </c>
      <c r="D1217" s="498" t="s">
        <v>1653</v>
      </c>
      <c r="E1217" s="498" t="s">
        <v>1651</v>
      </c>
      <c r="F1217" s="513">
        <v>1</v>
      </c>
      <c r="G1217" s="513">
        <v>1993.8</v>
      </c>
      <c r="H1217" s="513">
        <v>1</v>
      </c>
      <c r="I1217" s="513">
        <v>1993.8</v>
      </c>
      <c r="J1217" s="513"/>
      <c r="K1217" s="513"/>
      <c r="L1217" s="513"/>
      <c r="M1217" s="513"/>
      <c r="N1217" s="513">
        <v>0</v>
      </c>
      <c r="O1217" s="513">
        <v>0</v>
      </c>
      <c r="P1217" s="503">
        <v>0</v>
      </c>
      <c r="Q1217" s="514"/>
    </row>
    <row r="1218" spans="1:17" ht="14.4" customHeight="1" x14ac:dyDescent="0.3">
      <c r="A1218" s="497" t="s">
        <v>2160</v>
      </c>
      <c r="B1218" s="498" t="s">
        <v>1607</v>
      </c>
      <c r="C1218" s="498" t="s">
        <v>1581</v>
      </c>
      <c r="D1218" s="498" t="s">
        <v>1950</v>
      </c>
      <c r="E1218" s="498" t="s">
        <v>1951</v>
      </c>
      <c r="F1218" s="513">
        <v>3</v>
      </c>
      <c r="G1218" s="513">
        <v>5592.9</v>
      </c>
      <c r="H1218" s="513">
        <v>1</v>
      </c>
      <c r="I1218" s="513">
        <v>1864.3</v>
      </c>
      <c r="J1218" s="513">
        <v>2</v>
      </c>
      <c r="K1218" s="513">
        <v>3864.18</v>
      </c>
      <c r="L1218" s="513">
        <v>0.69090811564662347</v>
      </c>
      <c r="M1218" s="513">
        <v>1932.09</v>
      </c>
      <c r="N1218" s="513"/>
      <c r="O1218" s="513"/>
      <c r="P1218" s="503"/>
      <c r="Q1218" s="514"/>
    </row>
    <row r="1219" spans="1:17" ht="14.4" customHeight="1" x14ac:dyDescent="0.3">
      <c r="A1219" s="497" t="s">
        <v>2160</v>
      </c>
      <c r="B1219" s="498" t="s">
        <v>1607</v>
      </c>
      <c r="C1219" s="498" t="s">
        <v>1581</v>
      </c>
      <c r="D1219" s="498" t="s">
        <v>1654</v>
      </c>
      <c r="E1219" s="498" t="s">
        <v>1655</v>
      </c>
      <c r="F1219" s="513">
        <v>3</v>
      </c>
      <c r="G1219" s="513">
        <v>2975.1</v>
      </c>
      <c r="H1219" s="513">
        <v>1</v>
      </c>
      <c r="I1219" s="513">
        <v>991.69999999999993</v>
      </c>
      <c r="J1219" s="513">
        <v>2</v>
      </c>
      <c r="K1219" s="513">
        <v>2055.52</v>
      </c>
      <c r="L1219" s="513">
        <v>0.69090786864307085</v>
      </c>
      <c r="M1219" s="513">
        <v>1027.76</v>
      </c>
      <c r="N1219" s="513">
        <v>1</v>
      </c>
      <c r="O1219" s="513">
        <v>1027.76</v>
      </c>
      <c r="P1219" s="503">
        <v>0.34545393432153543</v>
      </c>
      <c r="Q1219" s="514">
        <v>1027.76</v>
      </c>
    </row>
    <row r="1220" spans="1:17" ht="14.4" customHeight="1" x14ac:dyDescent="0.3">
      <c r="A1220" s="497" t="s">
        <v>2160</v>
      </c>
      <c r="B1220" s="498" t="s">
        <v>1607</v>
      </c>
      <c r="C1220" s="498" t="s">
        <v>1581</v>
      </c>
      <c r="D1220" s="498" t="s">
        <v>1656</v>
      </c>
      <c r="E1220" s="498" t="s">
        <v>1655</v>
      </c>
      <c r="F1220" s="513">
        <v>1</v>
      </c>
      <c r="G1220" s="513">
        <v>2066.6999999999998</v>
      </c>
      <c r="H1220" s="513">
        <v>1</v>
      </c>
      <c r="I1220" s="513">
        <v>2066.6999999999998</v>
      </c>
      <c r="J1220" s="513"/>
      <c r="K1220" s="513"/>
      <c r="L1220" s="513"/>
      <c r="M1220" s="513"/>
      <c r="N1220" s="513">
        <v>3</v>
      </c>
      <c r="O1220" s="513">
        <v>6425.5499999999993</v>
      </c>
      <c r="P1220" s="503">
        <v>3.1090869502104805</v>
      </c>
      <c r="Q1220" s="514">
        <v>2141.85</v>
      </c>
    </row>
    <row r="1221" spans="1:17" ht="14.4" customHeight="1" x14ac:dyDescent="0.3">
      <c r="A1221" s="497" t="s">
        <v>2160</v>
      </c>
      <c r="B1221" s="498" t="s">
        <v>1607</v>
      </c>
      <c r="C1221" s="498" t="s">
        <v>1581</v>
      </c>
      <c r="D1221" s="498" t="s">
        <v>2097</v>
      </c>
      <c r="E1221" s="498" t="s">
        <v>2098</v>
      </c>
      <c r="F1221" s="513">
        <v>1</v>
      </c>
      <c r="G1221" s="513">
        <v>11772</v>
      </c>
      <c r="H1221" s="513">
        <v>1</v>
      </c>
      <c r="I1221" s="513">
        <v>11772</v>
      </c>
      <c r="J1221" s="513"/>
      <c r="K1221" s="513"/>
      <c r="L1221" s="513"/>
      <c r="M1221" s="513"/>
      <c r="N1221" s="513"/>
      <c r="O1221" s="513"/>
      <c r="P1221" s="503"/>
      <c r="Q1221" s="514"/>
    </row>
    <row r="1222" spans="1:17" ht="14.4" customHeight="1" x14ac:dyDescent="0.3">
      <c r="A1222" s="497" t="s">
        <v>2160</v>
      </c>
      <c r="B1222" s="498" t="s">
        <v>1607</v>
      </c>
      <c r="C1222" s="498" t="s">
        <v>1581</v>
      </c>
      <c r="D1222" s="498" t="s">
        <v>1659</v>
      </c>
      <c r="E1222" s="498" t="s">
        <v>1660</v>
      </c>
      <c r="F1222" s="513">
        <v>1</v>
      </c>
      <c r="G1222" s="513">
        <v>2898</v>
      </c>
      <c r="H1222" s="513">
        <v>1</v>
      </c>
      <c r="I1222" s="513">
        <v>2898</v>
      </c>
      <c r="J1222" s="513">
        <v>2</v>
      </c>
      <c r="K1222" s="513">
        <v>6006.76</v>
      </c>
      <c r="L1222" s="513">
        <v>2.0727260179434093</v>
      </c>
      <c r="M1222" s="513">
        <v>3003.38</v>
      </c>
      <c r="N1222" s="513">
        <v>2</v>
      </c>
      <c r="O1222" s="513">
        <v>6006.76</v>
      </c>
      <c r="P1222" s="503">
        <v>2.0727260179434093</v>
      </c>
      <c r="Q1222" s="514">
        <v>3003.38</v>
      </c>
    </row>
    <row r="1223" spans="1:17" ht="14.4" customHeight="1" x14ac:dyDescent="0.3">
      <c r="A1223" s="497" t="s">
        <v>2160</v>
      </c>
      <c r="B1223" s="498" t="s">
        <v>1607</v>
      </c>
      <c r="C1223" s="498" t="s">
        <v>1581</v>
      </c>
      <c r="D1223" s="498" t="s">
        <v>1661</v>
      </c>
      <c r="E1223" s="498" t="s">
        <v>1662</v>
      </c>
      <c r="F1223" s="513">
        <v>1</v>
      </c>
      <c r="G1223" s="513">
        <v>2236.5</v>
      </c>
      <c r="H1223" s="513">
        <v>1</v>
      </c>
      <c r="I1223" s="513">
        <v>2236.5</v>
      </c>
      <c r="J1223" s="513"/>
      <c r="K1223" s="513"/>
      <c r="L1223" s="513"/>
      <c r="M1223" s="513"/>
      <c r="N1223" s="513"/>
      <c r="O1223" s="513"/>
      <c r="P1223" s="503"/>
      <c r="Q1223" s="514"/>
    </row>
    <row r="1224" spans="1:17" ht="14.4" customHeight="1" x14ac:dyDescent="0.3">
      <c r="A1224" s="497" t="s">
        <v>2160</v>
      </c>
      <c r="B1224" s="498" t="s">
        <v>1607</v>
      </c>
      <c r="C1224" s="498" t="s">
        <v>1581</v>
      </c>
      <c r="D1224" s="498" t="s">
        <v>1664</v>
      </c>
      <c r="E1224" s="498" t="s">
        <v>1665</v>
      </c>
      <c r="F1224" s="513"/>
      <c r="G1224" s="513"/>
      <c r="H1224" s="513"/>
      <c r="I1224" s="513"/>
      <c r="J1224" s="513"/>
      <c r="K1224" s="513"/>
      <c r="L1224" s="513"/>
      <c r="M1224" s="513"/>
      <c r="N1224" s="513">
        <v>2</v>
      </c>
      <c r="O1224" s="513">
        <v>13781.56</v>
      </c>
      <c r="P1224" s="503"/>
      <c r="Q1224" s="514">
        <v>6890.78</v>
      </c>
    </row>
    <row r="1225" spans="1:17" ht="14.4" customHeight="1" x14ac:dyDescent="0.3">
      <c r="A1225" s="497" t="s">
        <v>2160</v>
      </c>
      <c r="B1225" s="498" t="s">
        <v>1607</v>
      </c>
      <c r="C1225" s="498" t="s">
        <v>1581</v>
      </c>
      <c r="D1225" s="498" t="s">
        <v>1666</v>
      </c>
      <c r="E1225" s="498" t="s">
        <v>1667</v>
      </c>
      <c r="F1225" s="513"/>
      <c r="G1225" s="513"/>
      <c r="H1225" s="513"/>
      <c r="I1225" s="513"/>
      <c r="J1225" s="513">
        <v>2</v>
      </c>
      <c r="K1225" s="513">
        <v>4597.9399999999996</v>
      </c>
      <c r="L1225" s="513"/>
      <c r="M1225" s="513">
        <v>2298.9699999999998</v>
      </c>
      <c r="N1225" s="513"/>
      <c r="O1225" s="513"/>
      <c r="P1225" s="503"/>
      <c r="Q1225" s="514"/>
    </row>
    <row r="1226" spans="1:17" ht="14.4" customHeight="1" x14ac:dyDescent="0.3">
      <c r="A1226" s="497" t="s">
        <v>2160</v>
      </c>
      <c r="B1226" s="498" t="s">
        <v>1607</v>
      </c>
      <c r="C1226" s="498" t="s">
        <v>1581</v>
      </c>
      <c r="D1226" s="498" t="s">
        <v>1668</v>
      </c>
      <c r="E1226" s="498" t="s">
        <v>1669</v>
      </c>
      <c r="F1226" s="513"/>
      <c r="G1226" s="513"/>
      <c r="H1226" s="513"/>
      <c r="I1226" s="513"/>
      <c r="J1226" s="513">
        <v>2</v>
      </c>
      <c r="K1226" s="513">
        <v>8275.7800000000007</v>
      </c>
      <c r="L1226" s="513"/>
      <c r="M1226" s="513">
        <v>4137.8900000000003</v>
      </c>
      <c r="N1226" s="513">
        <v>7</v>
      </c>
      <c r="O1226" s="513">
        <v>28965.230000000003</v>
      </c>
      <c r="P1226" s="503"/>
      <c r="Q1226" s="514">
        <v>4137.8900000000003</v>
      </c>
    </row>
    <row r="1227" spans="1:17" ht="14.4" customHeight="1" x14ac:dyDescent="0.3">
      <c r="A1227" s="497" t="s">
        <v>2160</v>
      </c>
      <c r="B1227" s="498" t="s">
        <v>1607</v>
      </c>
      <c r="C1227" s="498" t="s">
        <v>1581</v>
      </c>
      <c r="D1227" s="498" t="s">
        <v>1982</v>
      </c>
      <c r="E1227" s="498" t="s">
        <v>1983</v>
      </c>
      <c r="F1227" s="513"/>
      <c r="G1227" s="513"/>
      <c r="H1227" s="513"/>
      <c r="I1227" s="513"/>
      <c r="J1227" s="513"/>
      <c r="K1227" s="513"/>
      <c r="L1227" s="513"/>
      <c r="M1227" s="513"/>
      <c r="N1227" s="513">
        <v>1</v>
      </c>
      <c r="O1227" s="513">
        <v>1123.73</v>
      </c>
      <c r="P1227" s="503"/>
      <c r="Q1227" s="514">
        <v>1123.73</v>
      </c>
    </row>
    <row r="1228" spans="1:17" ht="14.4" customHeight="1" x14ac:dyDescent="0.3">
      <c r="A1228" s="497" t="s">
        <v>2160</v>
      </c>
      <c r="B1228" s="498" t="s">
        <v>1607</v>
      </c>
      <c r="C1228" s="498" t="s">
        <v>1581</v>
      </c>
      <c r="D1228" s="498" t="s">
        <v>1670</v>
      </c>
      <c r="E1228" s="498" t="s">
        <v>1671</v>
      </c>
      <c r="F1228" s="513">
        <v>1</v>
      </c>
      <c r="G1228" s="513">
        <v>16474</v>
      </c>
      <c r="H1228" s="513">
        <v>1</v>
      </c>
      <c r="I1228" s="513">
        <v>16474</v>
      </c>
      <c r="J1228" s="513"/>
      <c r="K1228" s="513"/>
      <c r="L1228" s="513"/>
      <c r="M1228" s="513"/>
      <c r="N1228" s="513">
        <v>0</v>
      </c>
      <c r="O1228" s="513">
        <v>0</v>
      </c>
      <c r="P1228" s="503">
        <v>0</v>
      </c>
      <c r="Q1228" s="514"/>
    </row>
    <row r="1229" spans="1:17" ht="14.4" customHeight="1" x14ac:dyDescent="0.3">
      <c r="A1229" s="497" t="s">
        <v>2160</v>
      </c>
      <c r="B1229" s="498" t="s">
        <v>1607</v>
      </c>
      <c r="C1229" s="498" t="s">
        <v>1581</v>
      </c>
      <c r="D1229" s="498" t="s">
        <v>1672</v>
      </c>
      <c r="E1229" s="498" t="s">
        <v>1673</v>
      </c>
      <c r="F1229" s="513">
        <v>2</v>
      </c>
      <c r="G1229" s="513">
        <v>2005.6</v>
      </c>
      <c r="H1229" s="513">
        <v>1</v>
      </c>
      <c r="I1229" s="513">
        <v>1002.8</v>
      </c>
      <c r="J1229" s="513">
        <v>4</v>
      </c>
      <c r="K1229" s="513">
        <v>4011.2</v>
      </c>
      <c r="L1229" s="513">
        <v>2</v>
      </c>
      <c r="M1229" s="513">
        <v>1002.8</v>
      </c>
      <c r="N1229" s="513">
        <v>1</v>
      </c>
      <c r="O1229" s="513">
        <v>1002.8</v>
      </c>
      <c r="P1229" s="503">
        <v>0.5</v>
      </c>
      <c r="Q1229" s="514">
        <v>1002.8</v>
      </c>
    </row>
    <row r="1230" spans="1:17" ht="14.4" customHeight="1" x14ac:dyDescent="0.3">
      <c r="A1230" s="497" t="s">
        <v>2160</v>
      </c>
      <c r="B1230" s="498" t="s">
        <v>1607</v>
      </c>
      <c r="C1230" s="498" t="s">
        <v>1581</v>
      </c>
      <c r="D1230" s="498" t="s">
        <v>1674</v>
      </c>
      <c r="E1230" s="498" t="s">
        <v>1675</v>
      </c>
      <c r="F1230" s="513"/>
      <c r="G1230" s="513"/>
      <c r="H1230" s="513"/>
      <c r="I1230" s="513"/>
      <c r="J1230" s="513"/>
      <c r="K1230" s="513"/>
      <c r="L1230" s="513"/>
      <c r="M1230" s="513"/>
      <c r="N1230" s="513">
        <v>1</v>
      </c>
      <c r="O1230" s="513">
        <v>7650</v>
      </c>
      <c r="P1230" s="503"/>
      <c r="Q1230" s="514">
        <v>7650</v>
      </c>
    </row>
    <row r="1231" spans="1:17" ht="14.4" customHeight="1" x14ac:dyDescent="0.3">
      <c r="A1231" s="497" t="s">
        <v>2160</v>
      </c>
      <c r="B1231" s="498" t="s">
        <v>1607</v>
      </c>
      <c r="C1231" s="498" t="s">
        <v>1581</v>
      </c>
      <c r="D1231" s="498" t="s">
        <v>1682</v>
      </c>
      <c r="E1231" s="498" t="s">
        <v>1683</v>
      </c>
      <c r="F1231" s="513">
        <v>1</v>
      </c>
      <c r="G1231" s="513">
        <v>2094.8000000000002</v>
      </c>
      <c r="H1231" s="513">
        <v>1</v>
      </c>
      <c r="I1231" s="513">
        <v>2094.8000000000002</v>
      </c>
      <c r="J1231" s="513">
        <v>2</v>
      </c>
      <c r="K1231" s="513">
        <v>4341.9399999999996</v>
      </c>
      <c r="L1231" s="513">
        <v>2.0727229329768946</v>
      </c>
      <c r="M1231" s="513">
        <v>2170.9699999999998</v>
      </c>
      <c r="N1231" s="513">
        <v>2</v>
      </c>
      <c r="O1231" s="513">
        <v>4341.9399999999996</v>
      </c>
      <c r="P1231" s="503">
        <v>2.0727229329768946</v>
      </c>
      <c r="Q1231" s="514">
        <v>2170.9699999999998</v>
      </c>
    </row>
    <row r="1232" spans="1:17" ht="14.4" customHeight="1" x14ac:dyDescent="0.3">
      <c r="A1232" s="497" t="s">
        <v>2160</v>
      </c>
      <c r="B1232" s="498" t="s">
        <v>1607</v>
      </c>
      <c r="C1232" s="498" t="s">
        <v>1581</v>
      </c>
      <c r="D1232" s="498" t="s">
        <v>1684</v>
      </c>
      <c r="E1232" s="498" t="s">
        <v>1685</v>
      </c>
      <c r="F1232" s="513"/>
      <c r="G1232" s="513"/>
      <c r="H1232" s="513"/>
      <c r="I1232" s="513"/>
      <c r="J1232" s="513">
        <v>2</v>
      </c>
      <c r="K1232" s="513">
        <v>1594</v>
      </c>
      <c r="L1232" s="513"/>
      <c r="M1232" s="513">
        <v>797</v>
      </c>
      <c r="N1232" s="513"/>
      <c r="O1232" s="513"/>
      <c r="P1232" s="503"/>
      <c r="Q1232" s="514"/>
    </row>
    <row r="1233" spans="1:17" ht="14.4" customHeight="1" x14ac:dyDescent="0.3">
      <c r="A1233" s="497" t="s">
        <v>2160</v>
      </c>
      <c r="B1233" s="498" t="s">
        <v>1607</v>
      </c>
      <c r="C1233" s="498" t="s">
        <v>1581</v>
      </c>
      <c r="D1233" s="498" t="s">
        <v>1696</v>
      </c>
      <c r="E1233" s="498" t="s">
        <v>1695</v>
      </c>
      <c r="F1233" s="513">
        <v>4</v>
      </c>
      <c r="G1233" s="513">
        <v>20298.8</v>
      </c>
      <c r="H1233" s="513">
        <v>1</v>
      </c>
      <c r="I1233" s="513">
        <v>5074.7</v>
      </c>
      <c r="J1233" s="513">
        <v>2</v>
      </c>
      <c r="K1233" s="513">
        <v>10518.46</v>
      </c>
      <c r="L1233" s="513">
        <v>0.51818137032730993</v>
      </c>
      <c r="M1233" s="513">
        <v>5259.23</v>
      </c>
      <c r="N1233" s="513">
        <v>3</v>
      </c>
      <c r="O1233" s="513">
        <v>15777.689999999999</v>
      </c>
      <c r="P1233" s="503">
        <v>0.7772720554909649</v>
      </c>
      <c r="Q1233" s="514">
        <v>5259.23</v>
      </c>
    </row>
    <row r="1234" spans="1:17" ht="14.4" customHeight="1" x14ac:dyDescent="0.3">
      <c r="A1234" s="497" t="s">
        <v>2160</v>
      </c>
      <c r="B1234" s="498" t="s">
        <v>1607</v>
      </c>
      <c r="C1234" s="498" t="s">
        <v>1581</v>
      </c>
      <c r="D1234" s="498" t="s">
        <v>1699</v>
      </c>
      <c r="E1234" s="498" t="s">
        <v>1700</v>
      </c>
      <c r="F1234" s="513"/>
      <c r="G1234" s="513"/>
      <c r="H1234" s="513"/>
      <c r="I1234" s="513"/>
      <c r="J1234" s="513">
        <v>3</v>
      </c>
      <c r="K1234" s="513">
        <v>1816.9499999999998</v>
      </c>
      <c r="L1234" s="513"/>
      <c r="M1234" s="513">
        <v>605.65</v>
      </c>
      <c r="N1234" s="513">
        <v>3</v>
      </c>
      <c r="O1234" s="513">
        <v>1816.9499999999998</v>
      </c>
      <c r="P1234" s="503"/>
      <c r="Q1234" s="514">
        <v>605.65</v>
      </c>
    </row>
    <row r="1235" spans="1:17" ht="14.4" customHeight="1" x14ac:dyDescent="0.3">
      <c r="A1235" s="497" t="s">
        <v>2160</v>
      </c>
      <c r="B1235" s="498" t="s">
        <v>1607</v>
      </c>
      <c r="C1235" s="498" t="s">
        <v>1581</v>
      </c>
      <c r="D1235" s="498" t="s">
        <v>1701</v>
      </c>
      <c r="E1235" s="498" t="s">
        <v>1702</v>
      </c>
      <c r="F1235" s="513">
        <v>3</v>
      </c>
      <c r="G1235" s="513">
        <v>2406</v>
      </c>
      <c r="H1235" s="513">
        <v>1</v>
      </c>
      <c r="I1235" s="513">
        <v>802</v>
      </c>
      <c r="J1235" s="513"/>
      <c r="K1235" s="513"/>
      <c r="L1235" s="513"/>
      <c r="M1235" s="513"/>
      <c r="N1235" s="513">
        <v>1</v>
      </c>
      <c r="O1235" s="513">
        <v>831.16</v>
      </c>
      <c r="P1235" s="503">
        <v>0.345453034081463</v>
      </c>
      <c r="Q1235" s="514">
        <v>831.16</v>
      </c>
    </row>
    <row r="1236" spans="1:17" ht="14.4" customHeight="1" x14ac:dyDescent="0.3">
      <c r="A1236" s="497" t="s">
        <v>2160</v>
      </c>
      <c r="B1236" s="498" t="s">
        <v>1607</v>
      </c>
      <c r="C1236" s="498" t="s">
        <v>1581</v>
      </c>
      <c r="D1236" s="498" t="s">
        <v>1703</v>
      </c>
      <c r="E1236" s="498" t="s">
        <v>1702</v>
      </c>
      <c r="F1236" s="513">
        <v>6</v>
      </c>
      <c r="G1236" s="513">
        <v>5141.3999999999996</v>
      </c>
      <c r="H1236" s="513">
        <v>1</v>
      </c>
      <c r="I1236" s="513">
        <v>856.9</v>
      </c>
      <c r="J1236" s="513">
        <v>4</v>
      </c>
      <c r="K1236" s="513">
        <v>3552.24</v>
      </c>
      <c r="L1236" s="513">
        <v>0.69090909090909092</v>
      </c>
      <c r="M1236" s="513">
        <v>888.06</v>
      </c>
      <c r="N1236" s="513">
        <v>3</v>
      </c>
      <c r="O1236" s="513">
        <v>2664.18</v>
      </c>
      <c r="P1236" s="503">
        <v>0.51818181818181819</v>
      </c>
      <c r="Q1236" s="514">
        <v>888.06</v>
      </c>
    </row>
    <row r="1237" spans="1:17" ht="14.4" customHeight="1" x14ac:dyDescent="0.3">
      <c r="A1237" s="497" t="s">
        <v>2160</v>
      </c>
      <c r="B1237" s="498" t="s">
        <v>1607</v>
      </c>
      <c r="C1237" s="498" t="s">
        <v>1581</v>
      </c>
      <c r="D1237" s="498" t="s">
        <v>1704</v>
      </c>
      <c r="E1237" s="498" t="s">
        <v>1705</v>
      </c>
      <c r="F1237" s="513">
        <v>2</v>
      </c>
      <c r="G1237" s="513">
        <v>1713.8</v>
      </c>
      <c r="H1237" s="513">
        <v>1</v>
      </c>
      <c r="I1237" s="513">
        <v>856.9</v>
      </c>
      <c r="J1237" s="513"/>
      <c r="K1237" s="513"/>
      <c r="L1237" s="513"/>
      <c r="M1237" s="513"/>
      <c r="N1237" s="513">
        <v>1</v>
      </c>
      <c r="O1237" s="513">
        <v>888.06</v>
      </c>
      <c r="P1237" s="503">
        <v>0.51818181818181819</v>
      </c>
      <c r="Q1237" s="514">
        <v>888.06</v>
      </c>
    </row>
    <row r="1238" spans="1:17" ht="14.4" customHeight="1" x14ac:dyDescent="0.3">
      <c r="A1238" s="497" t="s">
        <v>2160</v>
      </c>
      <c r="B1238" s="498" t="s">
        <v>1607</v>
      </c>
      <c r="C1238" s="498" t="s">
        <v>1581</v>
      </c>
      <c r="D1238" s="498" t="s">
        <v>1706</v>
      </c>
      <c r="E1238" s="498" t="s">
        <v>1707</v>
      </c>
      <c r="F1238" s="513"/>
      <c r="G1238" s="513"/>
      <c r="H1238" s="513"/>
      <c r="I1238" s="513"/>
      <c r="J1238" s="513"/>
      <c r="K1238" s="513"/>
      <c r="L1238" s="513"/>
      <c r="M1238" s="513"/>
      <c r="N1238" s="513">
        <v>1</v>
      </c>
      <c r="O1238" s="513">
        <v>831.16</v>
      </c>
      <c r="P1238" s="503"/>
      <c r="Q1238" s="514">
        <v>831.16</v>
      </c>
    </row>
    <row r="1239" spans="1:17" ht="14.4" customHeight="1" x14ac:dyDescent="0.3">
      <c r="A1239" s="497" t="s">
        <v>2160</v>
      </c>
      <c r="B1239" s="498" t="s">
        <v>1607</v>
      </c>
      <c r="C1239" s="498" t="s">
        <v>1581</v>
      </c>
      <c r="D1239" s="498" t="s">
        <v>2032</v>
      </c>
      <c r="E1239" s="498" t="s">
        <v>2033</v>
      </c>
      <c r="F1239" s="513">
        <v>1</v>
      </c>
      <c r="G1239" s="513">
        <v>1055.5</v>
      </c>
      <c r="H1239" s="513">
        <v>1</v>
      </c>
      <c r="I1239" s="513">
        <v>1055.5</v>
      </c>
      <c r="J1239" s="513"/>
      <c r="K1239" s="513"/>
      <c r="L1239" s="513"/>
      <c r="M1239" s="513"/>
      <c r="N1239" s="513"/>
      <c r="O1239" s="513"/>
      <c r="P1239" s="503"/>
      <c r="Q1239" s="514"/>
    </row>
    <row r="1240" spans="1:17" ht="14.4" customHeight="1" x14ac:dyDescent="0.3">
      <c r="A1240" s="497" t="s">
        <v>2160</v>
      </c>
      <c r="B1240" s="498" t="s">
        <v>1607</v>
      </c>
      <c r="C1240" s="498" t="s">
        <v>1581</v>
      </c>
      <c r="D1240" s="498" t="s">
        <v>1708</v>
      </c>
      <c r="E1240" s="498" t="s">
        <v>1709</v>
      </c>
      <c r="F1240" s="513">
        <v>9</v>
      </c>
      <c r="G1240" s="513">
        <v>33858</v>
      </c>
      <c r="H1240" s="513">
        <v>1</v>
      </c>
      <c r="I1240" s="513">
        <v>3762</v>
      </c>
      <c r="J1240" s="513">
        <v>10</v>
      </c>
      <c r="K1240" s="513">
        <v>38988</v>
      </c>
      <c r="L1240" s="513">
        <v>1.1515151515151516</v>
      </c>
      <c r="M1240" s="513">
        <v>3898.8</v>
      </c>
      <c r="N1240" s="513"/>
      <c r="O1240" s="513"/>
      <c r="P1240" s="503"/>
      <c r="Q1240" s="514"/>
    </row>
    <row r="1241" spans="1:17" ht="14.4" customHeight="1" x14ac:dyDescent="0.3">
      <c r="A1241" s="497" t="s">
        <v>2160</v>
      </c>
      <c r="B1241" s="498" t="s">
        <v>1607</v>
      </c>
      <c r="C1241" s="498" t="s">
        <v>1581</v>
      </c>
      <c r="D1241" s="498" t="s">
        <v>1712</v>
      </c>
      <c r="E1241" s="498" t="s">
        <v>1713</v>
      </c>
      <c r="F1241" s="513">
        <v>1</v>
      </c>
      <c r="G1241" s="513">
        <v>1421.2</v>
      </c>
      <c r="H1241" s="513">
        <v>1</v>
      </c>
      <c r="I1241" s="513">
        <v>1421.2</v>
      </c>
      <c r="J1241" s="513"/>
      <c r="K1241" s="513"/>
      <c r="L1241" s="513"/>
      <c r="M1241" s="513"/>
      <c r="N1241" s="513">
        <v>0</v>
      </c>
      <c r="O1241" s="513">
        <v>0</v>
      </c>
      <c r="P1241" s="503">
        <v>0</v>
      </c>
      <c r="Q1241" s="514"/>
    </row>
    <row r="1242" spans="1:17" ht="14.4" customHeight="1" x14ac:dyDescent="0.3">
      <c r="A1242" s="497" t="s">
        <v>2160</v>
      </c>
      <c r="B1242" s="498" t="s">
        <v>1607</v>
      </c>
      <c r="C1242" s="498" t="s">
        <v>1581</v>
      </c>
      <c r="D1242" s="498" t="s">
        <v>1962</v>
      </c>
      <c r="E1242" s="498" t="s">
        <v>1963</v>
      </c>
      <c r="F1242" s="513"/>
      <c r="G1242" s="513"/>
      <c r="H1242" s="513"/>
      <c r="I1242" s="513"/>
      <c r="J1242" s="513"/>
      <c r="K1242" s="513"/>
      <c r="L1242" s="513"/>
      <c r="M1242" s="513"/>
      <c r="N1242" s="513">
        <v>3</v>
      </c>
      <c r="O1242" s="513">
        <v>10933.74</v>
      </c>
      <c r="P1242" s="503"/>
      <c r="Q1242" s="514">
        <v>3644.58</v>
      </c>
    </row>
    <row r="1243" spans="1:17" ht="14.4" customHeight="1" x14ac:dyDescent="0.3">
      <c r="A1243" s="497" t="s">
        <v>2160</v>
      </c>
      <c r="B1243" s="498" t="s">
        <v>1607</v>
      </c>
      <c r="C1243" s="498" t="s">
        <v>1581</v>
      </c>
      <c r="D1243" s="498" t="s">
        <v>1718</v>
      </c>
      <c r="E1243" s="498" t="s">
        <v>1719</v>
      </c>
      <c r="F1243" s="513">
        <v>1</v>
      </c>
      <c r="G1243" s="513">
        <v>1305.82</v>
      </c>
      <c r="H1243" s="513">
        <v>1</v>
      </c>
      <c r="I1243" s="513">
        <v>1305.82</v>
      </c>
      <c r="J1243" s="513"/>
      <c r="K1243" s="513"/>
      <c r="L1243" s="513"/>
      <c r="M1243" s="513"/>
      <c r="N1243" s="513">
        <v>2</v>
      </c>
      <c r="O1243" s="513">
        <v>2611.64</v>
      </c>
      <c r="P1243" s="503">
        <v>2</v>
      </c>
      <c r="Q1243" s="514">
        <v>1305.82</v>
      </c>
    </row>
    <row r="1244" spans="1:17" ht="14.4" customHeight="1" x14ac:dyDescent="0.3">
      <c r="A1244" s="497" t="s">
        <v>2160</v>
      </c>
      <c r="B1244" s="498" t="s">
        <v>1607</v>
      </c>
      <c r="C1244" s="498" t="s">
        <v>1581</v>
      </c>
      <c r="D1244" s="498" t="s">
        <v>1720</v>
      </c>
      <c r="E1244" s="498" t="s">
        <v>1721</v>
      </c>
      <c r="F1244" s="513">
        <v>4</v>
      </c>
      <c r="G1244" s="513">
        <v>1436.4</v>
      </c>
      <c r="H1244" s="513">
        <v>1</v>
      </c>
      <c r="I1244" s="513">
        <v>359.1</v>
      </c>
      <c r="J1244" s="513">
        <v>3</v>
      </c>
      <c r="K1244" s="513">
        <v>1077.3000000000002</v>
      </c>
      <c r="L1244" s="513">
        <v>0.75000000000000011</v>
      </c>
      <c r="M1244" s="513">
        <v>359.10000000000008</v>
      </c>
      <c r="N1244" s="513">
        <v>3</v>
      </c>
      <c r="O1244" s="513">
        <v>1077.3000000000002</v>
      </c>
      <c r="P1244" s="503">
        <v>0.75000000000000011</v>
      </c>
      <c r="Q1244" s="514">
        <v>359.10000000000008</v>
      </c>
    </row>
    <row r="1245" spans="1:17" ht="14.4" customHeight="1" x14ac:dyDescent="0.3">
      <c r="A1245" s="497" t="s">
        <v>2160</v>
      </c>
      <c r="B1245" s="498" t="s">
        <v>1607</v>
      </c>
      <c r="C1245" s="498" t="s">
        <v>1581</v>
      </c>
      <c r="D1245" s="498" t="s">
        <v>1722</v>
      </c>
      <c r="E1245" s="498" t="s">
        <v>1723</v>
      </c>
      <c r="F1245" s="513">
        <v>1</v>
      </c>
      <c r="G1245" s="513">
        <v>893.9</v>
      </c>
      <c r="H1245" s="513">
        <v>1</v>
      </c>
      <c r="I1245" s="513">
        <v>893.9</v>
      </c>
      <c r="J1245" s="513">
        <v>5</v>
      </c>
      <c r="K1245" s="513">
        <v>4469.5</v>
      </c>
      <c r="L1245" s="513">
        <v>5</v>
      </c>
      <c r="M1245" s="513">
        <v>893.9</v>
      </c>
      <c r="N1245" s="513">
        <v>8</v>
      </c>
      <c r="O1245" s="513">
        <v>7151.2</v>
      </c>
      <c r="P1245" s="503">
        <v>8</v>
      </c>
      <c r="Q1245" s="514">
        <v>893.9</v>
      </c>
    </row>
    <row r="1246" spans="1:17" ht="14.4" customHeight="1" x14ac:dyDescent="0.3">
      <c r="A1246" s="497" t="s">
        <v>2160</v>
      </c>
      <c r="B1246" s="498" t="s">
        <v>1607</v>
      </c>
      <c r="C1246" s="498" t="s">
        <v>1581</v>
      </c>
      <c r="D1246" s="498" t="s">
        <v>1724</v>
      </c>
      <c r="E1246" s="498" t="s">
        <v>1725</v>
      </c>
      <c r="F1246" s="513"/>
      <c r="G1246" s="513"/>
      <c r="H1246" s="513"/>
      <c r="I1246" s="513"/>
      <c r="J1246" s="513">
        <v>1</v>
      </c>
      <c r="K1246" s="513">
        <v>893.9</v>
      </c>
      <c r="L1246" s="513"/>
      <c r="M1246" s="513">
        <v>893.9</v>
      </c>
      <c r="N1246" s="513">
        <v>3</v>
      </c>
      <c r="O1246" s="513">
        <v>2681.7</v>
      </c>
      <c r="P1246" s="503"/>
      <c r="Q1246" s="514">
        <v>893.9</v>
      </c>
    </row>
    <row r="1247" spans="1:17" ht="14.4" customHeight="1" x14ac:dyDescent="0.3">
      <c r="A1247" s="497" t="s">
        <v>2160</v>
      </c>
      <c r="B1247" s="498" t="s">
        <v>1607</v>
      </c>
      <c r="C1247" s="498" t="s">
        <v>1581</v>
      </c>
      <c r="D1247" s="498" t="s">
        <v>1726</v>
      </c>
      <c r="E1247" s="498" t="s">
        <v>1727</v>
      </c>
      <c r="F1247" s="513">
        <v>4</v>
      </c>
      <c r="G1247" s="513">
        <v>64964.4</v>
      </c>
      <c r="H1247" s="513">
        <v>1</v>
      </c>
      <c r="I1247" s="513">
        <v>16241.1</v>
      </c>
      <c r="J1247" s="513">
        <v>3</v>
      </c>
      <c r="K1247" s="513">
        <v>50495.069999999992</v>
      </c>
      <c r="L1247" s="513">
        <v>0.77727293717790036</v>
      </c>
      <c r="M1247" s="513">
        <v>16831.689999999999</v>
      </c>
      <c r="N1247" s="513"/>
      <c r="O1247" s="513"/>
      <c r="P1247" s="503"/>
      <c r="Q1247" s="514"/>
    </row>
    <row r="1248" spans="1:17" ht="14.4" customHeight="1" x14ac:dyDescent="0.3">
      <c r="A1248" s="497" t="s">
        <v>2160</v>
      </c>
      <c r="B1248" s="498" t="s">
        <v>1607</v>
      </c>
      <c r="C1248" s="498" t="s">
        <v>1581</v>
      </c>
      <c r="D1248" s="498" t="s">
        <v>1933</v>
      </c>
      <c r="E1248" s="498" t="s">
        <v>1934</v>
      </c>
      <c r="F1248" s="513"/>
      <c r="G1248" s="513"/>
      <c r="H1248" s="513"/>
      <c r="I1248" s="513"/>
      <c r="J1248" s="513">
        <v>1</v>
      </c>
      <c r="K1248" s="513">
        <v>5200.68</v>
      </c>
      <c r="L1248" s="513"/>
      <c r="M1248" s="513">
        <v>5200.68</v>
      </c>
      <c r="N1248" s="513">
        <v>1</v>
      </c>
      <c r="O1248" s="513">
        <v>5200.68</v>
      </c>
      <c r="P1248" s="503"/>
      <c r="Q1248" s="514">
        <v>5200.68</v>
      </c>
    </row>
    <row r="1249" spans="1:17" ht="14.4" customHeight="1" x14ac:dyDescent="0.3">
      <c r="A1249" s="497" t="s">
        <v>2160</v>
      </c>
      <c r="B1249" s="498" t="s">
        <v>1607</v>
      </c>
      <c r="C1249" s="498" t="s">
        <v>1581</v>
      </c>
      <c r="D1249" s="498" t="s">
        <v>1730</v>
      </c>
      <c r="E1249" s="498" t="s">
        <v>1731</v>
      </c>
      <c r="F1249" s="513">
        <v>4</v>
      </c>
      <c r="G1249" s="513">
        <v>25424</v>
      </c>
      <c r="H1249" s="513">
        <v>1</v>
      </c>
      <c r="I1249" s="513">
        <v>6356</v>
      </c>
      <c r="J1249" s="513">
        <v>1</v>
      </c>
      <c r="K1249" s="513">
        <v>6587.13</v>
      </c>
      <c r="L1249" s="513">
        <v>0.25909101636249215</v>
      </c>
      <c r="M1249" s="513">
        <v>6587.13</v>
      </c>
      <c r="N1249" s="513">
        <v>4</v>
      </c>
      <c r="O1249" s="513">
        <v>26348.52</v>
      </c>
      <c r="P1249" s="503">
        <v>1.0363640654499686</v>
      </c>
      <c r="Q1249" s="514">
        <v>6587.13</v>
      </c>
    </row>
    <row r="1250" spans="1:17" ht="14.4" customHeight="1" x14ac:dyDescent="0.3">
      <c r="A1250" s="497" t="s">
        <v>2160</v>
      </c>
      <c r="B1250" s="498" t="s">
        <v>1607</v>
      </c>
      <c r="C1250" s="498" t="s">
        <v>1581</v>
      </c>
      <c r="D1250" s="498" t="s">
        <v>1732</v>
      </c>
      <c r="E1250" s="498" t="s">
        <v>1733</v>
      </c>
      <c r="F1250" s="513">
        <v>1</v>
      </c>
      <c r="G1250" s="513">
        <v>1841.62</v>
      </c>
      <c r="H1250" s="513">
        <v>1</v>
      </c>
      <c r="I1250" s="513">
        <v>1841.62</v>
      </c>
      <c r="J1250" s="513"/>
      <c r="K1250" s="513"/>
      <c r="L1250" s="513"/>
      <c r="M1250" s="513"/>
      <c r="N1250" s="513"/>
      <c r="O1250" s="513"/>
      <c r="P1250" s="503"/>
      <c r="Q1250" s="514"/>
    </row>
    <row r="1251" spans="1:17" ht="14.4" customHeight="1" x14ac:dyDescent="0.3">
      <c r="A1251" s="497" t="s">
        <v>2160</v>
      </c>
      <c r="B1251" s="498" t="s">
        <v>1607</v>
      </c>
      <c r="C1251" s="498" t="s">
        <v>1581</v>
      </c>
      <c r="D1251" s="498" t="s">
        <v>1968</v>
      </c>
      <c r="E1251" s="498" t="s">
        <v>1969</v>
      </c>
      <c r="F1251" s="513">
        <v>1</v>
      </c>
      <c r="G1251" s="513">
        <v>18571</v>
      </c>
      <c r="H1251" s="513">
        <v>1</v>
      </c>
      <c r="I1251" s="513">
        <v>18571</v>
      </c>
      <c r="J1251" s="513"/>
      <c r="K1251" s="513"/>
      <c r="L1251" s="513"/>
      <c r="M1251" s="513"/>
      <c r="N1251" s="513"/>
      <c r="O1251" s="513"/>
      <c r="P1251" s="503"/>
      <c r="Q1251" s="514"/>
    </row>
    <row r="1252" spans="1:17" ht="14.4" customHeight="1" x14ac:dyDescent="0.3">
      <c r="A1252" s="497" t="s">
        <v>2160</v>
      </c>
      <c r="B1252" s="498" t="s">
        <v>1607</v>
      </c>
      <c r="C1252" s="498" t="s">
        <v>1581</v>
      </c>
      <c r="D1252" s="498" t="s">
        <v>1734</v>
      </c>
      <c r="E1252" s="498" t="s">
        <v>1735</v>
      </c>
      <c r="F1252" s="513"/>
      <c r="G1252" s="513"/>
      <c r="H1252" s="513"/>
      <c r="I1252" s="513"/>
      <c r="J1252" s="513"/>
      <c r="K1252" s="513"/>
      <c r="L1252" s="513"/>
      <c r="M1252" s="513"/>
      <c r="N1252" s="513">
        <v>1</v>
      </c>
      <c r="O1252" s="513">
        <v>2013.14</v>
      </c>
      <c r="P1252" s="503"/>
      <c r="Q1252" s="514">
        <v>2013.14</v>
      </c>
    </row>
    <row r="1253" spans="1:17" ht="14.4" customHeight="1" x14ac:dyDescent="0.3">
      <c r="A1253" s="497" t="s">
        <v>2160</v>
      </c>
      <c r="B1253" s="498" t="s">
        <v>1607</v>
      </c>
      <c r="C1253" s="498" t="s">
        <v>1581</v>
      </c>
      <c r="D1253" s="498" t="s">
        <v>2161</v>
      </c>
      <c r="E1253" s="498" t="s">
        <v>2162</v>
      </c>
      <c r="F1253" s="513">
        <v>1</v>
      </c>
      <c r="G1253" s="513">
        <v>9327.6</v>
      </c>
      <c r="H1253" s="513">
        <v>1</v>
      </c>
      <c r="I1253" s="513">
        <v>9327.6</v>
      </c>
      <c r="J1253" s="513">
        <v>1</v>
      </c>
      <c r="K1253" s="513">
        <v>9327.6</v>
      </c>
      <c r="L1253" s="513">
        <v>1</v>
      </c>
      <c r="M1253" s="513">
        <v>9327.6</v>
      </c>
      <c r="N1253" s="513">
        <v>1</v>
      </c>
      <c r="O1253" s="513">
        <v>9327.6</v>
      </c>
      <c r="P1253" s="503">
        <v>1</v>
      </c>
      <c r="Q1253" s="514">
        <v>9327.6</v>
      </c>
    </row>
    <row r="1254" spans="1:17" ht="14.4" customHeight="1" x14ac:dyDescent="0.3">
      <c r="A1254" s="497" t="s">
        <v>2160</v>
      </c>
      <c r="B1254" s="498" t="s">
        <v>1607</v>
      </c>
      <c r="C1254" s="498" t="s">
        <v>1581</v>
      </c>
      <c r="D1254" s="498" t="s">
        <v>1736</v>
      </c>
      <c r="E1254" s="498" t="s">
        <v>1737</v>
      </c>
      <c r="F1254" s="513"/>
      <c r="G1254" s="513"/>
      <c r="H1254" s="513"/>
      <c r="I1254" s="513"/>
      <c r="J1254" s="513"/>
      <c r="K1254" s="513"/>
      <c r="L1254" s="513"/>
      <c r="M1254" s="513"/>
      <c r="N1254" s="513">
        <v>0</v>
      </c>
      <c r="O1254" s="513">
        <v>0</v>
      </c>
      <c r="P1254" s="503"/>
      <c r="Q1254" s="514"/>
    </row>
    <row r="1255" spans="1:17" ht="14.4" customHeight="1" x14ac:dyDescent="0.3">
      <c r="A1255" s="497" t="s">
        <v>2160</v>
      </c>
      <c r="B1255" s="498" t="s">
        <v>1607</v>
      </c>
      <c r="C1255" s="498" t="s">
        <v>1581</v>
      </c>
      <c r="D1255" s="498" t="s">
        <v>2163</v>
      </c>
      <c r="E1255" s="498" t="s">
        <v>2164</v>
      </c>
      <c r="F1255" s="513">
        <v>3</v>
      </c>
      <c r="G1255" s="513">
        <v>4352.1000000000004</v>
      </c>
      <c r="H1255" s="513">
        <v>1</v>
      </c>
      <c r="I1255" s="513">
        <v>1450.7</v>
      </c>
      <c r="J1255" s="513"/>
      <c r="K1255" s="513"/>
      <c r="L1255" s="513"/>
      <c r="M1255" s="513"/>
      <c r="N1255" s="513"/>
      <c r="O1255" s="513"/>
      <c r="P1255" s="503"/>
      <c r="Q1255" s="514"/>
    </row>
    <row r="1256" spans="1:17" ht="14.4" customHeight="1" x14ac:dyDescent="0.3">
      <c r="A1256" s="497" t="s">
        <v>2160</v>
      </c>
      <c r="B1256" s="498" t="s">
        <v>1607</v>
      </c>
      <c r="C1256" s="498" t="s">
        <v>1581</v>
      </c>
      <c r="D1256" s="498" t="s">
        <v>1740</v>
      </c>
      <c r="E1256" s="498" t="s">
        <v>1741</v>
      </c>
      <c r="F1256" s="513"/>
      <c r="G1256" s="513"/>
      <c r="H1256" s="513"/>
      <c r="I1256" s="513"/>
      <c r="J1256" s="513"/>
      <c r="K1256" s="513"/>
      <c r="L1256" s="513"/>
      <c r="M1256" s="513"/>
      <c r="N1256" s="513">
        <v>1</v>
      </c>
      <c r="O1256" s="513">
        <v>23556.23</v>
      </c>
      <c r="P1256" s="503"/>
      <c r="Q1256" s="514">
        <v>23556.23</v>
      </c>
    </row>
    <row r="1257" spans="1:17" ht="14.4" customHeight="1" x14ac:dyDescent="0.3">
      <c r="A1257" s="497" t="s">
        <v>2160</v>
      </c>
      <c r="B1257" s="498" t="s">
        <v>1607</v>
      </c>
      <c r="C1257" s="498" t="s">
        <v>1581</v>
      </c>
      <c r="D1257" s="498" t="s">
        <v>1742</v>
      </c>
      <c r="E1257" s="498" t="s">
        <v>1743</v>
      </c>
      <c r="F1257" s="513"/>
      <c r="G1257" s="513"/>
      <c r="H1257" s="513"/>
      <c r="I1257" s="513"/>
      <c r="J1257" s="513"/>
      <c r="K1257" s="513"/>
      <c r="L1257" s="513"/>
      <c r="M1257" s="513"/>
      <c r="N1257" s="513">
        <v>1</v>
      </c>
      <c r="O1257" s="513">
        <v>380.86</v>
      </c>
      <c r="P1257" s="503"/>
      <c r="Q1257" s="514">
        <v>380.86</v>
      </c>
    </row>
    <row r="1258" spans="1:17" ht="14.4" customHeight="1" x14ac:dyDescent="0.3">
      <c r="A1258" s="497" t="s">
        <v>2160</v>
      </c>
      <c r="B1258" s="498" t="s">
        <v>1607</v>
      </c>
      <c r="C1258" s="498" t="s">
        <v>1581</v>
      </c>
      <c r="D1258" s="498" t="s">
        <v>1970</v>
      </c>
      <c r="E1258" s="498" t="s">
        <v>1971</v>
      </c>
      <c r="F1258" s="513"/>
      <c r="G1258" s="513"/>
      <c r="H1258" s="513"/>
      <c r="I1258" s="513"/>
      <c r="J1258" s="513"/>
      <c r="K1258" s="513"/>
      <c r="L1258" s="513"/>
      <c r="M1258" s="513"/>
      <c r="N1258" s="513">
        <v>1</v>
      </c>
      <c r="O1258" s="513">
        <v>1085.2</v>
      </c>
      <c r="P1258" s="503"/>
      <c r="Q1258" s="514">
        <v>1085.2</v>
      </c>
    </row>
    <row r="1259" spans="1:17" ht="14.4" customHeight="1" x14ac:dyDescent="0.3">
      <c r="A1259" s="497" t="s">
        <v>2160</v>
      </c>
      <c r="B1259" s="498" t="s">
        <v>1607</v>
      </c>
      <c r="C1259" s="498" t="s">
        <v>1588</v>
      </c>
      <c r="D1259" s="498" t="s">
        <v>1754</v>
      </c>
      <c r="E1259" s="498" t="s">
        <v>1755</v>
      </c>
      <c r="F1259" s="513"/>
      <c r="G1259" s="513"/>
      <c r="H1259" s="513"/>
      <c r="I1259" s="513"/>
      <c r="J1259" s="513"/>
      <c r="K1259" s="513"/>
      <c r="L1259" s="513"/>
      <c r="M1259" s="513"/>
      <c r="N1259" s="513">
        <v>1</v>
      </c>
      <c r="O1259" s="513">
        <v>205</v>
      </c>
      <c r="P1259" s="503"/>
      <c r="Q1259" s="514">
        <v>205</v>
      </c>
    </row>
    <row r="1260" spans="1:17" ht="14.4" customHeight="1" x14ac:dyDescent="0.3">
      <c r="A1260" s="497" t="s">
        <v>2160</v>
      </c>
      <c r="B1260" s="498" t="s">
        <v>1607</v>
      </c>
      <c r="C1260" s="498" t="s">
        <v>1588</v>
      </c>
      <c r="D1260" s="498" t="s">
        <v>1756</v>
      </c>
      <c r="E1260" s="498" t="s">
        <v>1757</v>
      </c>
      <c r="F1260" s="513">
        <v>1</v>
      </c>
      <c r="G1260" s="513">
        <v>149</v>
      </c>
      <c r="H1260" s="513">
        <v>1</v>
      </c>
      <c r="I1260" s="513">
        <v>149</v>
      </c>
      <c r="J1260" s="513">
        <v>2</v>
      </c>
      <c r="K1260" s="513">
        <v>300</v>
      </c>
      <c r="L1260" s="513">
        <v>2.0134228187919465</v>
      </c>
      <c r="M1260" s="513">
        <v>150</v>
      </c>
      <c r="N1260" s="513"/>
      <c r="O1260" s="513"/>
      <c r="P1260" s="503"/>
      <c r="Q1260" s="514"/>
    </row>
    <row r="1261" spans="1:17" ht="14.4" customHeight="1" x14ac:dyDescent="0.3">
      <c r="A1261" s="497" t="s">
        <v>2160</v>
      </c>
      <c r="B1261" s="498" t="s">
        <v>1607</v>
      </c>
      <c r="C1261" s="498" t="s">
        <v>1588</v>
      </c>
      <c r="D1261" s="498" t="s">
        <v>1758</v>
      </c>
      <c r="E1261" s="498" t="s">
        <v>1759</v>
      </c>
      <c r="F1261" s="513">
        <v>8</v>
      </c>
      <c r="G1261" s="513">
        <v>1448</v>
      </c>
      <c r="H1261" s="513">
        <v>1</v>
      </c>
      <c r="I1261" s="513">
        <v>181</v>
      </c>
      <c r="J1261" s="513">
        <v>14</v>
      </c>
      <c r="K1261" s="513">
        <v>2548</v>
      </c>
      <c r="L1261" s="513">
        <v>1.7596685082872927</v>
      </c>
      <c r="M1261" s="513">
        <v>182</v>
      </c>
      <c r="N1261" s="513">
        <v>10</v>
      </c>
      <c r="O1261" s="513">
        <v>1820</v>
      </c>
      <c r="P1261" s="503">
        <v>1.2569060773480663</v>
      </c>
      <c r="Q1261" s="514">
        <v>182</v>
      </c>
    </row>
    <row r="1262" spans="1:17" ht="14.4" customHeight="1" x14ac:dyDescent="0.3">
      <c r="A1262" s="497" t="s">
        <v>2160</v>
      </c>
      <c r="B1262" s="498" t="s">
        <v>1607</v>
      </c>
      <c r="C1262" s="498" t="s">
        <v>1588</v>
      </c>
      <c r="D1262" s="498" t="s">
        <v>1760</v>
      </c>
      <c r="E1262" s="498" t="s">
        <v>1761</v>
      </c>
      <c r="F1262" s="513">
        <v>1</v>
      </c>
      <c r="G1262" s="513">
        <v>124</v>
      </c>
      <c r="H1262" s="513">
        <v>1</v>
      </c>
      <c r="I1262" s="513">
        <v>124</v>
      </c>
      <c r="J1262" s="513">
        <v>11</v>
      </c>
      <c r="K1262" s="513">
        <v>1364</v>
      </c>
      <c r="L1262" s="513">
        <v>11</v>
      </c>
      <c r="M1262" s="513">
        <v>124</v>
      </c>
      <c r="N1262" s="513">
        <v>11</v>
      </c>
      <c r="O1262" s="513">
        <v>1364</v>
      </c>
      <c r="P1262" s="503">
        <v>11</v>
      </c>
      <c r="Q1262" s="514">
        <v>124</v>
      </c>
    </row>
    <row r="1263" spans="1:17" ht="14.4" customHeight="1" x14ac:dyDescent="0.3">
      <c r="A1263" s="497" t="s">
        <v>2160</v>
      </c>
      <c r="B1263" s="498" t="s">
        <v>1607</v>
      </c>
      <c r="C1263" s="498" t="s">
        <v>1588</v>
      </c>
      <c r="D1263" s="498" t="s">
        <v>1762</v>
      </c>
      <c r="E1263" s="498" t="s">
        <v>1763</v>
      </c>
      <c r="F1263" s="513">
        <v>1</v>
      </c>
      <c r="G1263" s="513">
        <v>216</v>
      </c>
      <c r="H1263" s="513">
        <v>1</v>
      </c>
      <c r="I1263" s="513">
        <v>216</v>
      </c>
      <c r="J1263" s="513">
        <v>4</v>
      </c>
      <c r="K1263" s="513">
        <v>868</v>
      </c>
      <c r="L1263" s="513">
        <v>4.0185185185185182</v>
      </c>
      <c r="M1263" s="513">
        <v>217</v>
      </c>
      <c r="N1263" s="513">
        <v>1</v>
      </c>
      <c r="O1263" s="513">
        <v>217</v>
      </c>
      <c r="P1263" s="503">
        <v>1.0046296296296295</v>
      </c>
      <c r="Q1263" s="514">
        <v>217</v>
      </c>
    </row>
    <row r="1264" spans="1:17" ht="14.4" customHeight="1" x14ac:dyDescent="0.3">
      <c r="A1264" s="497" t="s">
        <v>2160</v>
      </c>
      <c r="B1264" s="498" t="s">
        <v>1607</v>
      </c>
      <c r="C1264" s="498" t="s">
        <v>1588</v>
      </c>
      <c r="D1264" s="498" t="s">
        <v>1764</v>
      </c>
      <c r="E1264" s="498" t="s">
        <v>1765</v>
      </c>
      <c r="F1264" s="513">
        <v>1</v>
      </c>
      <c r="G1264" s="513">
        <v>216</v>
      </c>
      <c r="H1264" s="513">
        <v>1</v>
      </c>
      <c r="I1264" s="513">
        <v>216</v>
      </c>
      <c r="J1264" s="513"/>
      <c r="K1264" s="513"/>
      <c r="L1264" s="513"/>
      <c r="M1264" s="513"/>
      <c r="N1264" s="513">
        <v>1</v>
      </c>
      <c r="O1264" s="513">
        <v>217</v>
      </c>
      <c r="P1264" s="503">
        <v>1.0046296296296295</v>
      </c>
      <c r="Q1264" s="514">
        <v>217</v>
      </c>
    </row>
    <row r="1265" spans="1:17" ht="14.4" customHeight="1" x14ac:dyDescent="0.3">
      <c r="A1265" s="497" t="s">
        <v>2160</v>
      </c>
      <c r="B1265" s="498" t="s">
        <v>1607</v>
      </c>
      <c r="C1265" s="498" t="s">
        <v>1588</v>
      </c>
      <c r="D1265" s="498" t="s">
        <v>1768</v>
      </c>
      <c r="E1265" s="498" t="s">
        <v>1769</v>
      </c>
      <c r="F1265" s="513">
        <v>19</v>
      </c>
      <c r="G1265" s="513">
        <v>4142</v>
      </c>
      <c r="H1265" s="513">
        <v>1</v>
      </c>
      <c r="I1265" s="513">
        <v>218</v>
      </c>
      <c r="J1265" s="513">
        <v>19</v>
      </c>
      <c r="K1265" s="513">
        <v>4161</v>
      </c>
      <c r="L1265" s="513">
        <v>1.0045871559633028</v>
      </c>
      <c r="M1265" s="513">
        <v>219</v>
      </c>
      <c r="N1265" s="513">
        <v>16</v>
      </c>
      <c r="O1265" s="513">
        <v>3504</v>
      </c>
      <c r="P1265" s="503">
        <v>0.84596813133751814</v>
      </c>
      <c r="Q1265" s="514">
        <v>219</v>
      </c>
    </row>
    <row r="1266" spans="1:17" ht="14.4" customHeight="1" x14ac:dyDescent="0.3">
      <c r="A1266" s="497" t="s">
        <v>2160</v>
      </c>
      <c r="B1266" s="498" t="s">
        <v>1607</v>
      </c>
      <c r="C1266" s="498" t="s">
        <v>1588</v>
      </c>
      <c r="D1266" s="498" t="s">
        <v>1770</v>
      </c>
      <c r="E1266" s="498" t="s">
        <v>1771</v>
      </c>
      <c r="F1266" s="513">
        <v>1</v>
      </c>
      <c r="G1266" s="513">
        <v>608</v>
      </c>
      <c r="H1266" s="513">
        <v>1</v>
      </c>
      <c r="I1266" s="513">
        <v>608</v>
      </c>
      <c r="J1266" s="513">
        <v>5</v>
      </c>
      <c r="K1266" s="513">
        <v>3045</v>
      </c>
      <c r="L1266" s="513">
        <v>5.0082236842105265</v>
      </c>
      <c r="M1266" s="513">
        <v>609</v>
      </c>
      <c r="N1266" s="513">
        <v>6</v>
      </c>
      <c r="O1266" s="513">
        <v>3654</v>
      </c>
      <c r="P1266" s="503">
        <v>6.0098684210526319</v>
      </c>
      <c r="Q1266" s="514">
        <v>609</v>
      </c>
    </row>
    <row r="1267" spans="1:17" ht="14.4" customHeight="1" x14ac:dyDescent="0.3">
      <c r="A1267" s="497" t="s">
        <v>2160</v>
      </c>
      <c r="B1267" s="498" t="s">
        <v>1607</v>
      </c>
      <c r="C1267" s="498" t="s">
        <v>1588</v>
      </c>
      <c r="D1267" s="498" t="s">
        <v>1784</v>
      </c>
      <c r="E1267" s="498" t="s">
        <v>1785</v>
      </c>
      <c r="F1267" s="513">
        <v>13</v>
      </c>
      <c r="G1267" s="513">
        <v>4225</v>
      </c>
      <c r="H1267" s="513">
        <v>1</v>
      </c>
      <c r="I1267" s="513">
        <v>325</v>
      </c>
      <c r="J1267" s="513">
        <v>18</v>
      </c>
      <c r="K1267" s="513">
        <v>5868</v>
      </c>
      <c r="L1267" s="513">
        <v>1.3888757396449705</v>
      </c>
      <c r="M1267" s="513">
        <v>326</v>
      </c>
      <c r="N1267" s="513">
        <v>31</v>
      </c>
      <c r="O1267" s="513">
        <v>10106</v>
      </c>
      <c r="P1267" s="503">
        <v>2.3919526627218937</v>
      </c>
      <c r="Q1267" s="514">
        <v>326</v>
      </c>
    </row>
    <row r="1268" spans="1:17" ht="14.4" customHeight="1" x14ac:dyDescent="0.3">
      <c r="A1268" s="497" t="s">
        <v>2160</v>
      </c>
      <c r="B1268" s="498" t="s">
        <v>1607</v>
      </c>
      <c r="C1268" s="498" t="s">
        <v>1588</v>
      </c>
      <c r="D1268" s="498" t="s">
        <v>1788</v>
      </c>
      <c r="E1268" s="498" t="s">
        <v>1789</v>
      </c>
      <c r="F1268" s="513">
        <v>6</v>
      </c>
      <c r="G1268" s="513">
        <v>24732</v>
      </c>
      <c r="H1268" s="513">
        <v>1</v>
      </c>
      <c r="I1268" s="513">
        <v>4122</v>
      </c>
      <c r="J1268" s="513">
        <v>4</v>
      </c>
      <c r="K1268" s="513">
        <v>16508</v>
      </c>
      <c r="L1268" s="513">
        <v>0.6674753355976063</v>
      </c>
      <c r="M1268" s="513">
        <v>4127</v>
      </c>
      <c r="N1268" s="513">
        <v>5</v>
      </c>
      <c r="O1268" s="513">
        <v>20635</v>
      </c>
      <c r="P1268" s="503">
        <v>0.83434416949700796</v>
      </c>
      <c r="Q1268" s="514">
        <v>4127</v>
      </c>
    </row>
    <row r="1269" spans="1:17" ht="14.4" customHeight="1" x14ac:dyDescent="0.3">
      <c r="A1269" s="497" t="s">
        <v>2160</v>
      </c>
      <c r="B1269" s="498" t="s">
        <v>1607</v>
      </c>
      <c r="C1269" s="498" t="s">
        <v>1588</v>
      </c>
      <c r="D1269" s="498" t="s">
        <v>1792</v>
      </c>
      <c r="E1269" s="498" t="s">
        <v>1793</v>
      </c>
      <c r="F1269" s="513"/>
      <c r="G1269" s="513"/>
      <c r="H1269" s="513"/>
      <c r="I1269" s="513"/>
      <c r="J1269" s="513">
        <v>5</v>
      </c>
      <c r="K1269" s="513">
        <v>31250</v>
      </c>
      <c r="L1269" s="513"/>
      <c r="M1269" s="513">
        <v>6250</v>
      </c>
      <c r="N1269" s="513">
        <v>11</v>
      </c>
      <c r="O1269" s="513">
        <v>68750</v>
      </c>
      <c r="P1269" s="503"/>
      <c r="Q1269" s="514">
        <v>6250</v>
      </c>
    </row>
    <row r="1270" spans="1:17" ht="14.4" customHeight="1" x14ac:dyDescent="0.3">
      <c r="A1270" s="497" t="s">
        <v>2160</v>
      </c>
      <c r="B1270" s="498" t="s">
        <v>1607</v>
      </c>
      <c r="C1270" s="498" t="s">
        <v>1588</v>
      </c>
      <c r="D1270" s="498" t="s">
        <v>1794</v>
      </c>
      <c r="E1270" s="498" t="s">
        <v>1795</v>
      </c>
      <c r="F1270" s="513">
        <v>1</v>
      </c>
      <c r="G1270" s="513">
        <v>1510</v>
      </c>
      <c r="H1270" s="513">
        <v>1</v>
      </c>
      <c r="I1270" s="513">
        <v>1510</v>
      </c>
      <c r="J1270" s="513"/>
      <c r="K1270" s="513"/>
      <c r="L1270" s="513"/>
      <c r="M1270" s="513"/>
      <c r="N1270" s="513">
        <v>2</v>
      </c>
      <c r="O1270" s="513">
        <v>3030</v>
      </c>
      <c r="P1270" s="503">
        <v>2.0066225165562912</v>
      </c>
      <c r="Q1270" s="514">
        <v>1515</v>
      </c>
    </row>
    <row r="1271" spans="1:17" ht="14.4" customHeight="1" x14ac:dyDescent="0.3">
      <c r="A1271" s="497" t="s">
        <v>2160</v>
      </c>
      <c r="B1271" s="498" t="s">
        <v>1607</v>
      </c>
      <c r="C1271" s="498" t="s">
        <v>1588</v>
      </c>
      <c r="D1271" s="498" t="s">
        <v>1800</v>
      </c>
      <c r="E1271" s="498" t="s">
        <v>1801</v>
      </c>
      <c r="F1271" s="513">
        <v>12</v>
      </c>
      <c r="G1271" s="513">
        <v>45732</v>
      </c>
      <c r="H1271" s="513">
        <v>1</v>
      </c>
      <c r="I1271" s="513">
        <v>3811</v>
      </c>
      <c r="J1271" s="513">
        <v>10</v>
      </c>
      <c r="K1271" s="513">
        <v>38150</v>
      </c>
      <c r="L1271" s="513">
        <v>0.8342079944021692</v>
      </c>
      <c r="M1271" s="513">
        <v>3815</v>
      </c>
      <c r="N1271" s="513">
        <v>8</v>
      </c>
      <c r="O1271" s="513">
        <v>30520</v>
      </c>
      <c r="P1271" s="503">
        <v>0.66736639552173538</v>
      </c>
      <c r="Q1271" s="514">
        <v>3815</v>
      </c>
    </row>
    <row r="1272" spans="1:17" ht="14.4" customHeight="1" x14ac:dyDescent="0.3">
      <c r="A1272" s="497" t="s">
        <v>2160</v>
      </c>
      <c r="B1272" s="498" t="s">
        <v>1607</v>
      </c>
      <c r="C1272" s="498" t="s">
        <v>1588</v>
      </c>
      <c r="D1272" s="498" t="s">
        <v>1802</v>
      </c>
      <c r="E1272" s="498" t="s">
        <v>1803</v>
      </c>
      <c r="F1272" s="513">
        <v>4</v>
      </c>
      <c r="G1272" s="513">
        <v>20580</v>
      </c>
      <c r="H1272" s="513">
        <v>1</v>
      </c>
      <c r="I1272" s="513">
        <v>5145</v>
      </c>
      <c r="J1272" s="513"/>
      <c r="K1272" s="513"/>
      <c r="L1272" s="513"/>
      <c r="M1272" s="513"/>
      <c r="N1272" s="513">
        <v>3</v>
      </c>
      <c r="O1272" s="513">
        <v>15450</v>
      </c>
      <c r="P1272" s="503">
        <v>0.75072886297376096</v>
      </c>
      <c r="Q1272" s="514">
        <v>5150</v>
      </c>
    </row>
    <row r="1273" spans="1:17" ht="14.4" customHeight="1" x14ac:dyDescent="0.3">
      <c r="A1273" s="497" t="s">
        <v>2160</v>
      </c>
      <c r="B1273" s="498" t="s">
        <v>1607</v>
      </c>
      <c r="C1273" s="498" t="s">
        <v>1588</v>
      </c>
      <c r="D1273" s="498" t="s">
        <v>1806</v>
      </c>
      <c r="E1273" s="498" t="s">
        <v>1807</v>
      </c>
      <c r="F1273" s="513"/>
      <c r="G1273" s="513"/>
      <c r="H1273" s="513"/>
      <c r="I1273" s="513"/>
      <c r="J1273" s="513">
        <v>5</v>
      </c>
      <c r="K1273" s="513">
        <v>8285</v>
      </c>
      <c r="L1273" s="513"/>
      <c r="M1273" s="513">
        <v>1657</v>
      </c>
      <c r="N1273" s="513">
        <v>11</v>
      </c>
      <c r="O1273" s="513">
        <v>18227</v>
      </c>
      <c r="P1273" s="503"/>
      <c r="Q1273" s="514">
        <v>1657</v>
      </c>
    </row>
    <row r="1274" spans="1:17" ht="14.4" customHeight="1" x14ac:dyDescent="0.3">
      <c r="A1274" s="497" t="s">
        <v>2160</v>
      </c>
      <c r="B1274" s="498" t="s">
        <v>1607</v>
      </c>
      <c r="C1274" s="498" t="s">
        <v>1588</v>
      </c>
      <c r="D1274" s="498" t="s">
        <v>1816</v>
      </c>
      <c r="E1274" s="498" t="s">
        <v>1817</v>
      </c>
      <c r="F1274" s="513">
        <v>11</v>
      </c>
      <c r="G1274" s="513">
        <v>14036</v>
      </c>
      <c r="H1274" s="513">
        <v>1</v>
      </c>
      <c r="I1274" s="513">
        <v>1276</v>
      </c>
      <c r="J1274" s="513">
        <v>28</v>
      </c>
      <c r="K1274" s="513">
        <v>35756</v>
      </c>
      <c r="L1274" s="513">
        <v>2.5474494157879737</v>
      </c>
      <c r="M1274" s="513">
        <v>1277</v>
      </c>
      <c r="N1274" s="513">
        <v>30</v>
      </c>
      <c r="O1274" s="513">
        <v>38310</v>
      </c>
      <c r="P1274" s="503">
        <v>2.7294100883442578</v>
      </c>
      <c r="Q1274" s="514">
        <v>1277</v>
      </c>
    </row>
    <row r="1275" spans="1:17" ht="14.4" customHeight="1" x14ac:dyDescent="0.3">
      <c r="A1275" s="497" t="s">
        <v>2160</v>
      </c>
      <c r="B1275" s="498" t="s">
        <v>1607</v>
      </c>
      <c r="C1275" s="498" t="s">
        <v>1588</v>
      </c>
      <c r="D1275" s="498" t="s">
        <v>1818</v>
      </c>
      <c r="E1275" s="498" t="s">
        <v>1819</v>
      </c>
      <c r="F1275" s="513">
        <v>11</v>
      </c>
      <c r="G1275" s="513">
        <v>12793</v>
      </c>
      <c r="H1275" s="513">
        <v>1</v>
      </c>
      <c r="I1275" s="513">
        <v>1163</v>
      </c>
      <c r="J1275" s="513">
        <v>27</v>
      </c>
      <c r="K1275" s="513">
        <v>31428</v>
      </c>
      <c r="L1275" s="513">
        <v>2.4566559837411086</v>
      </c>
      <c r="M1275" s="513">
        <v>1164</v>
      </c>
      <c r="N1275" s="513">
        <v>28</v>
      </c>
      <c r="O1275" s="513">
        <v>32592</v>
      </c>
      <c r="P1275" s="503">
        <v>2.5476432423981863</v>
      </c>
      <c r="Q1275" s="514">
        <v>1164</v>
      </c>
    </row>
    <row r="1276" spans="1:17" ht="14.4" customHeight="1" x14ac:dyDescent="0.3">
      <c r="A1276" s="497" t="s">
        <v>2160</v>
      </c>
      <c r="B1276" s="498" t="s">
        <v>1607</v>
      </c>
      <c r="C1276" s="498" t="s">
        <v>1588</v>
      </c>
      <c r="D1276" s="498" t="s">
        <v>1820</v>
      </c>
      <c r="E1276" s="498" t="s">
        <v>1821</v>
      </c>
      <c r="F1276" s="513">
        <v>4</v>
      </c>
      <c r="G1276" s="513">
        <v>20260</v>
      </c>
      <c r="H1276" s="513">
        <v>1</v>
      </c>
      <c r="I1276" s="513">
        <v>5065</v>
      </c>
      <c r="J1276" s="513">
        <v>6</v>
      </c>
      <c r="K1276" s="513">
        <v>30408</v>
      </c>
      <c r="L1276" s="513">
        <v>1.500888450148075</v>
      </c>
      <c r="M1276" s="513">
        <v>5068</v>
      </c>
      <c r="N1276" s="513">
        <v>12</v>
      </c>
      <c r="O1276" s="513">
        <v>60816</v>
      </c>
      <c r="P1276" s="503">
        <v>3.0017769002961501</v>
      </c>
      <c r="Q1276" s="514">
        <v>5068</v>
      </c>
    </row>
    <row r="1277" spans="1:17" ht="14.4" customHeight="1" x14ac:dyDescent="0.3">
      <c r="A1277" s="497" t="s">
        <v>2160</v>
      </c>
      <c r="B1277" s="498" t="s">
        <v>1607</v>
      </c>
      <c r="C1277" s="498" t="s">
        <v>1588</v>
      </c>
      <c r="D1277" s="498" t="s">
        <v>1822</v>
      </c>
      <c r="E1277" s="498" t="s">
        <v>1823</v>
      </c>
      <c r="F1277" s="513"/>
      <c r="G1277" s="513"/>
      <c r="H1277" s="513"/>
      <c r="I1277" s="513"/>
      <c r="J1277" s="513">
        <v>1</v>
      </c>
      <c r="K1277" s="513">
        <v>7673</v>
      </c>
      <c r="L1277" s="513"/>
      <c r="M1277" s="513">
        <v>7673</v>
      </c>
      <c r="N1277" s="513"/>
      <c r="O1277" s="513"/>
      <c r="P1277" s="503"/>
      <c r="Q1277" s="514"/>
    </row>
    <row r="1278" spans="1:17" ht="14.4" customHeight="1" x14ac:dyDescent="0.3">
      <c r="A1278" s="497" t="s">
        <v>2160</v>
      </c>
      <c r="B1278" s="498" t="s">
        <v>1607</v>
      </c>
      <c r="C1278" s="498" t="s">
        <v>1588</v>
      </c>
      <c r="D1278" s="498" t="s">
        <v>1826</v>
      </c>
      <c r="E1278" s="498" t="s">
        <v>1827</v>
      </c>
      <c r="F1278" s="513"/>
      <c r="G1278" s="513"/>
      <c r="H1278" s="513"/>
      <c r="I1278" s="513"/>
      <c r="J1278" s="513">
        <v>1</v>
      </c>
      <c r="K1278" s="513">
        <v>742</v>
      </c>
      <c r="L1278" s="513"/>
      <c r="M1278" s="513">
        <v>742</v>
      </c>
      <c r="N1278" s="513"/>
      <c r="O1278" s="513"/>
      <c r="P1278" s="503"/>
      <c r="Q1278" s="514"/>
    </row>
    <row r="1279" spans="1:17" ht="14.4" customHeight="1" x14ac:dyDescent="0.3">
      <c r="A1279" s="497" t="s">
        <v>2160</v>
      </c>
      <c r="B1279" s="498" t="s">
        <v>1607</v>
      </c>
      <c r="C1279" s="498" t="s">
        <v>1588</v>
      </c>
      <c r="D1279" s="498" t="s">
        <v>1828</v>
      </c>
      <c r="E1279" s="498" t="s">
        <v>1829</v>
      </c>
      <c r="F1279" s="513">
        <v>145</v>
      </c>
      <c r="G1279" s="513">
        <v>24940</v>
      </c>
      <c r="H1279" s="513">
        <v>1</v>
      </c>
      <c r="I1279" s="513">
        <v>172</v>
      </c>
      <c r="J1279" s="513">
        <v>119</v>
      </c>
      <c r="K1279" s="513">
        <v>20587</v>
      </c>
      <c r="L1279" s="513">
        <v>0.82546110665597439</v>
      </c>
      <c r="M1279" s="513">
        <v>173</v>
      </c>
      <c r="N1279" s="513">
        <v>174</v>
      </c>
      <c r="O1279" s="513">
        <v>30102</v>
      </c>
      <c r="P1279" s="503">
        <v>1.2069767441860466</v>
      </c>
      <c r="Q1279" s="514">
        <v>173</v>
      </c>
    </row>
    <row r="1280" spans="1:17" ht="14.4" customHeight="1" x14ac:dyDescent="0.3">
      <c r="A1280" s="497" t="s">
        <v>2160</v>
      </c>
      <c r="B1280" s="498" t="s">
        <v>1607</v>
      </c>
      <c r="C1280" s="498" t="s">
        <v>1588</v>
      </c>
      <c r="D1280" s="498" t="s">
        <v>1830</v>
      </c>
      <c r="E1280" s="498" t="s">
        <v>1831</v>
      </c>
      <c r="F1280" s="513">
        <v>18</v>
      </c>
      <c r="G1280" s="513">
        <v>35892</v>
      </c>
      <c r="H1280" s="513">
        <v>1</v>
      </c>
      <c r="I1280" s="513">
        <v>1994</v>
      </c>
      <c r="J1280" s="513">
        <v>32</v>
      </c>
      <c r="K1280" s="513">
        <v>63872</v>
      </c>
      <c r="L1280" s="513">
        <v>1.7795609049370333</v>
      </c>
      <c r="M1280" s="513">
        <v>1996</v>
      </c>
      <c r="N1280" s="513">
        <v>33</v>
      </c>
      <c r="O1280" s="513">
        <v>65868</v>
      </c>
      <c r="P1280" s="503">
        <v>1.8351721832163157</v>
      </c>
      <c r="Q1280" s="514">
        <v>1996</v>
      </c>
    </row>
    <row r="1281" spans="1:17" ht="14.4" customHeight="1" x14ac:dyDescent="0.3">
      <c r="A1281" s="497" t="s">
        <v>2160</v>
      </c>
      <c r="B1281" s="498" t="s">
        <v>1607</v>
      </c>
      <c r="C1281" s="498" t="s">
        <v>1588</v>
      </c>
      <c r="D1281" s="498" t="s">
        <v>1836</v>
      </c>
      <c r="E1281" s="498" t="s">
        <v>1837</v>
      </c>
      <c r="F1281" s="513">
        <v>1</v>
      </c>
      <c r="G1281" s="513">
        <v>2691</v>
      </c>
      <c r="H1281" s="513">
        <v>1</v>
      </c>
      <c r="I1281" s="513">
        <v>2691</v>
      </c>
      <c r="J1281" s="513">
        <v>4</v>
      </c>
      <c r="K1281" s="513">
        <v>10768</v>
      </c>
      <c r="L1281" s="513">
        <v>4.0014864362690448</v>
      </c>
      <c r="M1281" s="513">
        <v>2692</v>
      </c>
      <c r="N1281" s="513">
        <v>6</v>
      </c>
      <c r="O1281" s="513">
        <v>16152</v>
      </c>
      <c r="P1281" s="503">
        <v>6.0022296544035676</v>
      </c>
      <c r="Q1281" s="514">
        <v>2692</v>
      </c>
    </row>
    <row r="1282" spans="1:17" ht="14.4" customHeight="1" x14ac:dyDescent="0.3">
      <c r="A1282" s="497" t="s">
        <v>2160</v>
      </c>
      <c r="B1282" s="498" t="s">
        <v>1607</v>
      </c>
      <c r="C1282" s="498" t="s">
        <v>1588</v>
      </c>
      <c r="D1282" s="498" t="s">
        <v>1838</v>
      </c>
      <c r="E1282" s="498" t="s">
        <v>1839</v>
      </c>
      <c r="F1282" s="513"/>
      <c r="G1282" s="513"/>
      <c r="H1282" s="513"/>
      <c r="I1282" s="513"/>
      <c r="J1282" s="513">
        <v>1</v>
      </c>
      <c r="K1282" s="513">
        <v>5180</v>
      </c>
      <c r="L1282" s="513"/>
      <c r="M1282" s="513">
        <v>5180</v>
      </c>
      <c r="N1282" s="513">
        <v>1</v>
      </c>
      <c r="O1282" s="513">
        <v>5180</v>
      </c>
      <c r="P1282" s="503"/>
      <c r="Q1282" s="514">
        <v>5180</v>
      </c>
    </row>
    <row r="1283" spans="1:17" ht="14.4" customHeight="1" x14ac:dyDescent="0.3">
      <c r="A1283" s="497" t="s">
        <v>2160</v>
      </c>
      <c r="B1283" s="498" t="s">
        <v>1607</v>
      </c>
      <c r="C1283" s="498" t="s">
        <v>1588</v>
      </c>
      <c r="D1283" s="498" t="s">
        <v>1842</v>
      </c>
      <c r="E1283" s="498" t="s">
        <v>1843</v>
      </c>
      <c r="F1283" s="513">
        <v>1</v>
      </c>
      <c r="G1283" s="513">
        <v>657</v>
      </c>
      <c r="H1283" s="513">
        <v>1</v>
      </c>
      <c r="I1283" s="513">
        <v>657</v>
      </c>
      <c r="J1283" s="513">
        <v>1</v>
      </c>
      <c r="K1283" s="513">
        <v>658</v>
      </c>
      <c r="L1283" s="513">
        <v>1.0015220700152208</v>
      </c>
      <c r="M1283" s="513">
        <v>658</v>
      </c>
      <c r="N1283" s="513">
        <v>3</v>
      </c>
      <c r="O1283" s="513">
        <v>1974</v>
      </c>
      <c r="P1283" s="503">
        <v>3.0045662100456623</v>
      </c>
      <c r="Q1283" s="514">
        <v>658</v>
      </c>
    </row>
    <row r="1284" spans="1:17" ht="14.4" customHeight="1" x14ac:dyDescent="0.3">
      <c r="A1284" s="497" t="s">
        <v>2160</v>
      </c>
      <c r="B1284" s="498" t="s">
        <v>1607</v>
      </c>
      <c r="C1284" s="498" t="s">
        <v>1588</v>
      </c>
      <c r="D1284" s="498" t="s">
        <v>1848</v>
      </c>
      <c r="E1284" s="498" t="s">
        <v>1849</v>
      </c>
      <c r="F1284" s="513"/>
      <c r="G1284" s="513"/>
      <c r="H1284" s="513"/>
      <c r="I1284" s="513"/>
      <c r="J1284" s="513"/>
      <c r="K1284" s="513"/>
      <c r="L1284" s="513"/>
      <c r="M1284" s="513"/>
      <c r="N1284" s="513">
        <v>1</v>
      </c>
      <c r="O1284" s="513">
        <v>150</v>
      </c>
      <c r="P1284" s="503"/>
      <c r="Q1284" s="514">
        <v>150</v>
      </c>
    </row>
    <row r="1285" spans="1:17" ht="14.4" customHeight="1" x14ac:dyDescent="0.3">
      <c r="A1285" s="497" t="s">
        <v>2160</v>
      </c>
      <c r="B1285" s="498" t="s">
        <v>1607</v>
      </c>
      <c r="C1285" s="498" t="s">
        <v>1588</v>
      </c>
      <c r="D1285" s="498" t="s">
        <v>1850</v>
      </c>
      <c r="E1285" s="498" t="s">
        <v>1851</v>
      </c>
      <c r="F1285" s="513">
        <v>1</v>
      </c>
      <c r="G1285" s="513">
        <v>192</v>
      </c>
      <c r="H1285" s="513">
        <v>1</v>
      </c>
      <c r="I1285" s="513">
        <v>192</v>
      </c>
      <c r="J1285" s="513">
        <v>4</v>
      </c>
      <c r="K1285" s="513">
        <v>772</v>
      </c>
      <c r="L1285" s="513">
        <v>4.020833333333333</v>
      </c>
      <c r="M1285" s="513">
        <v>193</v>
      </c>
      <c r="N1285" s="513">
        <v>4</v>
      </c>
      <c r="O1285" s="513">
        <v>772</v>
      </c>
      <c r="P1285" s="503">
        <v>4.020833333333333</v>
      </c>
      <c r="Q1285" s="514">
        <v>193</v>
      </c>
    </row>
    <row r="1286" spans="1:17" ht="14.4" customHeight="1" x14ac:dyDescent="0.3">
      <c r="A1286" s="497" t="s">
        <v>2160</v>
      </c>
      <c r="B1286" s="498" t="s">
        <v>1607</v>
      </c>
      <c r="C1286" s="498" t="s">
        <v>1588</v>
      </c>
      <c r="D1286" s="498" t="s">
        <v>1852</v>
      </c>
      <c r="E1286" s="498" t="s">
        <v>1853</v>
      </c>
      <c r="F1286" s="513"/>
      <c r="G1286" s="513"/>
      <c r="H1286" s="513"/>
      <c r="I1286" s="513"/>
      <c r="J1286" s="513">
        <v>1</v>
      </c>
      <c r="K1286" s="513">
        <v>198</v>
      </c>
      <c r="L1286" s="513"/>
      <c r="M1286" s="513">
        <v>198</v>
      </c>
      <c r="N1286" s="513">
        <v>7</v>
      </c>
      <c r="O1286" s="513">
        <v>1386</v>
      </c>
      <c r="P1286" s="503"/>
      <c r="Q1286" s="514">
        <v>198</v>
      </c>
    </row>
    <row r="1287" spans="1:17" ht="14.4" customHeight="1" x14ac:dyDescent="0.3">
      <c r="A1287" s="497" t="s">
        <v>2160</v>
      </c>
      <c r="B1287" s="498" t="s">
        <v>1607</v>
      </c>
      <c r="C1287" s="498" t="s">
        <v>1588</v>
      </c>
      <c r="D1287" s="498" t="s">
        <v>1854</v>
      </c>
      <c r="E1287" s="498" t="s">
        <v>1855</v>
      </c>
      <c r="F1287" s="513">
        <v>5</v>
      </c>
      <c r="G1287" s="513">
        <v>2070</v>
      </c>
      <c r="H1287" s="513">
        <v>1</v>
      </c>
      <c r="I1287" s="513">
        <v>414</v>
      </c>
      <c r="J1287" s="513">
        <v>6</v>
      </c>
      <c r="K1287" s="513">
        <v>2490</v>
      </c>
      <c r="L1287" s="513">
        <v>1.2028985507246377</v>
      </c>
      <c r="M1287" s="513">
        <v>415</v>
      </c>
      <c r="N1287" s="513">
        <v>7</v>
      </c>
      <c r="O1287" s="513">
        <v>2905</v>
      </c>
      <c r="P1287" s="503">
        <v>1.4033816425120773</v>
      </c>
      <c r="Q1287" s="514">
        <v>415</v>
      </c>
    </row>
    <row r="1288" spans="1:17" ht="14.4" customHeight="1" x14ac:dyDescent="0.3">
      <c r="A1288" s="497" t="s">
        <v>2160</v>
      </c>
      <c r="B1288" s="498" t="s">
        <v>1607</v>
      </c>
      <c r="C1288" s="498" t="s">
        <v>1588</v>
      </c>
      <c r="D1288" s="498" t="s">
        <v>1858</v>
      </c>
      <c r="E1288" s="498" t="s">
        <v>1859</v>
      </c>
      <c r="F1288" s="513"/>
      <c r="G1288" s="513"/>
      <c r="H1288" s="513"/>
      <c r="I1288" s="513"/>
      <c r="J1288" s="513">
        <v>2</v>
      </c>
      <c r="K1288" s="513">
        <v>316</v>
      </c>
      <c r="L1288" s="513"/>
      <c r="M1288" s="513">
        <v>158</v>
      </c>
      <c r="N1288" s="513"/>
      <c r="O1288" s="513"/>
      <c r="P1288" s="503"/>
      <c r="Q1288" s="514"/>
    </row>
    <row r="1289" spans="1:17" ht="14.4" customHeight="1" x14ac:dyDescent="0.3">
      <c r="A1289" s="497" t="s">
        <v>2160</v>
      </c>
      <c r="B1289" s="498" t="s">
        <v>1607</v>
      </c>
      <c r="C1289" s="498" t="s">
        <v>1588</v>
      </c>
      <c r="D1289" s="498" t="s">
        <v>1860</v>
      </c>
      <c r="E1289" s="498" t="s">
        <v>1861</v>
      </c>
      <c r="F1289" s="513"/>
      <c r="G1289" s="513"/>
      <c r="H1289" s="513"/>
      <c r="I1289" s="513"/>
      <c r="J1289" s="513"/>
      <c r="K1289" s="513"/>
      <c r="L1289" s="513"/>
      <c r="M1289" s="513"/>
      <c r="N1289" s="513">
        <v>3</v>
      </c>
      <c r="O1289" s="513">
        <v>936</v>
      </c>
      <c r="P1289" s="503"/>
      <c r="Q1289" s="514">
        <v>312</v>
      </c>
    </row>
    <row r="1290" spans="1:17" ht="14.4" customHeight="1" x14ac:dyDescent="0.3">
      <c r="A1290" s="497" t="s">
        <v>2160</v>
      </c>
      <c r="B1290" s="498" t="s">
        <v>1607</v>
      </c>
      <c r="C1290" s="498" t="s">
        <v>1588</v>
      </c>
      <c r="D1290" s="498" t="s">
        <v>1862</v>
      </c>
      <c r="E1290" s="498" t="s">
        <v>1863</v>
      </c>
      <c r="F1290" s="513">
        <v>1</v>
      </c>
      <c r="G1290" s="513">
        <v>424</v>
      </c>
      <c r="H1290" s="513">
        <v>1</v>
      </c>
      <c r="I1290" s="513">
        <v>424</v>
      </c>
      <c r="J1290" s="513"/>
      <c r="K1290" s="513"/>
      <c r="L1290" s="513"/>
      <c r="M1290" s="513"/>
      <c r="N1290" s="513">
        <v>2</v>
      </c>
      <c r="O1290" s="513">
        <v>850</v>
      </c>
      <c r="P1290" s="503">
        <v>2.0047169811320753</v>
      </c>
      <c r="Q1290" s="514">
        <v>425</v>
      </c>
    </row>
    <row r="1291" spans="1:17" ht="14.4" customHeight="1" x14ac:dyDescent="0.3">
      <c r="A1291" s="497" t="s">
        <v>2160</v>
      </c>
      <c r="B1291" s="498" t="s">
        <v>1607</v>
      </c>
      <c r="C1291" s="498" t="s">
        <v>1588</v>
      </c>
      <c r="D1291" s="498" t="s">
        <v>1864</v>
      </c>
      <c r="E1291" s="498" t="s">
        <v>1865</v>
      </c>
      <c r="F1291" s="513">
        <v>7</v>
      </c>
      <c r="G1291" s="513">
        <v>14812</v>
      </c>
      <c r="H1291" s="513">
        <v>1</v>
      </c>
      <c r="I1291" s="513">
        <v>2116</v>
      </c>
      <c r="J1291" s="513">
        <v>11</v>
      </c>
      <c r="K1291" s="513">
        <v>23298</v>
      </c>
      <c r="L1291" s="513">
        <v>1.5729138536321901</v>
      </c>
      <c r="M1291" s="513">
        <v>2118</v>
      </c>
      <c r="N1291" s="513">
        <v>12</v>
      </c>
      <c r="O1291" s="513">
        <v>25416</v>
      </c>
      <c r="P1291" s="503">
        <v>1.7159060221442075</v>
      </c>
      <c r="Q1291" s="514">
        <v>2118</v>
      </c>
    </row>
    <row r="1292" spans="1:17" ht="14.4" customHeight="1" x14ac:dyDescent="0.3">
      <c r="A1292" s="497" t="s">
        <v>2160</v>
      </c>
      <c r="B1292" s="498" t="s">
        <v>1607</v>
      </c>
      <c r="C1292" s="498" t="s">
        <v>1588</v>
      </c>
      <c r="D1292" s="498" t="s">
        <v>1866</v>
      </c>
      <c r="E1292" s="498" t="s">
        <v>1801</v>
      </c>
      <c r="F1292" s="513">
        <v>14</v>
      </c>
      <c r="G1292" s="513">
        <v>26068</v>
      </c>
      <c r="H1292" s="513">
        <v>1</v>
      </c>
      <c r="I1292" s="513">
        <v>1862</v>
      </c>
      <c r="J1292" s="513">
        <v>10</v>
      </c>
      <c r="K1292" s="513">
        <v>18640</v>
      </c>
      <c r="L1292" s="513">
        <v>0.7150529384686205</v>
      </c>
      <c r="M1292" s="513">
        <v>1864</v>
      </c>
      <c r="N1292" s="513">
        <v>8</v>
      </c>
      <c r="O1292" s="513">
        <v>14912</v>
      </c>
      <c r="P1292" s="503">
        <v>0.5720423507748964</v>
      </c>
      <c r="Q1292" s="514">
        <v>1864</v>
      </c>
    </row>
    <row r="1293" spans="1:17" ht="14.4" customHeight="1" x14ac:dyDescent="0.3">
      <c r="A1293" s="497" t="s">
        <v>2160</v>
      </c>
      <c r="B1293" s="498" t="s">
        <v>1607</v>
      </c>
      <c r="C1293" s="498" t="s">
        <v>1588</v>
      </c>
      <c r="D1293" s="498" t="s">
        <v>1867</v>
      </c>
      <c r="E1293" s="498" t="s">
        <v>1868</v>
      </c>
      <c r="F1293" s="513"/>
      <c r="G1293" s="513"/>
      <c r="H1293" s="513"/>
      <c r="I1293" s="513"/>
      <c r="J1293" s="513"/>
      <c r="K1293" s="513"/>
      <c r="L1293" s="513"/>
      <c r="M1293" s="513"/>
      <c r="N1293" s="513">
        <v>1</v>
      </c>
      <c r="O1293" s="513">
        <v>158</v>
      </c>
      <c r="P1293" s="503"/>
      <c r="Q1293" s="514">
        <v>158</v>
      </c>
    </row>
    <row r="1294" spans="1:17" ht="14.4" customHeight="1" x14ac:dyDescent="0.3">
      <c r="A1294" s="497" t="s">
        <v>2160</v>
      </c>
      <c r="B1294" s="498" t="s">
        <v>1607</v>
      </c>
      <c r="C1294" s="498" t="s">
        <v>1588</v>
      </c>
      <c r="D1294" s="498" t="s">
        <v>1871</v>
      </c>
      <c r="E1294" s="498" t="s">
        <v>1872</v>
      </c>
      <c r="F1294" s="513">
        <v>19</v>
      </c>
      <c r="G1294" s="513">
        <v>159182</v>
      </c>
      <c r="H1294" s="513">
        <v>1</v>
      </c>
      <c r="I1294" s="513">
        <v>8378</v>
      </c>
      <c r="J1294" s="513">
        <v>16</v>
      </c>
      <c r="K1294" s="513">
        <v>134144</v>
      </c>
      <c r="L1294" s="513">
        <v>0.84270834642107773</v>
      </c>
      <c r="M1294" s="513">
        <v>8384</v>
      </c>
      <c r="N1294" s="513">
        <v>23</v>
      </c>
      <c r="O1294" s="513">
        <v>192832</v>
      </c>
      <c r="P1294" s="503">
        <v>1.2113932479802993</v>
      </c>
      <c r="Q1294" s="514">
        <v>8384</v>
      </c>
    </row>
    <row r="1295" spans="1:17" ht="14.4" customHeight="1" x14ac:dyDescent="0.3">
      <c r="A1295" s="497" t="s">
        <v>2160</v>
      </c>
      <c r="B1295" s="498" t="s">
        <v>1607</v>
      </c>
      <c r="C1295" s="498" t="s">
        <v>1588</v>
      </c>
      <c r="D1295" s="498" t="s">
        <v>1873</v>
      </c>
      <c r="E1295" s="498" t="s">
        <v>1874</v>
      </c>
      <c r="F1295" s="513"/>
      <c r="G1295" s="513"/>
      <c r="H1295" s="513"/>
      <c r="I1295" s="513"/>
      <c r="J1295" s="513"/>
      <c r="K1295" s="513"/>
      <c r="L1295" s="513"/>
      <c r="M1295" s="513"/>
      <c r="N1295" s="513">
        <v>1</v>
      </c>
      <c r="O1295" s="513">
        <v>152</v>
      </c>
      <c r="P1295" s="503"/>
      <c r="Q1295" s="514">
        <v>152</v>
      </c>
    </row>
    <row r="1296" spans="1:17" ht="14.4" customHeight="1" x14ac:dyDescent="0.3">
      <c r="A1296" s="497" t="s">
        <v>2160</v>
      </c>
      <c r="B1296" s="498" t="s">
        <v>1607</v>
      </c>
      <c r="C1296" s="498" t="s">
        <v>1588</v>
      </c>
      <c r="D1296" s="498" t="s">
        <v>1879</v>
      </c>
      <c r="E1296" s="498" t="s">
        <v>1880</v>
      </c>
      <c r="F1296" s="513">
        <v>1</v>
      </c>
      <c r="G1296" s="513">
        <v>1988</v>
      </c>
      <c r="H1296" s="513">
        <v>1</v>
      </c>
      <c r="I1296" s="513">
        <v>1988</v>
      </c>
      <c r="J1296" s="513"/>
      <c r="K1296" s="513"/>
      <c r="L1296" s="513"/>
      <c r="M1296" s="513"/>
      <c r="N1296" s="513"/>
      <c r="O1296" s="513"/>
      <c r="P1296" s="503"/>
      <c r="Q1296" s="514"/>
    </row>
    <row r="1297" spans="1:17" ht="14.4" customHeight="1" x14ac:dyDescent="0.3">
      <c r="A1297" s="497" t="s">
        <v>2160</v>
      </c>
      <c r="B1297" s="498" t="s">
        <v>1607</v>
      </c>
      <c r="C1297" s="498" t="s">
        <v>1588</v>
      </c>
      <c r="D1297" s="498" t="s">
        <v>1887</v>
      </c>
      <c r="E1297" s="498" t="s">
        <v>1888</v>
      </c>
      <c r="F1297" s="513">
        <v>1</v>
      </c>
      <c r="G1297" s="513">
        <v>364</v>
      </c>
      <c r="H1297" s="513">
        <v>1</v>
      </c>
      <c r="I1297" s="513">
        <v>364</v>
      </c>
      <c r="J1297" s="513"/>
      <c r="K1297" s="513"/>
      <c r="L1297" s="513"/>
      <c r="M1297" s="513"/>
      <c r="N1297" s="513"/>
      <c r="O1297" s="513"/>
      <c r="P1297" s="503"/>
      <c r="Q1297" s="514"/>
    </row>
    <row r="1298" spans="1:17" ht="14.4" customHeight="1" x14ac:dyDescent="0.3">
      <c r="A1298" s="497" t="s">
        <v>2165</v>
      </c>
      <c r="B1298" s="498" t="s">
        <v>1607</v>
      </c>
      <c r="C1298" s="498" t="s">
        <v>1608</v>
      </c>
      <c r="D1298" s="498" t="s">
        <v>1634</v>
      </c>
      <c r="E1298" s="498" t="s">
        <v>716</v>
      </c>
      <c r="F1298" s="513">
        <v>0.08</v>
      </c>
      <c r="G1298" s="513">
        <v>866.13</v>
      </c>
      <c r="H1298" s="513">
        <v>1</v>
      </c>
      <c r="I1298" s="513">
        <v>10826.625</v>
      </c>
      <c r="J1298" s="513"/>
      <c r="K1298" s="513"/>
      <c r="L1298" s="513"/>
      <c r="M1298" s="513"/>
      <c r="N1298" s="513"/>
      <c r="O1298" s="513"/>
      <c r="P1298" s="503"/>
      <c r="Q1298" s="514"/>
    </row>
    <row r="1299" spans="1:17" ht="14.4" customHeight="1" x14ac:dyDescent="0.3">
      <c r="A1299" s="497" t="s">
        <v>2165</v>
      </c>
      <c r="B1299" s="498" t="s">
        <v>1607</v>
      </c>
      <c r="C1299" s="498" t="s">
        <v>1588</v>
      </c>
      <c r="D1299" s="498" t="s">
        <v>1764</v>
      </c>
      <c r="E1299" s="498" t="s">
        <v>1765</v>
      </c>
      <c r="F1299" s="513">
        <v>1</v>
      </c>
      <c r="G1299" s="513">
        <v>216</v>
      </c>
      <c r="H1299" s="513">
        <v>1</v>
      </c>
      <c r="I1299" s="513">
        <v>216</v>
      </c>
      <c r="J1299" s="513"/>
      <c r="K1299" s="513"/>
      <c r="L1299" s="513"/>
      <c r="M1299" s="513"/>
      <c r="N1299" s="513"/>
      <c r="O1299" s="513"/>
      <c r="P1299" s="503"/>
      <c r="Q1299" s="514"/>
    </row>
    <row r="1300" spans="1:17" ht="14.4" customHeight="1" x14ac:dyDescent="0.3">
      <c r="A1300" s="497" t="s">
        <v>2165</v>
      </c>
      <c r="B1300" s="498" t="s">
        <v>1607</v>
      </c>
      <c r="C1300" s="498" t="s">
        <v>1588</v>
      </c>
      <c r="D1300" s="498" t="s">
        <v>1784</v>
      </c>
      <c r="E1300" s="498" t="s">
        <v>1785</v>
      </c>
      <c r="F1300" s="513">
        <v>1</v>
      </c>
      <c r="G1300" s="513">
        <v>325</v>
      </c>
      <c r="H1300" s="513">
        <v>1</v>
      </c>
      <c r="I1300" s="513">
        <v>325</v>
      </c>
      <c r="J1300" s="513"/>
      <c r="K1300" s="513"/>
      <c r="L1300" s="513"/>
      <c r="M1300" s="513"/>
      <c r="N1300" s="513"/>
      <c r="O1300" s="513"/>
      <c r="P1300" s="503"/>
      <c r="Q1300" s="514"/>
    </row>
    <row r="1301" spans="1:17" ht="14.4" customHeight="1" x14ac:dyDescent="0.3">
      <c r="A1301" s="497" t="s">
        <v>2165</v>
      </c>
      <c r="B1301" s="498" t="s">
        <v>1607</v>
      </c>
      <c r="C1301" s="498" t="s">
        <v>1588</v>
      </c>
      <c r="D1301" s="498" t="s">
        <v>1828</v>
      </c>
      <c r="E1301" s="498" t="s">
        <v>1829</v>
      </c>
      <c r="F1301" s="513">
        <v>1</v>
      </c>
      <c r="G1301" s="513">
        <v>172</v>
      </c>
      <c r="H1301" s="513">
        <v>1</v>
      </c>
      <c r="I1301" s="513">
        <v>172</v>
      </c>
      <c r="J1301" s="513">
        <v>2</v>
      </c>
      <c r="K1301" s="513">
        <v>346</v>
      </c>
      <c r="L1301" s="513">
        <v>2.0116279069767442</v>
      </c>
      <c r="M1301" s="513">
        <v>173</v>
      </c>
      <c r="N1301" s="513">
        <v>1</v>
      </c>
      <c r="O1301" s="513">
        <v>173</v>
      </c>
      <c r="P1301" s="503">
        <v>1.0058139534883721</v>
      </c>
      <c r="Q1301" s="514">
        <v>173</v>
      </c>
    </row>
    <row r="1302" spans="1:17" ht="14.4" customHeight="1" x14ac:dyDescent="0.3">
      <c r="A1302" s="497" t="s">
        <v>2165</v>
      </c>
      <c r="B1302" s="498" t="s">
        <v>1607</v>
      </c>
      <c r="C1302" s="498" t="s">
        <v>1588</v>
      </c>
      <c r="D1302" s="498" t="s">
        <v>1830</v>
      </c>
      <c r="E1302" s="498" t="s">
        <v>1831</v>
      </c>
      <c r="F1302" s="513"/>
      <c r="G1302" s="513"/>
      <c r="H1302" s="513"/>
      <c r="I1302" s="513"/>
      <c r="J1302" s="513">
        <v>1</v>
      </c>
      <c r="K1302" s="513">
        <v>1996</v>
      </c>
      <c r="L1302" s="513"/>
      <c r="M1302" s="513">
        <v>1996</v>
      </c>
      <c r="N1302" s="513"/>
      <c r="O1302" s="513"/>
      <c r="P1302" s="503"/>
      <c r="Q1302" s="514"/>
    </row>
    <row r="1303" spans="1:17" ht="14.4" customHeight="1" x14ac:dyDescent="0.3">
      <c r="A1303" s="497" t="s">
        <v>2165</v>
      </c>
      <c r="B1303" s="498" t="s">
        <v>1607</v>
      </c>
      <c r="C1303" s="498" t="s">
        <v>1588</v>
      </c>
      <c r="D1303" s="498" t="s">
        <v>1848</v>
      </c>
      <c r="E1303" s="498" t="s">
        <v>1849</v>
      </c>
      <c r="F1303" s="513">
        <v>1</v>
      </c>
      <c r="G1303" s="513">
        <v>149</v>
      </c>
      <c r="H1303" s="513">
        <v>1</v>
      </c>
      <c r="I1303" s="513">
        <v>149</v>
      </c>
      <c r="J1303" s="513"/>
      <c r="K1303" s="513"/>
      <c r="L1303" s="513"/>
      <c r="M1303" s="513"/>
      <c r="N1303" s="513"/>
      <c r="O1303" s="513"/>
      <c r="P1303" s="503"/>
      <c r="Q1303" s="514"/>
    </row>
    <row r="1304" spans="1:17" ht="14.4" customHeight="1" x14ac:dyDescent="0.3">
      <c r="A1304" s="497" t="s">
        <v>2165</v>
      </c>
      <c r="B1304" s="498" t="s">
        <v>1607</v>
      </c>
      <c r="C1304" s="498" t="s">
        <v>1588</v>
      </c>
      <c r="D1304" s="498" t="s">
        <v>1850</v>
      </c>
      <c r="E1304" s="498" t="s">
        <v>1851</v>
      </c>
      <c r="F1304" s="513">
        <v>2</v>
      </c>
      <c r="G1304" s="513">
        <v>384</v>
      </c>
      <c r="H1304" s="513">
        <v>1</v>
      </c>
      <c r="I1304" s="513">
        <v>192</v>
      </c>
      <c r="J1304" s="513"/>
      <c r="K1304" s="513"/>
      <c r="L1304" s="513"/>
      <c r="M1304" s="513"/>
      <c r="N1304" s="513"/>
      <c r="O1304" s="513"/>
      <c r="P1304" s="503"/>
      <c r="Q1304" s="514"/>
    </row>
    <row r="1305" spans="1:17" ht="14.4" customHeight="1" x14ac:dyDescent="0.3">
      <c r="A1305" s="497" t="s">
        <v>2165</v>
      </c>
      <c r="B1305" s="498" t="s">
        <v>1607</v>
      </c>
      <c r="C1305" s="498" t="s">
        <v>1588</v>
      </c>
      <c r="D1305" s="498" t="s">
        <v>1864</v>
      </c>
      <c r="E1305" s="498" t="s">
        <v>1865</v>
      </c>
      <c r="F1305" s="513">
        <v>1</v>
      </c>
      <c r="G1305" s="513">
        <v>2116</v>
      </c>
      <c r="H1305" s="513">
        <v>1</v>
      </c>
      <c r="I1305" s="513">
        <v>2116</v>
      </c>
      <c r="J1305" s="513"/>
      <c r="K1305" s="513"/>
      <c r="L1305" s="513"/>
      <c r="M1305" s="513"/>
      <c r="N1305" s="513"/>
      <c r="O1305" s="513"/>
      <c r="P1305" s="503"/>
      <c r="Q1305" s="514"/>
    </row>
    <row r="1306" spans="1:17" ht="14.4" customHeight="1" x14ac:dyDescent="0.3">
      <c r="A1306" s="497" t="s">
        <v>2166</v>
      </c>
      <c r="B1306" s="498" t="s">
        <v>1607</v>
      </c>
      <c r="C1306" s="498" t="s">
        <v>1608</v>
      </c>
      <c r="D1306" s="498" t="s">
        <v>1620</v>
      </c>
      <c r="E1306" s="498" t="s">
        <v>624</v>
      </c>
      <c r="F1306" s="513">
        <v>1.7000000000000002</v>
      </c>
      <c r="G1306" s="513">
        <v>2634.7</v>
      </c>
      <c r="H1306" s="513">
        <v>1</v>
      </c>
      <c r="I1306" s="513">
        <v>1549.8235294117644</v>
      </c>
      <c r="J1306" s="513"/>
      <c r="K1306" s="513"/>
      <c r="L1306" s="513"/>
      <c r="M1306" s="513"/>
      <c r="N1306" s="513"/>
      <c r="O1306" s="513"/>
      <c r="P1306" s="503"/>
      <c r="Q1306" s="514"/>
    </row>
    <row r="1307" spans="1:17" ht="14.4" customHeight="1" x14ac:dyDescent="0.3">
      <c r="A1307" s="497" t="s">
        <v>2166</v>
      </c>
      <c r="B1307" s="498" t="s">
        <v>1607</v>
      </c>
      <c r="C1307" s="498" t="s">
        <v>1608</v>
      </c>
      <c r="D1307" s="498" t="s">
        <v>1622</v>
      </c>
      <c r="E1307" s="498" t="s">
        <v>693</v>
      </c>
      <c r="F1307" s="513">
        <v>0.14000000000000001</v>
      </c>
      <c r="G1307" s="513">
        <v>1805.99</v>
      </c>
      <c r="H1307" s="513">
        <v>1</v>
      </c>
      <c r="I1307" s="513">
        <v>12899.928571428571</v>
      </c>
      <c r="J1307" s="513">
        <v>0.04</v>
      </c>
      <c r="K1307" s="513">
        <v>413.49</v>
      </c>
      <c r="L1307" s="513">
        <v>0.2289547561171435</v>
      </c>
      <c r="M1307" s="513">
        <v>10337.25</v>
      </c>
      <c r="N1307" s="513">
        <v>0.06</v>
      </c>
      <c r="O1307" s="513">
        <v>620.24</v>
      </c>
      <c r="P1307" s="503">
        <v>0.34343490274032523</v>
      </c>
      <c r="Q1307" s="514">
        <v>10337.333333333334</v>
      </c>
    </row>
    <row r="1308" spans="1:17" ht="14.4" customHeight="1" x14ac:dyDescent="0.3">
      <c r="A1308" s="497" t="s">
        <v>2166</v>
      </c>
      <c r="B1308" s="498" t="s">
        <v>1607</v>
      </c>
      <c r="C1308" s="498" t="s">
        <v>1608</v>
      </c>
      <c r="D1308" s="498" t="s">
        <v>1634</v>
      </c>
      <c r="E1308" s="498" t="s">
        <v>716</v>
      </c>
      <c r="F1308" s="513">
        <v>0.14000000000000001</v>
      </c>
      <c r="G1308" s="513">
        <v>1515.73</v>
      </c>
      <c r="H1308" s="513">
        <v>1</v>
      </c>
      <c r="I1308" s="513">
        <v>10826.642857142857</v>
      </c>
      <c r="J1308" s="513">
        <v>0.24</v>
      </c>
      <c r="K1308" s="513">
        <v>2621.17</v>
      </c>
      <c r="L1308" s="513">
        <v>1.7293119486979871</v>
      </c>
      <c r="M1308" s="513">
        <v>10921.541666666668</v>
      </c>
      <c r="N1308" s="513">
        <v>0.25</v>
      </c>
      <c r="O1308" s="513">
        <v>2730.38</v>
      </c>
      <c r="P1308" s="503">
        <v>1.8013630395914839</v>
      </c>
      <c r="Q1308" s="514">
        <v>10921.52</v>
      </c>
    </row>
    <row r="1309" spans="1:17" ht="14.4" customHeight="1" x14ac:dyDescent="0.3">
      <c r="A1309" s="497" t="s">
        <v>2166</v>
      </c>
      <c r="B1309" s="498" t="s">
        <v>1607</v>
      </c>
      <c r="C1309" s="498" t="s">
        <v>1608</v>
      </c>
      <c r="D1309" s="498" t="s">
        <v>1637</v>
      </c>
      <c r="E1309" s="498" t="s">
        <v>632</v>
      </c>
      <c r="F1309" s="513"/>
      <c r="G1309" s="513"/>
      <c r="H1309" s="513"/>
      <c r="I1309" s="513"/>
      <c r="J1309" s="513"/>
      <c r="K1309" s="513"/>
      <c r="L1309" s="513"/>
      <c r="M1309" s="513"/>
      <c r="N1309" s="513">
        <v>0.05</v>
      </c>
      <c r="O1309" s="513">
        <v>18.96</v>
      </c>
      <c r="P1309" s="503"/>
      <c r="Q1309" s="514">
        <v>379.2</v>
      </c>
    </row>
    <row r="1310" spans="1:17" ht="14.4" customHeight="1" x14ac:dyDescent="0.3">
      <c r="A1310" s="497" t="s">
        <v>2166</v>
      </c>
      <c r="B1310" s="498" t="s">
        <v>1607</v>
      </c>
      <c r="C1310" s="498" t="s">
        <v>1588</v>
      </c>
      <c r="D1310" s="498" t="s">
        <v>1754</v>
      </c>
      <c r="E1310" s="498" t="s">
        <v>1755</v>
      </c>
      <c r="F1310" s="513">
        <v>26</v>
      </c>
      <c r="G1310" s="513">
        <v>5304</v>
      </c>
      <c r="H1310" s="513">
        <v>1</v>
      </c>
      <c r="I1310" s="513">
        <v>204</v>
      </c>
      <c r="J1310" s="513">
        <v>13</v>
      </c>
      <c r="K1310" s="513">
        <v>2665</v>
      </c>
      <c r="L1310" s="513">
        <v>0.50245098039215685</v>
      </c>
      <c r="M1310" s="513">
        <v>205</v>
      </c>
      <c r="N1310" s="513">
        <v>11</v>
      </c>
      <c r="O1310" s="513">
        <v>2255</v>
      </c>
      <c r="P1310" s="503">
        <v>0.42515082956259426</v>
      </c>
      <c r="Q1310" s="514">
        <v>205</v>
      </c>
    </row>
    <row r="1311" spans="1:17" ht="14.4" customHeight="1" x14ac:dyDescent="0.3">
      <c r="A1311" s="497" t="s">
        <v>2166</v>
      </c>
      <c r="B1311" s="498" t="s">
        <v>1607</v>
      </c>
      <c r="C1311" s="498" t="s">
        <v>1588</v>
      </c>
      <c r="D1311" s="498" t="s">
        <v>1756</v>
      </c>
      <c r="E1311" s="498" t="s">
        <v>1757</v>
      </c>
      <c r="F1311" s="513">
        <v>2</v>
      </c>
      <c r="G1311" s="513">
        <v>298</v>
      </c>
      <c r="H1311" s="513">
        <v>1</v>
      </c>
      <c r="I1311" s="513">
        <v>149</v>
      </c>
      <c r="J1311" s="513"/>
      <c r="K1311" s="513"/>
      <c r="L1311" s="513"/>
      <c r="M1311" s="513"/>
      <c r="N1311" s="513">
        <v>1</v>
      </c>
      <c r="O1311" s="513">
        <v>150</v>
      </c>
      <c r="P1311" s="503">
        <v>0.50335570469798663</v>
      </c>
      <c r="Q1311" s="514">
        <v>150</v>
      </c>
    </row>
    <row r="1312" spans="1:17" ht="14.4" customHeight="1" x14ac:dyDescent="0.3">
      <c r="A1312" s="497" t="s">
        <v>2166</v>
      </c>
      <c r="B1312" s="498" t="s">
        <v>1607</v>
      </c>
      <c r="C1312" s="498" t="s">
        <v>1588</v>
      </c>
      <c r="D1312" s="498" t="s">
        <v>1758</v>
      </c>
      <c r="E1312" s="498" t="s">
        <v>1759</v>
      </c>
      <c r="F1312" s="513"/>
      <c r="G1312" s="513"/>
      <c r="H1312" s="513"/>
      <c r="I1312" s="513"/>
      <c r="J1312" s="513"/>
      <c r="K1312" s="513"/>
      <c r="L1312" s="513"/>
      <c r="M1312" s="513"/>
      <c r="N1312" s="513">
        <v>1</v>
      </c>
      <c r="O1312" s="513">
        <v>182</v>
      </c>
      <c r="P1312" s="503"/>
      <c r="Q1312" s="514">
        <v>182</v>
      </c>
    </row>
    <row r="1313" spans="1:17" ht="14.4" customHeight="1" x14ac:dyDescent="0.3">
      <c r="A1313" s="497" t="s">
        <v>2166</v>
      </c>
      <c r="B1313" s="498" t="s">
        <v>1607</v>
      </c>
      <c r="C1313" s="498" t="s">
        <v>1588</v>
      </c>
      <c r="D1313" s="498" t="s">
        <v>1760</v>
      </c>
      <c r="E1313" s="498" t="s">
        <v>1761</v>
      </c>
      <c r="F1313" s="513"/>
      <c r="G1313" s="513"/>
      <c r="H1313" s="513"/>
      <c r="I1313" s="513"/>
      <c r="J1313" s="513"/>
      <c r="K1313" s="513"/>
      <c r="L1313" s="513"/>
      <c r="M1313" s="513"/>
      <c r="N1313" s="513">
        <v>6</v>
      </c>
      <c r="O1313" s="513">
        <v>744</v>
      </c>
      <c r="P1313" s="503"/>
      <c r="Q1313" s="514">
        <v>124</v>
      </c>
    </row>
    <row r="1314" spans="1:17" ht="14.4" customHeight="1" x14ac:dyDescent="0.3">
      <c r="A1314" s="497" t="s">
        <v>2166</v>
      </c>
      <c r="B1314" s="498" t="s">
        <v>1607</v>
      </c>
      <c r="C1314" s="498" t="s">
        <v>1588</v>
      </c>
      <c r="D1314" s="498" t="s">
        <v>1762</v>
      </c>
      <c r="E1314" s="498" t="s">
        <v>1763</v>
      </c>
      <c r="F1314" s="513">
        <v>3</v>
      </c>
      <c r="G1314" s="513">
        <v>648</v>
      </c>
      <c r="H1314" s="513">
        <v>1</v>
      </c>
      <c r="I1314" s="513">
        <v>216</v>
      </c>
      <c r="J1314" s="513">
        <v>4</v>
      </c>
      <c r="K1314" s="513">
        <v>868</v>
      </c>
      <c r="L1314" s="513">
        <v>1.3395061728395061</v>
      </c>
      <c r="M1314" s="513">
        <v>217</v>
      </c>
      <c r="N1314" s="513"/>
      <c r="O1314" s="513"/>
      <c r="P1314" s="503"/>
      <c r="Q1314" s="514"/>
    </row>
    <row r="1315" spans="1:17" ht="14.4" customHeight="1" x14ac:dyDescent="0.3">
      <c r="A1315" s="497" t="s">
        <v>2166</v>
      </c>
      <c r="B1315" s="498" t="s">
        <v>1607</v>
      </c>
      <c r="C1315" s="498" t="s">
        <v>1588</v>
      </c>
      <c r="D1315" s="498" t="s">
        <v>1764</v>
      </c>
      <c r="E1315" s="498" t="s">
        <v>1765</v>
      </c>
      <c r="F1315" s="513"/>
      <c r="G1315" s="513"/>
      <c r="H1315" s="513"/>
      <c r="I1315" s="513"/>
      <c r="J1315" s="513"/>
      <c r="K1315" s="513"/>
      <c r="L1315" s="513"/>
      <c r="M1315" s="513"/>
      <c r="N1315" s="513">
        <v>1</v>
      </c>
      <c r="O1315" s="513">
        <v>217</v>
      </c>
      <c r="P1315" s="503"/>
      <c r="Q1315" s="514">
        <v>217</v>
      </c>
    </row>
    <row r="1316" spans="1:17" ht="14.4" customHeight="1" x14ac:dyDescent="0.3">
      <c r="A1316" s="497" t="s">
        <v>2166</v>
      </c>
      <c r="B1316" s="498" t="s">
        <v>1607</v>
      </c>
      <c r="C1316" s="498" t="s">
        <v>1588</v>
      </c>
      <c r="D1316" s="498" t="s">
        <v>1784</v>
      </c>
      <c r="E1316" s="498" t="s">
        <v>1785</v>
      </c>
      <c r="F1316" s="513">
        <v>1</v>
      </c>
      <c r="G1316" s="513">
        <v>325</v>
      </c>
      <c r="H1316" s="513">
        <v>1</v>
      </c>
      <c r="I1316" s="513">
        <v>325</v>
      </c>
      <c r="J1316" s="513"/>
      <c r="K1316" s="513"/>
      <c r="L1316" s="513"/>
      <c r="M1316" s="513"/>
      <c r="N1316" s="513"/>
      <c r="O1316" s="513"/>
      <c r="P1316" s="503"/>
      <c r="Q1316" s="514"/>
    </row>
    <row r="1317" spans="1:17" ht="14.4" customHeight="1" x14ac:dyDescent="0.3">
      <c r="A1317" s="497" t="s">
        <v>2166</v>
      </c>
      <c r="B1317" s="498" t="s">
        <v>1607</v>
      </c>
      <c r="C1317" s="498" t="s">
        <v>1588</v>
      </c>
      <c r="D1317" s="498" t="s">
        <v>1788</v>
      </c>
      <c r="E1317" s="498" t="s">
        <v>1789</v>
      </c>
      <c r="F1317" s="513">
        <v>2</v>
      </c>
      <c r="G1317" s="513">
        <v>8244</v>
      </c>
      <c r="H1317" s="513">
        <v>1</v>
      </c>
      <c r="I1317" s="513">
        <v>4122</v>
      </c>
      <c r="J1317" s="513">
        <v>1</v>
      </c>
      <c r="K1317" s="513">
        <v>4127</v>
      </c>
      <c r="L1317" s="513">
        <v>0.50060650169820475</v>
      </c>
      <c r="M1317" s="513">
        <v>4127</v>
      </c>
      <c r="N1317" s="513"/>
      <c r="O1317" s="513"/>
      <c r="P1317" s="503"/>
      <c r="Q1317" s="514"/>
    </row>
    <row r="1318" spans="1:17" ht="14.4" customHeight="1" x14ac:dyDescent="0.3">
      <c r="A1318" s="497" t="s">
        <v>2166</v>
      </c>
      <c r="B1318" s="498" t="s">
        <v>1607</v>
      </c>
      <c r="C1318" s="498" t="s">
        <v>1588</v>
      </c>
      <c r="D1318" s="498" t="s">
        <v>1802</v>
      </c>
      <c r="E1318" s="498" t="s">
        <v>1803</v>
      </c>
      <c r="F1318" s="513">
        <v>3</v>
      </c>
      <c r="G1318" s="513">
        <v>15435</v>
      </c>
      <c r="H1318" s="513">
        <v>1</v>
      </c>
      <c r="I1318" s="513">
        <v>5145</v>
      </c>
      <c r="J1318" s="513">
        <v>1</v>
      </c>
      <c r="K1318" s="513">
        <v>5150</v>
      </c>
      <c r="L1318" s="513">
        <v>0.33365727243278265</v>
      </c>
      <c r="M1318" s="513">
        <v>5150</v>
      </c>
      <c r="N1318" s="513"/>
      <c r="O1318" s="513"/>
      <c r="P1318" s="503"/>
      <c r="Q1318" s="514"/>
    </row>
    <row r="1319" spans="1:17" ht="14.4" customHeight="1" x14ac:dyDescent="0.3">
      <c r="A1319" s="497" t="s">
        <v>2166</v>
      </c>
      <c r="B1319" s="498" t="s">
        <v>1607</v>
      </c>
      <c r="C1319" s="498" t="s">
        <v>1588</v>
      </c>
      <c r="D1319" s="498" t="s">
        <v>1820</v>
      </c>
      <c r="E1319" s="498" t="s">
        <v>1821</v>
      </c>
      <c r="F1319" s="513">
        <v>1</v>
      </c>
      <c r="G1319" s="513">
        <v>5065</v>
      </c>
      <c r="H1319" s="513">
        <v>1</v>
      </c>
      <c r="I1319" s="513">
        <v>5065</v>
      </c>
      <c r="J1319" s="513"/>
      <c r="K1319" s="513"/>
      <c r="L1319" s="513"/>
      <c r="M1319" s="513"/>
      <c r="N1319" s="513"/>
      <c r="O1319" s="513"/>
      <c r="P1319" s="503"/>
      <c r="Q1319" s="514"/>
    </row>
    <row r="1320" spans="1:17" ht="14.4" customHeight="1" x14ac:dyDescent="0.3">
      <c r="A1320" s="497" t="s">
        <v>2166</v>
      </c>
      <c r="B1320" s="498" t="s">
        <v>1607</v>
      </c>
      <c r="C1320" s="498" t="s">
        <v>1588</v>
      </c>
      <c r="D1320" s="498" t="s">
        <v>1828</v>
      </c>
      <c r="E1320" s="498" t="s">
        <v>1829</v>
      </c>
      <c r="F1320" s="513">
        <v>17</v>
      </c>
      <c r="G1320" s="513">
        <v>2924</v>
      </c>
      <c r="H1320" s="513">
        <v>1</v>
      </c>
      <c r="I1320" s="513">
        <v>172</v>
      </c>
      <c r="J1320" s="513">
        <v>10</v>
      </c>
      <c r="K1320" s="513">
        <v>1730</v>
      </c>
      <c r="L1320" s="513">
        <v>0.59165526675786595</v>
      </c>
      <c r="M1320" s="513">
        <v>173</v>
      </c>
      <c r="N1320" s="513">
        <v>11</v>
      </c>
      <c r="O1320" s="513">
        <v>1903</v>
      </c>
      <c r="P1320" s="503">
        <v>0.65082079343365251</v>
      </c>
      <c r="Q1320" s="514">
        <v>173</v>
      </c>
    </row>
    <row r="1321" spans="1:17" ht="14.4" customHeight="1" x14ac:dyDescent="0.3">
      <c r="A1321" s="497" t="s">
        <v>2166</v>
      </c>
      <c r="B1321" s="498" t="s">
        <v>1607</v>
      </c>
      <c r="C1321" s="498" t="s">
        <v>1588</v>
      </c>
      <c r="D1321" s="498" t="s">
        <v>1830</v>
      </c>
      <c r="E1321" s="498" t="s">
        <v>1831</v>
      </c>
      <c r="F1321" s="513">
        <v>13</v>
      </c>
      <c r="G1321" s="513">
        <v>25922</v>
      </c>
      <c r="H1321" s="513">
        <v>1</v>
      </c>
      <c r="I1321" s="513">
        <v>1994</v>
      </c>
      <c r="J1321" s="513">
        <v>10</v>
      </c>
      <c r="K1321" s="513">
        <v>19960</v>
      </c>
      <c r="L1321" s="513">
        <v>0.77000231463621638</v>
      </c>
      <c r="M1321" s="513">
        <v>1996</v>
      </c>
      <c r="N1321" s="513">
        <v>5</v>
      </c>
      <c r="O1321" s="513">
        <v>9980</v>
      </c>
      <c r="P1321" s="503">
        <v>0.38500115731810819</v>
      </c>
      <c r="Q1321" s="514">
        <v>1996</v>
      </c>
    </row>
    <row r="1322" spans="1:17" ht="14.4" customHeight="1" x14ac:dyDescent="0.3">
      <c r="A1322" s="497" t="s">
        <v>2166</v>
      </c>
      <c r="B1322" s="498" t="s">
        <v>1607</v>
      </c>
      <c r="C1322" s="498" t="s">
        <v>1588</v>
      </c>
      <c r="D1322" s="498" t="s">
        <v>1838</v>
      </c>
      <c r="E1322" s="498" t="s">
        <v>1839</v>
      </c>
      <c r="F1322" s="513"/>
      <c r="G1322" s="513"/>
      <c r="H1322" s="513"/>
      <c r="I1322" s="513"/>
      <c r="J1322" s="513">
        <v>1</v>
      </c>
      <c r="K1322" s="513">
        <v>5180</v>
      </c>
      <c r="L1322" s="513"/>
      <c r="M1322" s="513">
        <v>5180</v>
      </c>
      <c r="N1322" s="513"/>
      <c r="O1322" s="513"/>
      <c r="P1322" s="503"/>
      <c r="Q1322" s="514"/>
    </row>
    <row r="1323" spans="1:17" ht="14.4" customHeight="1" x14ac:dyDescent="0.3">
      <c r="A1323" s="497" t="s">
        <v>2166</v>
      </c>
      <c r="B1323" s="498" t="s">
        <v>1607</v>
      </c>
      <c r="C1323" s="498" t="s">
        <v>1588</v>
      </c>
      <c r="D1323" s="498" t="s">
        <v>1854</v>
      </c>
      <c r="E1323" s="498" t="s">
        <v>1855</v>
      </c>
      <c r="F1323" s="513"/>
      <c r="G1323" s="513"/>
      <c r="H1323" s="513"/>
      <c r="I1323" s="513"/>
      <c r="J1323" s="513"/>
      <c r="K1323" s="513"/>
      <c r="L1323" s="513"/>
      <c r="M1323" s="513"/>
      <c r="N1323" s="513">
        <v>1</v>
      </c>
      <c r="O1323" s="513">
        <v>415</v>
      </c>
      <c r="P1323" s="503"/>
      <c r="Q1323" s="514">
        <v>415</v>
      </c>
    </row>
    <row r="1324" spans="1:17" ht="14.4" customHeight="1" x14ac:dyDescent="0.3">
      <c r="A1324" s="497" t="s">
        <v>2166</v>
      </c>
      <c r="B1324" s="498" t="s">
        <v>1607</v>
      </c>
      <c r="C1324" s="498" t="s">
        <v>1588</v>
      </c>
      <c r="D1324" s="498" t="s">
        <v>1858</v>
      </c>
      <c r="E1324" s="498" t="s">
        <v>1859</v>
      </c>
      <c r="F1324" s="513">
        <v>17</v>
      </c>
      <c r="G1324" s="513">
        <v>2669</v>
      </c>
      <c r="H1324" s="513">
        <v>1</v>
      </c>
      <c r="I1324" s="513">
        <v>157</v>
      </c>
      <c r="J1324" s="513">
        <v>7</v>
      </c>
      <c r="K1324" s="513">
        <v>1106</v>
      </c>
      <c r="L1324" s="513">
        <v>0.41438741101536158</v>
      </c>
      <c r="M1324" s="513">
        <v>158</v>
      </c>
      <c r="N1324" s="513">
        <v>11</v>
      </c>
      <c r="O1324" s="513">
        <v>1738</v>
      </c>
      <c r="P1324" s="503">
        <v>0.65118021730985387</v>
      </c>
      <c r="Q1324" s="514">
        <v>158</v>
      </c>
    </row>
    <row r="1325" spans="1:17" ht="14.4" customHeight="1" x14ac:dyDescent="0.3">
      <c r="A1325" s="497" t="s">
        <v>2166</v>
      </c>
      <c r="B1325" s="498" t="s">
        <v>1607</v>
      </c>
      <c r="C1325" s="498" t="s">
        <v>1588</v>
      </c>
      <c r="D1325" s="498" t="s">
        <v>1864</v>
      </c>
      <c r="E1325" s="498" t="s">
        <v>1865</v>
      </c>
      <c r="F1325" s="513">
        <v>5</v>
      </c>
      <c r="G1325" s="513">
        <v>10580</v>
      </c>
      <c r="H1325" s="513">
        <v>1</v>
      </c>
      <c r="I1325" s="513">
        <v>2116</v>
      </c>
      <c r="J1325" s="513">
        <v>4</v>
      </c>
      <c r="K1325" s="513">
        <v>8472</v>
      </c>
      <c r="L1325" s="513">
        <v>0.80075614366729675</v>
      </c>
      <c r="M1325" s="513">
        <v>2118</v>
      </c>
      <c r="N1325" s="513">
        <v>5</v>
      </c>
      <c r="O1325" s="513">
        <v>10590</v>
      </c>
      <c r="P1325" s="503">
        <v>1.0009451795841209</v>
      </c>
      <c r="Q1325" s="514">
        <v>2118</v>
      </c>
    </row>
    <row r="1326" spans="1:17" ht="14.4" customHeight="1" x14ac:dyDescent="0.3">
      <c r="A1326" s="497" t="s">
        <v>2167</v>
      </c>
      <c r="B1326" s="498" t="s">
        <v>1607</v>
      </c>
      <c r="C1326" s="498" t="s">
        <v>1608</v>
      </c>
      <c r="D1326" s="498" t="s">
        <v>1614</v>
      </c>
      <c r="E1326" s="498" t="s">
        <v>1615</v>
      </c>
      <c r="F1326" s="513">
        <v>0.33</v>
      </c>
      <c r="G1326" s="513">
        <v>873.92</v>
      </c>
      <c r="H1326" s="513">
        <v>1</v>
      </c>
      <c r="I1326" s="513">
        <v>2648.242424242424</v>
      </c>
      <c r="J1326" s="513"/>
      <c r="K1326" s="513"/>
      <c r="L1326" s="513"/>
      <c r="M1326" s="513"/>
      <c r="N1326" s="513"/>
      <c r="O1326" s="513"/>
      <c r="P1326" s="503"/>
      <c r="Q1326" s="514"/>
    </row>
    <row r="1327" spans="1:17" ht="14.4" customHeight="1" x14ac:dyDescent="0.3">
      <c r="A1327" s="497" t="s">
        <v>2167</v>
      </c>
      <c r="B1327" s="498" t="s">
        <v>1607</v>
      </c>
      <c r="C1327" s="498" t="s">
        <v>1608</v>
      </c>
      <c r="D1327" s="498" t="s">
        <v>1616</v>
      </c>
      <c r="E1327" s="498" t="s">
        <v>1615</v>
      </c>
      <c r="F1327" s="513">
        <v>0.4</v>
      </c>
      <c r="G1327" s="513">
        <v>2648.22</v>
      </c>
      <c r="H1327" s="513">
        <v>1</v>
      </c>
      <c r="I1327" s="513">
        <v>6620.5499999999993</v>
      </c>
      <c r="J1327" s="513"/>
      <c r="K1327" s="513"/>
      <c r="L1327" s="513"/>
      <c r="M1327" s="513"/>
      <c r="N1327" s="513"/>
      <c r="O1327" s="513"/>
      <c r="P1327" s="503"/>
      <c r="Q1327" s="514"/>
    </row>
    <row r="1328" spans="1:17" ht="14.4" customHeight="1" x14ac:dyDescent="0.3">
      <c r="A1328" s="497" t="s">
        <v>2167</v>
      </c>
      <c r="B1328" s="498" t="s">
        <v>1607</v>
      </c>
      <c r="C1328" s="498" t="s">
        <v>1608</v>
      </c>
      <c r="D1328" s="498" t="s">
        <v>1620</v>
      </c>
      <c r="E1328" s="498" t="s">
        <v>624</v>
      </c>
      <c r="F1328" s="513"/>
      <c r="G1328" s="513"/>
      <c r="H1328" s="513"/>
      <c r="I1328" s="513"/>
      <c r="J1328" s="513"/>
      <c r="K1328" s="513"/>
      <c r="L1328" s="513"/>
      <c r="M1328" s="513"/>
      <c r="N1328" s="513">
        <v>0.9</v>
      </c>
      <c r="O1328" s="513">
        <v>890.12</v>
      </c>
      <c r="P1328" s="503"/>
      <c r="Q1328" s="514">
        <v>989.02222222222224</v>
      </c>
    </row>
    <row r="1329" spans="1:17" ht="14.4" customHeight="1" x14ac:dyDescent="0.3">
      <c r="A1329" s="497" t="s">
        <v>2167</v>
      </c>
      <c r="B1329" s="498" t="s">
        <v>1607</v>
      </c>
      <c r="C1329" s="498" t="s">
        <v>1608</v>
      </c>
      <c r="D1329" s="498" t="s">
        <v>1633</v>
      </c>
      <c r="E1329" s="498" t="s">
        <v>716</v>
      </c>
      <c r="F1329" s="513">
        <v>0.04</v>
      </c>
      <c r="G1329" s="513">
        <v>216.53</v>
      </c>
      <c r="H1329" s="513">
        <v>1</v>
      </c>
      <c r="I1329" s="513">
        <v>5413.25</v>
      </c>
      <c r="J1329" s="513"/>
      <c r="K1329" s="513"/>
      <c r="L1329" s="513"/>
      <c r="M1329" s="513"/>
      <c r="N1329" s="513"/>
      <c r="O1329" s="513"/>
      <c r="P1329" s="503"/>
      <c r="Q1329" s="514"/>
    </row>
    <row r="1330" spans="1:17" ht="14.4" customHeight="1" x14ac:dyDescent="0.3">
      <c r="A1330" s="497" t="s">
        <v>2167</v>
      </c>
      <c r="B1330" s="498" t="s">
        <v>1607</v>
      </c>
      <c r="C1330" s="498" t="s">
        <v>1608</v>
      </c>
      <c r="D1330" s="498" t="s">
        <v>1634</v>
      </c>
      <c r="E1330" s="498" t="s">
        <v>716</v>
      </c>
      <c r="F1330" s="513">
        <v>0.34</v>
      </c>
      <c r="G1330" s="513">
        <v>3635.26</v>
      </c>
      <c r="H1330" s="513">
        <v>1</v>
      </c>
      <c r="I1330" s="513">
        <v>10691.941176470587</v>
      </c>
      <c r="J1330" s="513">
        <v>0.12000000000000001</v>
      </c>
      <c r="K1330" s="513">
        <v>1310.5900000000001</v>
      </c>
      <c r="L1330" s="513">
        <v>0.36052166832633709</v>
      </c>
      <c r="M1330" s="513">
        <v>10921.583333333334</v>
      </c>
      <c r="N1330" s="513">
        <v>0.06</v>
      </c>
      <c r="O1330" s="513">
        <v>655.29</v>
      </c>
      <c r="P1330" s="503">
        <v>0.1802594587457293</v>
      </c>
      <c r="Q1330" s="514">
        <v>10921.5</v>
      </c>
    </row>
    <row r="1331" spans="1:17" ht="14.4" customHeight="1" x14ac:dyDescent="0.3">
      <c r="A1331" s="497" t="s">
        <v>2167</v>
      </c>
      <c r="B1331" s="498" t="s">
        <v>1607</v>
      </c>
      <c r="C1331" s="498" t="s">
        <v>1608</v>
      </c>
      <c r="D1331" s="498" t="s">
        <v>1635</v>
      </c>
      <c r="E1331" s="498" t="s">
        <v>719</v>
      </c>
      <c r="F1331" s="513">
        <v>0.2</v>
      </c>
      <c r="G1331" s="513">
        <v>387.82</v>
      </c>
      <c r="H1331" s="513">
        <v>1</v>
      </c>
      <c r="I1331" s="513">
        <v>1939.1</v>
      </c>
      <c r="J1331" s="513"/>
      <c r="K1331" s="513"/>
      <c r="L1331" s="513"/>
      <c r="M1331" s="513"/>
      <c r="N1331" s="513"/>
      <c r="O1331" s="513"/>
      <c r="P1331" s="503"/>
      <c r="Q1331" s="514"/>
    </row>
    <row r="1332" spans="1:17" ht="14.4" customHeight="1" x14ac:dyDescent="0.3">
      <c r="A1332" s="497" t="s">
        <v>2167</v>
      </c>
      <c r="B1332" s="498" t="s">
        <v>1607</v>
      </c>
      <c r="C1332" s="498" t="s">
        <v>1608</v>
      </c>
      <c r="D1332" s="498" t="s">
        <v>1639</v>
      </c>
      <c r="E1332" s="498" t="s">
        <v>609</v>
      </c>
      <c r="F1332" s="513"/>
      <c r="G1332" s="513"/>
      <c r="H1332" s="513"/>
      <c r="I1332" s="513"/>
      <c r="J1332" s="513"/>
      <c r="K1332" s="513"/>
      <c r="L1332" s="513"/>
      <c r="M1332" s="513"/>
      <c r="N1332" s="513">
        <v>0.05</v>
      </c>
      <c r="O1332" s="513">
        <v>47.24</v>
      </c>
      <c r="P1332" s="503"/>
      <c r="Q1332" s="514">
        <v>944.8</v>
      </c>
    </row>
    <row r="1333" spans="1:17" ht="14.4" customHeight="1" x14ac:dyDescent="0.3">
      <c r="A1333" s="497" t="s">
        <v>2167</v>
      </c>
      <c r="B1333" s="498" t="s">
        <v>1607</v>
      </c>
      <c r="C1333" s="498" t="s">
        <v>1588</v>
      </c>
      <c r="D1333" s="498" t="s">
        <v>1756</v>
      </c>
      <c r="E1333" s="498" t="s">
        <v>1757</v>
      </c>
      <c r="F1333" s="513">
        <v>2</v>
      </c>
      <c r="G1333" s="513">
        <v>298</v>
      </c>
      <c r="H1333" s="513">
        <v>1</v>
      </c>
      <c r="I1333" s="513">
        <v>149</v>
      </c>
      <c r="J1333" s="513">
        <v>2</v>
      </c>
      <c r="K1333" s="513">
        <v>300</v>
      </c>
      <c r="L1333" s="513">
        <v>1.0067114093959733</v>
      </c>
      <c r="M1333" s="513">
        <v>150</v>
      </c>
      <c r="N1333" s="513"/>
      <c r="O1333" s="513"/>
      <c r="P1333" s="503"/>
      <c r="Q1333" s="514"/>
    </row>
    <row r="1334" spans="1:17" ht="14.4" customHeight="1" x14ac:dyDescent="0.3">
      <c r="A1334" s="497" t="s">
        <v>2167</v>
      </c>
      <c r="B1334" s="498" t="s">
        <v>1607</v>
      </c>
      <c r="C1334" s="498" t="s">
        <v>1588</v>
      </c>
      <c r="D1334" s="498" t="s">
        <v>1758</v>
      </c>
      <c r="E1334" s="498" t="s">
        <v>1759</v>
      </c>
      <c r="F1334" s="513">
        <v>5</v>
      </c>
      <c r="G1334" s="513">
        <v>905</v>
      </c>
      <c r="H1334" s="513">
        <v>1</v>
      </c>
      <c r="I1334" s="513">
        <v>181</v>
      </c>
      <c r="J1334" s="513">
        <v>6</v>
      </c>
      <c r="K1334" s="513">
        <v>1092</v>
      </c>
      <c r="L1334" s="513">
        <v>1.2066298342541437</v>
      </c>
      <c r="M1334" s="513">
        <v>182</v>
      </c>
      <c r="N1334" s="513">
        <v>6</v>
      </c>
      <c r="O1334" s="513">
        <v>1092</v>
      </c>
      <c r="P1334" s="503">
        <v>1.2066298342541437</v>
      </c>
      <c r="Q1334" s="514">
        <v>182</v>
      </c>
    </row>
    <row r="1335" spans="1:17" ht="14.4" customHeight="1" x14ac:dyDescent="0.3">
      <c r="A1335" s="497" t="s">
        <v>2167</v>
      </c>
      <c r="B1335" s="498" t="s">
        <v>1607</v>
      </c>
      <c r="C1335" s="498" t="s">
        <v>1588</v>
      </c>
      <c r="D1335" s="498" t="s">
        <v>1760</v>
      </c>
      <c r="E1335" s="498" t="s">
        <v>1761</v>
      </c>
      <c r="F1335" s="513">
        <v>16</v>
      </c>
      <c r="G1335" s="513">
        <v>1984</v>
      </c>
      <c r="H1335" s="513">
        <v>1</v>
      </c>
      <c r="I1335" s="513">
        <v>124</v>
      </c>
      <c r="J1335" s="513">
        <v>4</v>
      </c>
      <c r="K1335" s="513">
        <v>496</v>
      </c>
      <c r="L1335" s="513">
        <v>0.25</v>
      </c>
      <c r="M1335" s="513">
        <v>124</v>
      </c>
      <c r="N1335" s="513">
        <v>11</v>
      </c>
      <c r="O1335" s="513">
        <v>1364</v>
      </c>
      <c r="P1335" s="503">
        <v>0.6875</v>
      </c>
      <c r="Q1335" s="514">
        <v>124</v>
      </c>
    </row>
    <row r="1336" spans="1:17" ht="14.4" customHeight="1" x14ac:dyDescent="0.3">
      <c r="A1336" s="497" t="s">
        <v>2167</v>
      </c>
      <c r="B1336" s="498" t="s">
        <v>1607</v>
      </c>
      <c r="C1336" s="498" t="s">
        <v>1588</v>
      </c>
      <c r="D1336" s="498" t="s">
        <v>1762</v>
      </c>
      <c r="E1336" s="498" t="s">
        <v>1763</v>
      </c>
      <c r="F1336" s="513">
        <v>22</v>
      </c>
      <c r="G1336" s="513">
        <v>4752</v>
      </c>
      <c r="H1336" s="513">
        <v>1</v>
      </c>
      <c r="I1336" s="513">
        <v>216</v>
      </c>
      <c r="J1336" s="513">
        <v>18</v>
      </c>
      <c r="K1336" s="513">
        <v>3906</v>
      </c>
      <c r="L1336" s="513">
        <v>0.82196969696969702</v>
      </c>
      <c r="M1336" s="513">
        <v>217</v>
      </c>
      <c r="N1336" s="513">
        <v>22</v>
      </c>
      <c r="O1336" s="513">
        <v>4774</v>
      </c>
      <c r="P1336" s="503">
        <v>1.0046296296296295</v>
      </c>
      <c r="Q1336" s="514">
        <v>217</v>
      </c>
    </row>
    <row r="1337" spans="1:17" ht="14.4" customHeight="1" x14ac:dyDescent="0.3">
      <c r="A1337" s="497" t="s">
        <v>2167</v>
      </c>
      <c r="B1337" s="498" t="s">
        <v>1607</v>
      </c>
      <c r="C1337" s="498" t="s">
        <v>1588</v>
      </c>
      <c r="D1337" s="498" t="s">
        <v>1764</v>
      </c>
      <c r="E1337" s="498" t="s">
        <v>1765</v>
      </c>
      <c r="F1337" s="513">
        <v>1</v>
      </c>
      <c r="G1337" s="513">
        <v>216</v>
      </c>
      <c r="H1337" s="513">
        <v>1</v>
      </c>
      <c r="I1337" s="513">
        <v>216</v>
      </c>
      <c r="J1337" s="513"/>
      <c r="K1337" s="513"/>
      <c r="L1337" s="513"/>
      <c r="M1337" s="513"/>
      <c r="N1337" s="513">
        <v>1</v>
      </c>
      <c r="O1337" s="513">
        <v>217</v>
      </c>
      <c r="P1337" s="503">
        <v>1.0046296296296295</v>
      </c>
      <c r="Q1337" s="514">
        <v>217</v>
      </c>
    </row>
    <row r="1338" spans="1:17" ht="14.4" customHeight="1" x14ac:dyDescent="0.3">
      <c r="A1338" s="497" t="s">
        <v>2167</v>
      </c>
      <c r="B1338" s="498" t="s">
        <v>1607</v>
      </c>
      <c r="C1338" s="498" t="s">
        <v>1588</v>
      </c>
      <c r="D1338" s="498" t="s">
        <v>1768</v>
      </c>
      <c r="E1338" s="498" t="s">
        <v>1769</v>
      </c>
      <c r="F1338" s="513">
        <v>1</v>
      </c>
      <c r="G1338" s="513">
        <v>218</v>
      </c>
      <c r="H1338" s="513">
        <v>1</v>
      </c>
      <c r="I1338" s="513">
        <v>218</v>
      </c>
      <c r="J1338" s="513">
        <v>1</v>
      </c>
      <c r="K1338" s="513">
        <v>219</v>
      </c>
      <c r="L1338" s="513">
        <v>1.0045871559633028</v>
      </c>
      <c r="M1338" s="513">
        <v>219</v>
      </c>
      <c r="N1338" s="513">
        <v>1</v>
      </c>
      <c r="O1338" s="513">
        <v>219</v>
      </c>
      <c r="P1338" s="503">
        <v>1.0045871559633028</v>
      </c>
      <c r="Q1338" s="514">
        <v>219</v>
      </c>
    </row>
    <row r="1339" spans="1:17" ht="14.4" customHeight="1" x14ac:dyDescent="0.3">
      <c r="A1339" s="497" t="s">
        <v>2167</v>
      </c>
      <c r="B1339" s="498" t="s">
        <v>1607</v>
      </c>
      <c r="C1339" s="498" t="s">
        <v>1588</v>
      </c>
      <c r="D1339" s="498" t="s">
        <v>1816</v>
      </c>
      <c r="E1339" s="498" t="s">
        <v>1817</v>
      </c>
      <c r="F1339" s="513">
        <v>2</v>
      </c>
      <c r="G1339" s="513">
        <v>2552</v>
      </c>
      <c r="H1339" s="513">
        <v>1</v>
      </c>
      <c r="I1339" s="513">
        <v>1276</v>
      </c>
      <c r="J1339" s="513"/>
      <c r="K1339" s="513"/>
      <c r="L1339" s="513"/>
      <c r="M1339" s="513"/>
      <c r="N1339" s="513"/>
      <c r="O1339" s="513"/>
      <c r="P1339" s="503"/>
      <c r="Q1339" s="514"/>
    </row>
    <row r="1340" spans="1:17" ht="14.4" customHeight="1" x14ac:dyDescent="0.3">
      <c r="A1340" s="497" t="s">
        <v>2167</v>
      </c>
      <c r="B1340" s="498" t="s">
        <v>1607</v>
      </c>
      <c r="C1340" s="498" t="s">
        <v>1588</v>
      </c>
      <c r="D1340" s="498" t="s">
        <v>1818</v>
      </c>
      <c r="E1340" s="498" t="s">
        <v>1819</v>
      </c>
      <c r="F1340" s="513">
        <v>2</v>
      </c>
      <c r="G1340" s="513">
        <v>2326</v>
      </c>
      <c r="H1340" s="513">
        <v>1</v>
      </c>
      <c r="I1340" s="513">
        <v>1163</v>
      </c>
      <c r="J1340" s="513"/>
      <c r="K1340" s="513"/>
      <c r="L1340" s="513"/>
      <c r="M1340" s="513"/>
      <c r="N1340" s="513">
        <v>1</v>
      </c>
      <c r="O1340" s="513">
        <v>1164</v>
      </c>
      <c r="P1340" s="503">
        <v>0.50042992261392949</v>
      </c>
      <c r="Q1340" s="514">
        <v>1164</v>
      </c>
    </row>
    <row r="1341" spans="1:17" ht="14.4" customHeight="1" x14ac:dyDescent="0.3">
      <c r="A1341" s="497" t="s">
        <v>2167</v>
      </c>
      <c r="B1341" s="498" t="s">
        <v>1607</v>
      </c>
      <c r="C1341" s="498" t="s">
        <v>1588</v>
      </c>
      <c r="D1341" s="498" t="s">
        <v>1820</v>
      </c>
      <c r="E1341" s="498" t="s">
        <v>1821</v>
      </c>
      <c r="F1341" s="513">
        <v>13</v>
      </c>
      <c r="G1341" s="513">
        <v>65845</v>
      </c>
      <c r="H1341" s="513">
        <v>1</v>
      </c>
      <c r="I1341" s="513">
        <v>5065</v>
      </c>
      <c r="J1341" s="513">
        <v>1</v>
      </c>
      <c r="K1341" s="513">
        <v>5068</v>
      </c>
      <c r="L1341" s="513">
        <v>7.6968638469132059E-2</v>
      </c>
      <c r="M1341" s="513">
        <v>5068</v>
      </c>
      <c r="N1341" s="513">
        <v>1</v>
      </c>
      <c r="O1341" s="513">
        <v>5068</v>
      </c>
      <c r="P1341" s="503">
        <v>7.6968638469132059E-2</v>
      </c>
      <c r="Q1341" s="514">
        <v>5068</v>
      </c>
    </row>
    <row r="1342" spans="1:17" ht="14.4" customHeight="1" x14ac:dyDescent="0.3">
      <c r="A1342" s="497" t="s">
        <v>2167</v>
      </c>
      <c r="B1342" s="498" t="s">
        <v>1607</v>
      </c>
      <c r="C1342" s="498" t="s">
        <v>1588</v>
      </c>
      <c r="D1342" s="498" t="s">
        <v>1828</v>
      </c>
      <c r="E1342" s="498" t="s">
        <v>1829</v>
      </c>
      <c r="F1342" s="513">
        <v>20</v>
      </c>
      <c r="G1342" s="513">
        <v>3440</v>
      </c>
      <c r="H1342" s="513">
        <v>1</v>
      </c>
      <c r="I1342" s="513">
        <v>172</v>
      </c>
      <c r="J1342" s="513">
        <v>6</v>
      </c>
      <c r="K1342" s="513">
        <v>1038</v>
      </c>
      <c r="L1342" s="513">
        <v>0.30174418604651165</v>
      </c>
      <c r="M1342" s="513">
        <v>173</v>
      </c>
      <c r="N1342" s="513">
        <v>3</v>
      </c>
      <c r="O1342" s="513">
        <v>519</v>
      </c>
      <c r="P1342" s="503">
        <v>0.15087209302325583</v>
      </c>
      <c r="Q1342" s="514">
        <v>173</v>
      </c>
    </row>
    <row r="1343" spans="1:17" ht="14.4" customHeight="1" x14ac:dyDescent="0.3">
      <c r="A1343" s="497" t="s">
        <v>2167</v>
      </c>
      <c r="B1343" s="498" t="s">
        <v>1607</v>
      </c>
      <c r="C1343" s="498" t="s">
        <v>1588</v>
      </c>
      <c r="D1343" s="498" t="s">
        <v>1830</v>
      </c>
      <c r="E1343" s="498" t="s">
        <v>1831</v>
      </c>
      <c r="F1343" s="513">
        <v>10</v>
      </c>
      <c r="G1343" s="513">
        <v>19940</v>
      </c>
      <c r="H1343" s="513">
        <v>1</v>
      </c>
      <c r="I1343" s="513">
        <v>1994</v>
      </c>
      <c r="J1343" s="513">
        <v>3</v>
      </c>
      <c r="K1343" s="513">
        <v>5988</v>
      </c>
      <c r="L1343" s="513">
        <v>0.30030090270812437</v>
      </c>
      <c r="M1343" s="513">
        <v>1996</v>
      </c>
      <c r="N1343" s="513">
        <v>11</v>
      </c>
      <c r="O1343" s="513">
        <v>21956</v>
      </c>
      <c r="P1343" s="503">
        <v>1.1011033099297893</v>
      </c>
      <c r="Q1343" s="514">
        <v>1996</v>
      </c>
    </row>
    <row r="1344" spans="1:17" ht="14.4" customHeight="1" x14ac:dyDescent="0.3">
      <c r="A1344" s="497" t="s">
        <v>2167</v>
      </c>
      <c r="B1344" s="498" t="s">
        <v>1607</v>
      </c>
      <c r="C1344" s="498" t="s">
        <v>1588</v>
      </c>
      <c r="D1344" s="498" t="s">
        <v>1836</v>
      </c>
      <c r="E1344" s="498" t="s">
        <v>1837</v>
      </c>
      <c r="F1344" s="513">
        <v>3</v>
      </c>
      <c r="G1344" s="513">
        <v>8073</v>
      </c>
      <c r="H1344" s="513">
        <v>1</v>
      </c>
      <c r="I1344" s="513">
        <v>2691</v>
      </c>
      <c r="J1344" s="513"/>
      <c r="K1344" s="513"/>
      <c r="L1344" s="513"/>
      <c r="M1344" s="513"/>
      <c r="N1344" s="513">
        <v>1</v>
      </c>
      <c r="O1344" s="513">
        <v>2692</v>
      </c>
      <c r="P1344" s="503">
        <v>0.33345720302242043</v>
      </c>
      <c r="Q1344" s="514">
        <v>2692</v>
      </c>
    </row>
    <row r="1345" spans="1:17" ht="14.4" customHeight="1" x14ac:dyDescent="0.3">
      <c r="A1345" s="497" t="s">
        <v>2167</v>
      </c>
      <c r="B1345" s="498" t="s">
        <v>1607</v>
      </c>
      <c r="C1345" s="498" t="s">
        <v>1588</v>
      </c>
      <c r="D1345" s="498" t="s">
        <v>1848</v>
      </c>
      <c r="E1345" s="498" t="s">
        <v>1849</v>
      </c>
      <c r="F1345" s="513">
        <v>2</v>
      </c>
      <c r="G1345" s="513">
        <v>298</v>
      </c>
      <c r="H1345" s="513">
        <v>1</v>
      </c>
      <c r="I1345" s="513">
        <v>149</v>
      </c>
      <c r="J1345" s="513">
        <v>1</v>
      </c>
      <c r="K1345" s="513">
        <v>150</v>
      </c>
      <c r="L1345" s="513">
        <v>0.50335570469798663</v>
      </c>
      <c r="M1345" s="513">
        <v>150</v>
      </c>
      <c r="N1345" s="513"/>
      <c r="O1345" s="513"/>
      <c r="P1345" s="503"/>
      <c r="Q1345" s="514"/>
    </row>
    <row r="1346" spans="1:17" ht="14.4" customHeight="1" x14ac:dyDescent="0.3">
      <c r="A1346" s="497" t="s">
        <v>2167</v>
      </c>
      <c r="B1346" s="498" t="s">
        <v>1607</v>
      </c>
      <c r="C1346" s="498" t="s">
        <v>1588</v>
      </c>
      <c r="D1346" s="498" t="s">
        <v>1850</v>
      </c>
      <c r="E1346" s="498" t="s">
        <v>1851</v>
      </c>
      <c r="F1346" s="513">
        <v>5</v>
      </c>
      <c r="G1346" s="513">
        <v>960</v>
      </c>
      <c r="H1346" s="513">
        <v>1</v>
      </c>
      <c r="I1346" s="513">
        <v>192</v>
      </c>
      <c r="J1346" s="513">
        <v>3</v>
      </c>
      <c r="K1346" s="513">
        <v>579</v>
      </c>
      <c r="L1346" s="513">
        <v>0.60312500000000002</v>
      </c>
      <c r="M1346" s="513">
        <v>193</v>
      </c>
      <c r="N1346" s="513">
        <v>2</v>
      </c>
      <c r="O1346" s="513">
        <v>386</v>
      </c>
      <c r="P1346" s="503">
        <v>0.40208333333333335</v>
      </c>
      <c r="Q1346" s="514">
        <v>193</v>
      </c>
    </row>
    <row r="1347" spans="1:17" ht="14.4" customHeight="1" x14ac:dyDescent="0.3">
      <c r="A1347" s="497" t="s">
        <v>2167</v>
      </c>
      <c r="B1347" s="498" t="s">
        <v>1607</v>
      </c>
      <c r="C1347" s="498" t="s">
        <v>1588</v>
      </c>
      <c r="D1347" s="498" t="s">
        <v>1852</v>
      </c>
      <c r="E1347" s="498" t="s">
        <v>1853</v>
      </c>
      <c r="F1347" s="513"/>
      <c r="G1347" s="513"/>
      <c r="H1347" s="513"/>
      <c r="I1347" s="513"/>
      <c r="J1347" s="513">
        <v>2</v>
      </c>
      <c r="K1347" s="513">
        <v>396</v>
      </c>
      <c r="L1347" s="513"/>
      <c r="M1347" s="513">
        <v>198</v>
      </c>
      <c r="N1347" s="513"/>
      <c r="O1347" s="513"/>
      <c r="P1347" s="503"/>
      <c r="Q1347" s="514"/>
    </row>
    <row r="1348" spans="1:17" ht="14.4" customHeight="1" x14ac:dyDescent="0.3">
      <c r="A1348" s="497" t="s">
        <v>2167</v>
      </c>
      <c r="B1348" s="498" t="s">
        <v>1607</v>
      </c>
      <c r="C1348" s="498" t="s">
        <v>1588</v>
      </c>
      <c r="D1348" s="498" t="s">
        <v>1864</v>
      </c>
      <c r="E1348" s="498" t="s">
        <v>1865</v>
      </c>
      <c r="F1348" s="513">
        <v>2</v>
      </c>
      <c r="G1348" s="513">
        <v>4232</v>
      </c>
      <c r="H1348" s="513">
        <v>1</v>
      </c>
      <c r="I1348" s="513">
        <v>2116</v>
      </c>
      <c r="J1348" s="513">
        <v>3</v>
      </c>
      <c r="K1348" s="513">
        <v>6354</v>
      </c>
      <c r="L1348" s="513">
        <v>1.5014177693761814</v>
      </c>
      <c r="M1348" s="513">
        <v>2118</v>
      </c>
      <c r="N1348" s="513">
        <v>4</v>
      </c>
      <c r="O1348" s="513">
        <v>8472</v>
      </c>
      <c r="P1348" s="503">
        <v>2.0018903591682418</v>
      </c>
      <c r="Q1348" s="514">
        <v>2118</v>
      </c>
    </row>
    <row r="1349" spans="1:17" ht="14.4" customHeight="1" x14ac:dyDescent="0.3">
      <c r="A1349" s="497" t="s">
        <v>2167</v>
      </c>
      <c r="B1349" s="498" t="s">
        <v>1607</v>
      </c>
      <c r="C1349" s="498" t="s">
        <v>1588</v>
      </c>
      <c r="D1349" s="498" t="s">
        <v>1867</v>
      </c>
      <c r="E1349" s="498" t="s">
        <v>1868</v>
      </c>
      <c r="F1349" s="513"/>
      <c r="G1349" s="513"/>
      <c r="H1349" s="513"/>
      <c r="I1349" s="513"/>
      <c r="J1349" s="513"/>
      <c r="K1349" s="513"/>
      <c r="L1349" s="513"/>
      <c r="M1349" s="513"/>
      <c r="N1349" s="513">
        <v>1</v>
      </c>
      <c r="O1349" s="513">
        <v>158</v>
      </c>
      <c r="P1349" s="503"/>
      <c r="Q1349" s="514">
        <v>158</v>
      </c>
    </row>
    <row r="1350" spans="1:17" ht="14.4" customHeight="1" x14ac:dyDescent="0.3">
      <c r="A1350" s="497" t="s">
        <v>2167</v>
      </c>
      <c r="B1350" s="498" t="s">
        <v>1607</v>
      </c>
      <c r="C1350" s="498" t="s">
        <v>1588</v>
      </c>
      <c r="D1350" s="498" t="s">
        <v>1875</v>
      </c>
      <c r="E1350" s="498" t="s">
        <v>1876</v>
      </c>
      <c r="F1350" s="513">
        <v>1</v>
      </c>
      <c r="G1350" s="513">
        <v>252</v>
      </c>
      <c r="H1350" s="513">
        <v>1</v>
      </c>
      <c r="I1350" s="513">
        <v>252</v>
      </c>
      <c r="J1350" s="513"/>
      <c r="K1350" s="513"/>
      <c r="L1350" s="513"/>
      <c r="M1350" s="513"/>
      <c r="N1350" s="513"/>
      <c r="O1350" s="513"/>
      <c r="P1350" s="503"/>
      <c r="Q1350" s="514"/>
    </row>
    <row r="1351" spans="1:17" ht="14.4" customHeight="1" x14ac:dyDescent="0.3">
      <c r="A1351" s="497" t="s">
        <v>2167</v>
      </c>
      <c r="B1351" s="498" t="s">
        <v>1607</v>
      </c>
      <c r="C1351" s="498" t="s">
        <v>1588</v>
      </c>
      <c r="D1351" s="498" t="s">
        <v>1887</v>
      </c>
      <c r="E1351" s="498" t="s">
        <v>1888</v>
      </c>
      <c r="F1351" s="513">
        <v>1</v>
      </c>
      <c r="G1351" s="513">
        <v>364</v>
      </c>
      <c r="H1351" s="513">
        <v>1</v>
      </c>
      <c r="I1351" s="513">
        <v>364</v>
      </c>
      <c r="J1351" s="513"/>
      <c r="K1351" s="513"/>
      <c r="L1351" s="513"/>
      <c r="M1351" s="513"/>
      <c r="N1351" s="513"/>
      <c r="O1351" s="513"/>
      <c r="P1351" s="503"/>
      <c r="Q1351" s="514"/>
    </row>
    <row r="1352" spans="1:17" ht="14.4" customHeight="1" x14ac:dyDescent="0.3">
      <c r="A1352" s="497" t="s">
        <v>2168</v>
      </c>
      <c r="B1352" s="498" t="s">
        <v>1607</v>
      </c>
      <c r="C1352" s="498" t="s">
        <v>1608</v>
      </c>
      <c r="D1352" s="498" t="s">
        <v>1622</v>
      </c>
      <c r="E1352" s="498" t="s">
        <v>693</v>
      </c>
      <c r="F1352" s="513">
        <v>0.15</v>
      </c>
      <c r="G1352" s="513">
        <v>1934.98</v>
      </c>
      <c r="H1352" s="513">
        <v>1</v>
      </c>
      <c r="I1352" s="513">
        <v>12899.866666666667</v>
      </c>
      <c r="J1352" s="513"/>
      <c r="K1352" s="513"/>
      <c r="L1352" s="513"/>
      <c r="M1352" s="513"/>
      <c r="N1352" s="513"/>
      <c r="O1352" s="513"/>
      <c r="P1352" s="503"/>
      <c r="Q1352" s="514"/>
    </row>
    <row r="1353" spans="1:17" ht="14.4" customHeight="1" x14ac:dyDescent="0.3">
      <c r="A1353" s="497" t="s">
        <v>2168</v>
      </c>
      <c r="B1353" s="498" t="s">
        <v>1607</v>
      </c>
      <c r="C1353" s="498" t="s">
        <v>1608</v>
      </c>
      <c r="D1353" s="498" t="s">
        <v>1634</v>
      </c>
      <c r="E1353" s="498" t="s">
        <v>716</v>
      </c>
      <c r="F1353" s="513">
        <v>0.06</v>
      </c>
      <c r="G1353" s="513">
        <v>649.59</v>
      </c>
      <c r="H1353" s="513">
        <v>1</v>
      </c>
      <c r="I1353" s="513">
        <v>10826.500000000002</v>
      </c>
      <c r="J1353" s="513"/>
      <c r="K1353" s="513"/>
      <c r="L1353" s="513"/>
      <c r="M1353" s="513"/>
      <c r="N1353" s="513"/>
      <c r="O1353" s="513"/>
      <c r="P1353" s="503"/>
      <c r="Q1353" s="514"/>
    </row>
    <row r="1354" spans="1:17" ht="14.4" customHeight="1" x14ac:dyDescent="0.3">
      <c r="A1354" s="497" t="s">
        <v>2168</v>
      </c>
      <c r="B1354" s="498" t="s">
        <v>1607</v>
      </c>
      <c r="C1354" s="498" t="s">
        <v>1588</v>
      </c>
      <c r="D1354" s="498" t="s">
        <v>1756</v>
      </c>
      <c r="E1354" s="498" t="s">
        <v>1757</v>
      </c>
      <c r="F1354" s="513">
        <v>1</v>
      </c>
      <c r="G1354" s="513">
        <v>149</v>
      </c>
      <c r="H1354" s="513">
        <v>1</v>
      </c>
      <c r="I1354" s="513">
        <v>149</v>
      </c>
      <c r="J1354" s="513"/>
      <c r="K1354" s="513"/>
      <c r="L1354" s="513"/>
      <c r="M1354" s="513"/>
      <c r="N1354" s="513"/>
      <c r="O1354" s="513"/>
      <c r="P1354" s="503"/>
      <c r="Q1354" s="514"/>
    </row>
    <row r="1355" spans="1:17" ht="14.4" customHeight="1" x14ac:dyDescent="0.3">
      <c r="A1355" s="497" t="s">
        <v>2168</v>
      </c>
      <c r="B1355" s="498" t="s">
        <v>1607</v>
      </c>
      <c r="C1355" s="498" t="s">
        <v>1588</v>
      </c>
      <c r="D1355" s="498" t="s">
        <v>1762</v>
      </c>
      <c r="E1355" s="498" t="s">
        <v>1763</v>
      </c>
      <c r="F1355" s="513">
        <v>2</v>
      </c>
      <c r="G1355" s="513">
        <v>432</v>
      </c>
      <c r="H1355" s="513">
        <v>1</v>
      </c>
      <c r="I1355" s="513">
        <v>216</v>
      </c>
      <c r="J1355" s="513"/>
      <c r="K1355" s="513"/>
      <c r="L1355" s="513"/>
      <c r="M1355" s="513"/>
      <c r="N1355" s="513"/>
      <c r="O1355" s="513"/>
      <c r="P1355" s="503"/>
      <c r="Q1355" s="514"/>
    </row>
    <row r="1356" spans="1:17" ht="14.4" customHeight="1" x14ac:dyDescent="0.3">
      <c r="A1356" s="497" t="s">
        <v>2168</v>
      </c>
      <c r="B1356" s="498" t="s">
        <v>1607</v>
      </c>
      <c r="C1356" s="498" t="s">
        <v>1588</v>
      </c>
      <c r="D1356" s="498" t="s">
        <v>1800</v>
      </c>
      <c r="E1356" s="498" t="s">
        <v>1801</v>
      </c>
      <c r="F1356" s="513">
        <v>2</v>
      </c>
      <c r="G1356" s="513">
        <v>7622</v>
      </c>
      <c r="H1356" s="513">
        <v>1</v>
      </c>
      <c r="I1356" s="513">
        <v>3811</v>
      </c>
      <c r="J1356" s="513"/>
      <c r="K1356" s="513"/>
      <c r="L1356" s="513"/>
      <c r="M1356" s="513"/>
      <c r="N1356" s="513"/>
      <c r="O1356" s="513"/>
      <c r="P1356" s="503"/>
      <c r="Q1356" s="514"/>
    </row>
    <row r="1357" spans="1:17" ht="14.4" customHeight="1" x14ac:dyDescent="0.3">
      <c r="A1357" s="497" t="s">
        <v>2168</v>
      </c>
      <c r="B1357" s="498" t="s">
        <v>1607</v>
      </c>
      <c r="C1357" s="498" t="s">
        <v>1588</v>
      </c>
      <c r="D1357" s="498" t="s">
        <v>1820</v>
      </c>
      <c r="E1357" s="498" t="s">
        <v>1821</v>
      </c>
      <c r="F1357" s="513">
        <v>2</v>
      </c>
      <c r="G1357" s="513">
        <v>10130</v>
      </c>
      <c r="H1357" s="513">
        <v>1</v>
      </c>
      <c r="I1357" s="513">
        <v>5065</v>
      </c>
      <c r="J1357" s="513"/>
      <c r="K1357" s="513"/>
      <c r="L1357" s="513"/>
      <c r="M1357" s="513"/>
      <c r="N1357" s="513"/>
      <c r="O1357" s="513"/>
      <c r="P1357" s="503"/>
      <c r="Q1357" s="514"/>
    </row>
    <row r="1358" spans="1:17" ht="14.4" customHeight="1" x14ac:dyDescent="0.3">
      <c r="A1358" s="497" t="s">
        <v>2168</v>
      </c>
      <c r="B1358" s="498" t="s">
        <v>1607</v>
      </c>
      <c r="C1358" s="498" t="s">
        <v>1588</v>
      </c>
      <c r="D1358" s="498" t="s">
        <v>1826</v>
      </c>
      <c r="E1358" s="498" t="s">
        <v>1827</v>
      </c>
      <c r="F1358" s="513">
        <v>1</v>
      </c>
      <c r="G1358" s="513">
        <v>738</v>
      </c>
      <c r="H1358" s="513">
        <v>1</v>
      </c>
      <c r="I1358" s="513">
        <v>738</v>
      </c>
      <c r="J1358" s="513"/>
      <c r="K1358" s="513"/>
      <c r="L1358" s="513"/>
      <c r="M1358" s="513"/>
      <c r="N1358" s="513"/>
      <c r="O1358" s="513"/>
      <c r="P1358" s="503"/>
      <c r="Q1358" s="514"/>
    </row>
    <row r="1359" spans="1:17" ht="14.4" customHeight="1" x14ac:dyDescent="0.3">
      <c r="A1359" s="497" t="s">
        <v>2168</v>
      </c>
      <c r="B1359" s="498" t="s">
        <v>1607</v>
      </c>
      <c r="C1359" s="498" t="s">
        <v>1588</v>
      </c>
      <c r="D1359" s="498" t="s">
        <v>1828</v>
      </c>
      <c r="E1359" s="498" t="s">
        <v>1829</v>
      </c>
      <c r="F1359" s="513">
        <v>20</v>
      </c>
      <c r="G1359" s="513">
        <v>3440</v>
      </c>
      <c r="H1359" s="513">
        <v>1</v>
      </c>
      <c r="I1359" s="513">
        <v>172</v>
      </c>
      <c r="J1359" s="513"/>
      <c r="K1359" s="513"/>
      <c r="L1359" s="513"/>
      <c r="M1359" s="513"/>
      <c r="N1359" s="513"/>
      <c r="O1359" s="513"/>
      <c r="P1359" s="503"/>
      <c r="Q1359" s="514"/>
    </row>
    <row r="1360" spans="1:17" ht="14.4" customHeight="1" x14ac:dyDescent="0.3">
      <c r="A1360" s="497" t="s">
        <v>2168</v>
      </c>
      <c r="B1360" s="498" t="s">
        <v>1607</v>
      </c>
      <c r="C1360" s="498" t="s">
        <v>1588</v>
      </c>
      <c r="D1360" s="498" t="s">
        <v>1830</v>
      </c>
      <c r="E1360" s="498" t="s">
        <v>1831</v>
      </c>
      <c r="F1360" s="513">
        <v>1</v>
      </c>
      <c r="G1360" s="513">
        <v>1994</v>
      </c>
      <c r="H1360" s="513">
        <v>1</v>
      </c>
      <c r="I1360" s="513">
        <v>1994</v>
      </c>
      <c r="J1360" s="513"/>
      <c r="K1360" s="513"/>
      <c r="L1360" s="513"/>
      <c r="M1360" s="513"/>
      <c r="N1360" s="513"/>
      <c r="O1360" s="513"/>
      <c r="P1360" s="503"/>
      <c r="Q1360" s="514"/>
    </row>
    <row r="1361" spans="1:17" ht="14.4" customHeight="1" x14ac:dyDescent="0.3">
      <c r="A1361" s="497" t="s">
        <v>2168</v>
      </c>
      <c r="B1361" s="498" t="s">
        <v>1607</v>
      </c>
      <c r="C1361" s="498" t="s">
        <v>1588</v>
      </c>
      <c r="D1361" s="498" t="s">
        <v>1848</v>
      </c>
      <c r="E1361" s="498" t="s">
        <v>1849</v>
      </c>
      <c r="F1361" s="513">
        <v>11</v>
      </c>
      <c r="G1361" s="513">
        <v>1639</v>
      </c>
      <c r="H1361" s="513">
        <v>1</v>
      </c>
      <c r="I1361" s="513">
        <v>149</v>
      </c>
      <c r="J1361" s="513"/>
      <c r="K1361" s="513"/>
      <c r="L1361" s="513"/>
      <c r="M1361" s="513"/>
      <c r="N1361" s="513"/>
      <c r="O1361" s="513"/>
      <c r="P1361" s="503"/>
      <c r="Q1361" s="514"/>
    </row>
    <row r="1362" spans="1:17" ht="14.4" customHeight="1" x14ac:dyDescent="0.3">
      <c r="A1362" s="497" t="s">
        <v>2168</v>
      </c>
      <c r="B1362" s="498" t="s">
        <v>1607</v>
      </c>
      <c r="C1362" s="498" t="s">
        <v>1588</v>
      </c>
      <c r="D1362" s="498" t="s">
        <v>1852</v>
      </c>
      <c r="E1362" s="498" t="s">
        <v>1853</v>
      </c>
      <c r="F1362" s="513">
        <v>2</v>
      </c>
      <c r="G1362" s="513">
        <v>394</v>
      </c>
      <c r="H1362" s="513">
        <v>1</v>
      </c>
      <c r="I1362" s="513">
        <v>197</v>
      </c>
      <c r="J1362" s="513"/>
      <c r="K1362" s="513"/>
      <c r="L1362" s="513"/>
      <c r="M1362" s="513"/>
      <c r="N1362" s="513"/>
      <c r="O1362" s="513"/>
      <c r="P1362" s="503"/>
      <c r="Q1362" s="514"/>
    </row>
    <row r="1363" spans="1:17" ht="14.4" customHeight="1" x14ac:dyDescent="0.3">
      <c r="A1363" s="497" t="s">
        <v>2168</v>
      </c>
      <c r="B1363" s="498" t="s">
        <v>1607</v>
      </c>
      <c r="C1363" s="498" t="s">
        <v>1588</v>
      </c>
      <c r="D1363" s="498" t="s">
        <v>1858</v>
      </c>
      <c r="E1363" s="498" t="s">
        <v>1859</v>
      </c>
      <c r="F1363" s="513">
        <v>1</v>
      </c>
      <c r="G1363" s="513">
        <v>157</v>
      </c>
      <c r="H1363" s="513">
        <v>1</v>
      </c>
      <c r="I1363" s="513">
        <v>157</v>
      </c>
      <c r="J1363" s="513"/>
      <c r="K1363" s="513"/>
      <c r="L1363" s="513"/>
      <c r="M1363" s="513"/>
      <c r="N1363" s="513"/>
      <c r="O1363" s="513"/>
      <c r="P1363" s="503"/>
      <c r="Q1363" s="514"/>
    </row>
    <row r="1364" spans="1:17" ht="14.4" customHeight="1" x14ac:dyDescent="0.3">
      <c r="A1364" s="497" t="s">
        <v>2168</v>
      </c>
      <c r="B1364" s="498" t="s">
        <v>1607</v>
      </c>
      <c r="C1364" s="498" t="s">
        <v>1588</v>
      </c>
      <c r="D1364" s="498" t="s">
        <v>1864</v>
      </c>
      <c r="E1364" s="498" t="s">
        <v>1865</v>
      </c>
      <c r="F1364" s="513">
        <v>1</v>
      </c>
      <c r="G1364" s="513">
        <v>2116</v>
      </c>
      <c r="H1364" s="513">
        <v>1</v>
      </c>
      <c r="I1364" s="513">
        <v>2116</v>
      </c>
      <c r="J1364" s="513"/>
      <c r="K1364" s="513"/>
      <c r="L1364" s="513"/>
      <c r="M1364" s="513"/>
      <c r="N1364" s="513"/>
      <c r="O1364" s="513"/>
      <c r="P1364" s="503"/>
      <c r="Q1364" s="514"/>
    </row>
    <row r="1365" spans="1:17" ht="14.4" customHeight="1" x14ac:dyDescent="0.3">
      <c r="A1365" s="497" t="s">
        <v>2168</v>
      </c>
      <c r="B1365" s="498" t="s">
        <v>1607</v>
      </c>
      <c r="C1365" s="498" t="s">
        <v>1588</v>
      </c>
      <c r="D1365" s="498" t="s">
        <v>1866</v>
      </c>
      <c r="E1365" s="498" t="s">
        <v>1801</v>
      </c>
      <c r="F1365" s="513">
        <v>2</v>
      </c>
      <c r="G1365" s="513">
        <v>3724</v>
      </c>
      <c r="H1365" s="513">
        <v>1</v>
      </c>
      <c r="I1365" s="513">
        <v>1862</v>
      </c>
      <c r="J1365" s="513"/>
      <c r="K1365" s="513"/>
      <c r="L1365" s="513"/>
      <c r="M1365" s="513"/>
      <c r="N1365" s="513"/>
      <c r="O1365" s="513"/>
      <c r="P1365" s="503"/>
      <c r="Q1365" s="514"/>
    </row>
    <row r="1366" spans="1:17" ht="14.4" customHeight="1" x14ac:dyDescent="0.3">
      <c r="A1366" s="497" t="s">
        <v>2168</v>
      </c>
      <c r="B1366" s="498" t="s">
        <v>1607</v>
      </c>
      <c r="C1366" s="498" t="s">
        <v>1588</v>
      </c>
      <c r="D1366" s="498" t="s">
        <v>1871</v>
      </c>
      <c r="E1366" s="498" t="s">
        <v>1872</v>
      </c>
      <c r="F1366" s="513">
        <v>1</v>
      </c>
      <c r="G1366" s="513">
        <v>8378</v>
      </c>
      <c r="H1366" s="513">
        <v>1</v>
      </c>
      <c r="I1366" s="513">
        <v>8378</v>
      </c>
      <c r="J1366" s="513"/>
      <c r="K1366" s="513"/>
      <c r="L1366" s="513"/>
      <c r="M1366" s="513"/>
      <c r="N1366" s="513"/>
      <c r="O1366" s="513"/>
      <c r="P1366" s="503"/>
      <c r="Q1366" s="514"/>
    </row>
    <row r="1367" spans="1:17" ht="14.4" customHeight="1" x14ac:dyDescent="0.3">
      <c r="A1367" s="497" t="s">
        <v>2169</v>
      </c>
      <c r="B1367" s="498" t="s">
        <v>1580</v>
      </c>
      <c r="C1367" s="498" t="s">
        <v>1588</v>
      </c>
      <c r="D1367" s="498" t="s">
        <v>1601</v>
      </c>
      <c r="E1367" s="498" t="s">
        <v>1602</v>
      </c>
      <c r="F1367" s="513">
        <v>1</v>
      </c>
      <c r="G1367" s="513">
        <v>264</v>
      </c>
      <c r="H1367" s="513">
        <v>1</v>
      </c>
      <c r="I1367" s="513">
        <v>264</v>
      </c>
      <c r="J1367" s="513"/>
      <c r="K1367" s="513"/>
      <c r="L1367" s="513"/>
      <c r="M1367" s="513"/>
      <c r="N1367" s="513"/>
      <c r="O1367" s="513"/>
      <c r="P1367" s="503"/>
      <c r="Q1367" s="514"/>
    </row>
    <row r="1368" spans="1:17" ht="14.4" customHeight="1" x14ac:dyDescent="0.3">
      <c r="A1368" s="497" t="s">
        <v>2169</v>
      </c>
      <c r="B1368" s="498" t="s">
        <v>1607</v>
      </c>
      <c r="C1368" s="498" t="s">
        <v>1608</v>
      </c>
      <c r="D1368" s="498" t="s">
        <v>1613</v>
      </c>
      <c r="E1368" s="498" t="s">
        <v>613</v>
      </c>
      <c r="F1368" s="513">
        <v>0.5</v>
      </c>
      <c r="G1368" s="513">
        <v>991.44</v>
      </c>
      <c r="H1368" s="513">
        <v>1</v>
      </c>
      <c r="I1368" s="513">
        <v>1982.88</v>
      </c>
      <c r="J1368" s="513"/>
      <c r="K1368" s="513"/>
      <c r="L1368" s="513"/>
      <c r="M1368" s="513"/>
      <c r="N1368" s="513"/>
      <c r="O1368" s="513"/>
      <c r="P1368" s="503"/>
      <c r="Q1368" s="514"/>
    </row>
    <row r="1369" spans="1:17" ht="14.4" customHeight="1" x14ac:dyDescent="0.3">
      <c r="A1369" s="497" t="s">
        <v>2169</v>
      </c>
      <c r="B1369" s="498" t="s">
        <v>1607</v>
      </c>
      <c r="C1369" s="498" t="s">
        <v>1608</v>
      </c>
      <c r="D1369" s="498" t="s">
        <v>1614</v>
      </c>
      <c r="E1369" s="498" t="s">
        <v>1615</v>
      </c>
      <c r="F1369" s="513">
        <v>1</v>
      </c>
      <c r="G1369" s="513">
        <v>2648.23</v>
      </c>
      <c r="H1369" s="513">
        <v>1</v>
      </c>
      <c r="I1369" s="513">
        <v>2648.23</v>
      </c>
      <c r="J1369" s="513">
        <v>1.33</v>
      </c>
      <c r="K1369" s="513">
        <v>3537.4700000000003</v>
      </c>
      <c r="L1369" s="513">
        <v>1.3357865442201018</v>
      </c>
      <c r="M1369" s="513">
        <v>2659.7518796992481</v>
      </c>
      <c r="N1369" s="513">
        <v>0.67</v>
      </c>
      <c r="O1369" s="513">
        <v>1789.87</v>
      </c>
      <c r="P1369" s="503">
        <v>0.67587407438175684</v>
      </c>
      <c r="Q1369" s="514">
        <v>2671.4477611940297</v>
      </c>
    </row>
    <row r="1370" spans="1:17" ht="14.4" customHeight="1" x14ac:dyDescent="0.3">
      <c r="A1370" s="497" t="s">
        <v>2169</v>
      </c>
      <c r="B1370" s="498" t="s">
        <v>1607</v>
      </c>
      <c r="C1370" s="498" t="s">
        <v>1608</v>
      </c>
      <c r="D1370" s="498" t="s">
        <v>1616</v>
      </c>
      <c r="E1370" s="498" t="s">
        <v>1615</v>
      </c>
      <c r="F1370" s="513">
        <v>0.2</v>
      </c>
      <c r="G1370" s="513">
        <v>1324.11</v>
      </c>
      <c r="H1370" s="513">
        <v>1</v>
      </c>
      <c r="I1370" s="513">
        <v>6620.5499999999993</v>
      </c>
      <c r="J1370" s="513">
        <v>0.2</v>
      </c>
      <c r="K1370" s="513">
        <v>1335.72</v>
      </c>
      <c r="L1370" s="513">
        <v>1.0087681537032422</v>
      </c>
      <c r="M1370" s="513">
        <v>6678.5999999999995</v>
      </c>
      <c r="N1370" s="513"/>
      <c r="O1370" s="513"/>
      <c r="P1370" s="503"/>
      <c r="Q1370" s="514"/>
    </row>
    <row r="1371" spans="1:17" ht="14.4" customHeight="1" x14ac:dyDescent="0.3">
      <c r="A1371" s="497" t="s">
        <v>2169</v>
      </c>
      <c r="B1371" s="498" t="s">
        <v>1607</v>
      </c>
      <c r="C1371" s="498" t="s">
        <v>1608</v>
      </c>
      <c r="D1371" s="498" t="s">
        <v>1620</v>
      </c>
      <c r="E1371" s="498" t="s">
        <v>624</v>
      </c>
      <c r="F1371" s="513">
        <v>1</v>
      </c>
      <c r="G1371" s="513">
        <v>1549.83</v>
      </c>
      <c r="H1371" s="513">
        <v>1</v>
      </c>
      <c r="I1371" s="513">
        <v>1549.83</v>
      </c>
      <c r="J1371" s="513">
        <v>0.5</v>
      </c>
      <c r="K1371" s="513">
        <v>494.51</v>
      </c>
      <c r="L1371" s="513">
        <v>0.31907370485795217</v>
      </c>
      <c r="M1371" s="513">
        <v>989.02</v>
      </c>
      <c r="N1371" s="513">
        <v>1</v>
      </c>
      <c r="O1371" s="513">
        <v>989.03</v>
      </c>
      <c r="P1371" s="503">
        <v>0.63815386203648139</v>
      </c>
      <c r="Q1371" s="514">
        <v>989.03</v>
      </c>
    </row>
    <row r="1372" spans="1:17" ht="14.4" customHeight="1" x14ac:dyDescent="0.3">
      <c r="A1372" s="497" t="s">
        <v>2169</v>
      </c>
      <c r="B1372" s="498" t="s">
        <v>1607</v>
      </c>
      <c r="C1372" s="498" t="s">
        <v>1608</v>
      </c>
      <c r="D1372" s="498" t="s">
        <v>1622</v>
      </c>
      <c r="E1372" s="498" t="s">
        <v>693</v>
      </c>
      <c r="F1372" s="513"/>
      <c r="G1372" s="513"/>
      <c r="H1372" s="513"/>
      <c r="I1372" s="513"/>
      <c r="J1372" s="513"/>
      <c r="K1372" s="513"/>
      <c r="L1372" s="513"/>
      <c r="M1372" s="513"/>
      <c r="N1372" s="513">
        <v>0.04</v>
      </c>
      <c r="O1372" s="513">
        <v>413.5</v>
      </c>
      <c r="P1372" s="503"/>
      <c r="Q1372" s="514">
        <v>10337.5</v>
      </c>
    </row>
    <row r="1373" spans="1:17" ht="14.4" customHeight="1" x14ac:dyDescent="0.3">
      <c r="A1373" s="497" t="s">
        <v>2169</v>
      </c>
      <c r="B1373" s="498" t="s">
        <v>1607</v>
      </c>
      <c r="C1373" s="498" t="s">
        <v>1608</v>
      </c>
      <c r="D1373" s="498" t="s">
        <v>1625</v>
      </c>
      <c r="E1373" s="498" t="s">
        <v>693</v>
      </c>
      <c r="F1373" s="513">
        <v>0.01</v>
      </c>
      <c r="G1373" s="513">
        <v>64.489999999999995</v>
      </c>
      <c r="H1373" s="513">
        <v>1</v>
      </c>
      <c r="I1373" s="513">
        <v>6448.9999999999991</v>
      </c>
      <c r="J1373" s="513"/>
      <c r="K1373" s="513"/>
      <c r="L1373" s="513"/>
      <c r="M1373" s="513"/>
      <c r="N1373" s="513"/>
      <c r="O1373" s="513"/>
      <c r="P1373" s="503"/>
      <c r="Q1373" s="514"/>
    </row>
    <row r="1374" spans="1:17" ht="14.4" customHeight="1" x14ac:dyDescent="0.3">
      <c r="A1374" s="497" t="s">
        <v>2169</v>
      </c>
      <c r="B1374" s="498" t="s">
        <v>1607</v>
      </c>
      <c r="C1374" s="498" t="s">
        <v>1608</v>
      </c>
      <c r="D1374" s="498" t="s">
        <v>1633</v>
      </c>
      <c r="E1374" s="498" t="s">
        <v>716</v>
      </c>
      <c r="F1374" s="513">
        <v>0.2</v>
      </c>
      <c r="G1374" s="513">
        <v>1082.6600000000001</v>
      </c>
      <c r="H1374" s="513">
        <v>1</v>
      </c>
      <c r="I1374" s="513">
        <v>5413.3</v>
      </c>
      <c r="J1374" s="513">
        <v>0.2</v>
      </c>
      <c r="K1374" s="513">
        <v>1092.1600000000001</v>
      </c>
      <c r="L1374" s="513">
        <v>1.0087746845731809</v>
      </c>
      <c r="M1374" s="513">
        <v>5460.8</v>
      </c>
      <c r="N1374" s="513">
        <v>0.16</v>
      </c>
      <c r="O1374" s="513">
        <v>873.72</v>
      </c>
      <c r="P1374" s="503">
        <v>0.80701235845048302</v>
      </c>
      <c r="Q1374" s="514">
        <v>5460.75</v>
      </c>
    </row>
    <row r="1375" spans="1:17" ht="14.4" customHeight="1" x14ac:dyDescent="0.3">
      <c r="A1375" s="497" t="s">
        <v>2169</v>
      </c>
      <c r="B1375" s="498" t="s">
        <v>1607</v>
      </c>
      <c r="C1375" s="498" t="s">
        <v>1608</v>
      </c>
      <c r="D1375" s="498" t="s">
        <v>1634</v>
      </c>
      <c r="E1375" s="498" t="s">
        <v>716</v>
      </c>
      <c r="F1375" s="513">
        <v>0.31</v>
      </c>
      <c r="G1375" s="513">
        <v>3356.25</v>
      </c>
      <c r="H1375" s="513">
        <v>1</v>
      </c>
      <c r="I1375" s="513">
        <v>10826.612903225807</v>
      </c>
      <c r="J1375" s="513">
        <v>0.14000000000000001</v>
      </c>
      <c r="K1375" s="513">
        <v>1529.02</v>
      </c>
      <c r="L1375" s="513">
        <v>0.45557392923649909</v>
      </c>
      <c r="M1375" s="513">
        <v>10921.571428571428</v>
      </c>
      <c r="N1375" s="513">
        <v>0.29000000000000004</v>
      </c>
      <c r="O1375" s="513">
        <v>3167.25</v>
      </c>
      <c r="P1375" s="503">
        <v>0.94368715083798882</v>
      </c>
      <c r="Q1375" s="514">
        <v>10921.551724137929</v>
      </c>
    </row>
    <row r="1376" spans="1:17" ht="14.4" customHeight="1" x14ac:dyDescent="0.3">
      <c r="A1376" s="497" t="s">
        <v>2169</v>
      </c>
      <c r="B1376" s="498" t="s">
        <v>1607</v>
      </c>
      <c r="C1376" s="498" t="s">
        <v>1608</v>
      </c>
      <c r="D1376" s="498" t="s">
        <v>1635</v>
      </c>
      <c r="E1376" s="498" t="s">
        <v>719</v>
      </c>
      <c r="F1376" s="513">
        <v>0.30000000000000004</v>
      </c>
      <c r="G1376" s="513">
        <v>581.73</v>
      </c>
      <c r="H1376" s="513">
        <v>1</v>
      </c>
      <c r="I1376" s="513">
        <v>1939.0999999999997</v>
      </c>
      <c r="J1376" s="513">
        <v>0.1</v>
      </c>
      <c r="K1376" s="513">
        <v>195.61</v>
      </c>
      <c r="L1376" s="513">
        <v>0.33625565124714218</v>
      </c>
      <c r="M1376" s="513">
        <v>1956.1000000000001</v>
      </c>
      <c r="N1376" s="513">
        <v>0.2</v>
      </c>
      <c r="O1376" s="513">
        <v>391.22</v>
      </c>
      <c r="P1376" s="503">
        <v>0.67251130249428437</v>
      </c>
      <c r="Q1376" s="514">
        <v>1956.1000000000001</v>
      </c>
    </row>
    <row r="1377" spans="1:17" ht="14.4" customHeight="1" x14ac:dyDescent="0.3">
      <c r="A1377" s="497" t="s">
        <v>2169</v>
      </c>
      <c r="B1377" s="498" t="s">
        <v>1607</v>
      </c>
      <c r="C1377" s="498" t="s">
        <v>1608</v>
      </c>
      <c r="D1377" s="498" t="s">
        <v>1637</v>
      </c>
      <c r="E1377" s="498" t="s">
        <v>632</v>
      </c>
      <c r="F1377" s="513"/>
      <c r="G1377" s="513"/>
      <c r="H1377" s="513"/>
      <c r="I1377" s="513"/>
      <c r="J1377" s="513"/>
      <c r="K1377" s="513"/>
      <c r="L1377" s="513"/>
      <c r="M1377" s="513"/>
      <c r="N1377" s="513">
        <v>0.02</v>
      </c>
      <c r="O1377" s="513">
        <v>7.58</v>
      </c>
      <c r="P1377" s="503"/>
      <c r="Q1377" s="514">
        <v>379</v>
      </c>
    </row>
    <row r="1378" spans="1:17" ht="14.4" customHeight="1" x14ac:dyDescent="0.3">
      <c r="A1378" s="497" t="s">
        <v>2169</v>
      </c>
      <c r="B1378" s="498" t="s">
        <v>1607</v>
      </c>
      <c r="C1378" s="498" t="s">
        <v>1608</v>
      </c>
      <c r="D1378" s="498" t="s">
        <v>1639</v>
      </c>
      <c r="E1378" s="498" t="s">
        <v>609</v>
      </c>
      <c r="F1378" s="513">
        <v>0.03</v>
      </c>
      <c r="G1378" s="513">
        <v>28.09</v>
      </c>
      <c r="H1378" s="513">
        <v>1</v>
      </c>
      <c r="I1378" s="513">
        <v>936.33333333333337</v>
      </c>
      <c r="J1378" s="513"/>
      <c r="K1378" s="513"/>
      <c r="L1378" s="513"/>
      <c r="M1378" s="513"/>
      <c r="N1378" s="513">
        <v>0.05</v>
      </c>
      <c r="O1378" s="513">
        <v>47.24</v>
      </c>
      <c r="P1378" s="503">
        <v>1.6817372730509079</v>
      </c>
      <c r="Q1378" s="514">
        <v>944.8</v>
      </c>
    </row>
    <row r="1379" spans="1:17" ht="14.4" customHeight="1" x14ac:dyDescent="0.3">
      <c r="A1379" s="497" t="s">
        <v>2169</v>
      </c>
      <c r="B1379" s="498" t="s">
        <v>1607</v>
      </c>
      <c r="C1379" s="498" t="s">
        <v>1581</v>
      </c>
      <c r="D1379" s="498" t="s">
        <v>1732</v>
      </c>
      <c r="E1379" s="498" t="s">
        <v>1733</v>
      </c>
      <c r="F1379" s="513"/>
      <c r="G1379" s="513"/>
      <c r="H1379" s="513"/>
      <c r="I1379" s="513"/>
      <c r="J1379" s="513"/>
      <c r="K1379" s="513"/>
      <c r="L1379" s="513"/>
      <c r="M1379" s="513"/>
      <c r="N1379" s="513">
        <v>1</v>
      </c>
      <c r="O1379" s="513">
        <v>1841.62</v>
      </c>
      <c r="P1379" s="503"/>
      <c r="Q1379" s="514">
        <v>1841.62</v>
      </c>
    </row>
    <row r="1380" spans="1:17" ht="14.4" customHeight="1" x14ac:dyDescent="0.3">
      <c r="A1380" s="497" t="s">
        <v>2169</v>
      </c>
      <c r="B1380" s="498" t="s">
        <v>1607</v>
      </c>
      <c r="C1380" s="498" t="s">
        <v>1581</v>
      </c>
      <c r="D1380" s="498" t="s">
        <v>1586</v>
      </c>
      <c r="E1380" s="498" t="s">
        <v>1587</v>
      </c>
      <c r="F1380" s="513"/>
      <c r="G1380" s="513"/>
      <c r="H1380" s="513"/>
      <c r="I1380" s="513"/>
      <c r="J1380" s="513"/>
      <c r="K1380" s="513"/>
      <c r="L1380" s="513"/>
      <c r="M1380" s="513"/>
      <c r="N1380" s="513">
        <v>2</v>
      </c>
      <c r="O1380" s="513">
        <v>1022</v>
      </c>
      <c r="P1380" s="503"/>
      <c r="Q1380" s="514">
        <v>511</v>
      </c>
    </row>
    <row r="1381" spans="1:17" ht="14.4" customHeight="1" x14ac:dyDescent="0.3">
      <c r="A1381" s="497" t="s">
        <v>2169</v>
      </c>
      <c r="B1381" s="498" t="s">
        <v>1607</v>
      </c>
      <c r="C1381" s="498" t="s">
        <v>1588</v>
      </c>
      <c r="D1381" s="498" t="s">
        <v>1754</v>
      </c>
      <c r="E1381" s="498" t="s">
        <v>1755</v>
      </c>
      <c r="F1381" s="513"/>
      <c r="G1381" s="513"/>
      <c r="H1381" s="513"/>
      <c r="I1381" s="513"/>
      <c r="J1381" s="513"/>
      <c r="K1381" s="513"/>
      <c r="L1381" s="513"/>
      <c r="M1381" s="513"/>
      <c r="N1381" s="513">
        <v>1</v>
      </c>
      <c r="O1381" s="513">
        <v>205</v>
      </c>
      <c r="P1381" s="503"/>
      <c r="Q1381" s="514">
        <v>205</v>
      </c>
    </row>
    <row r="1382" spans="1:17" ht="14.4" customHeight="1" x14ac:dyDescent="0.3">
      <c r="A1382" s="497" t="s">
        <v>2169</v>
      </c>
      <c r="B1382" s="498" t="s">
        <v>1607</v>
      </c>
      <c r="C1382" s="498" t="s">
        <v>1588</v>
      </c>
      <c r="D1382" s="498" t="s">
        <v>1756</v>
      </c>
      <c r="E1382" s="498" t="s">
        <v>1757</v>
      </c>
      <c r="F1382" s="513">
        <v>3</v>
      </c>
      <c r="G1382" s="513">
        <v>447</v>
      </c>
      <c r="H1382" s="513">
        <v>1</v>
      </c>
      <c r="I1382" s="513">
        <v>149</v>
      </c>
      <c r="J1382" s="513"/>
      <c r="K1382" s="513"/>
      <c r="L1382" s="513"/>
      <c r="M1382" s="513"/>
      <c r="N1382" s="513">
        <v>4</v>
      </c>
      <c r="O1382" s="513">
        <v>600</v>
      </c>
      <c r="P1382" s="503">
        <v>1.3422818791946309</v>
      </c>
      <c r="Q1382" s="514">
        <v>150</v>
      </c>
    </row>
    <row r="1383" spans="1:17" ht="14.4" customHeight="1" x14ac:dyDescent="0.3">
      <c r="A1383" s="497" t="s">
        <v>2169</v>
      </c>
      <c r="B1383" s="498" t="s">
        <v>1607</v>
      </c>
      <c r="C1383" s="498" t="s">
        <v>1588</v>
      </c>
      <c r="D1383" s="498" t="s">
        <v>1758</v>
      </c>
      <c r="E1383" s="498" t="s">
        <v>1759</v>
      </c>
      <c r="F1383" s="513">
        <v>3</v>
      </c>
      <c r="G1383" s="513">
        <v>543</v>
      </c>
      <c r="H1383" s="513">
        <v>1</v>
      </c>
      <c r="I1383" s="513">
        <v>181</v>
      </c>
      <c r="J1383" s="513">
        <v>4</v>
      </c>
      <c r="K1383" s="513">
        <v>728</v>
      </c>
      <c r="L1383" s="513">
        <v>1.3406998158379373</v>
      </c>
      <c r="M1383" s="513">
        <v>182</v>
      </c>
      <c r="N1383" s="513">
        <v>11</v>
      </c>
      <c r="O1383" s="513">
        <v>2002</v>
      </c>
      <c r="P1383" s="503">
        <v>3.6869244935543279</v>
      </c>
      <c r="Q1383" s="514">
        <v>182</v>
      </c>
    </row>
    <row r="1384" spans="1:17" ht="14.4" customHeight="1" x14ac:dyDescent="0.3">
      <c r="A1384" s="497" t="s">
        <v>2169</v>
      </c>
      <c r="B1384" s="498" t="s">
        <v>1607</v>
      </c>
      <c r="C1384" s="498" t="s">
        <v>1588</v>
      </c>
      <c r="D1384" s="498" t="s">
        <v>1760</v>
      </c>
      <c r="E1384" s="498" t="s">
        <v>1761</v>
      </c>
      <c r="F1384" s="513">
        <v>30</v>
      </c>
      <c r="G1384" s="513">
        <v>3720</v>
      </c>
      <c r="H1384" s="513">
        <v>1</v>
      </c>
      <c r="I1384" s="513">
        <v>124</v>
      </c>
      <c r="J1384" s="513">
        <v>24</v>
      </c>
      <c r="K1384" s="513">
        <v>2976</v>
      </c>
      <c r="L1384" s="513">
        <v>0.8</v>
      </c>
      <c r="M1384" s="513">
        <v>124</v>
      </c>
      <c r="N1384" s="513">
        <v>25</v>
      </c>
      <c r="O1384" s="513">
        <v>3100</v>
      </c>
      <c r="P1384" s="503">
        <v>0.83333333333333337</v>
      </c>
      <c r="Q1384" s="514">
        <v>124</v>
      </c>
    </row>
    <row r="1385" spans="1:17" ht="14.4" customHeight="1" x14ac:dyDescent="0.3">
      <c r="A1385" s="497" t="s">
        <v>2169</v>
      </c>
      <c r="B1385" s="498" t="s">
        <v>1607</v>
      </c>
      <c r="C1385" s="498" t="s">
        <v>1588</v>
      </c>
      <c r="D1385" s="498" t="s">
        <v>1762</v>
      </c>
      <c r="E1385" s="498" t="s">
        <v>1763</v>
      </c>
      <c r="F1385" s="513">
        <v>15</v>
      </c>
      <c r="G1385" s="513">
        <v>3240</v>
      </c>
      <c r="H1385" s="513">
        <v>1</v>
      </c>
      <c r="I1385" s="513">
        <v>216</v>
      </c>
      <c r="J1385" s="513">
        <v>15</v>
      </c>
      <c r="K1385" s="513">
        <v>3255</v>
      </c>
      <c r="L1385" s="513">
        <v>1.0046296296296295</v>
      </c>
      <c r="M1385" s="513">
        <v>217</v>
      </c>
      <c r="N1385" s="513">
        <v>13</v>
      </c>
      <c r="O1385" s="513">
        <v>2821</v>
      </c>
      <c r="P1385" s="503">
        <v>0.87067901234567902</v>
      </c>
      <c r="Q1385" s="514">
        <v>217</v>
      </c>
    </row>
    <row r="1386" spans="1:17" ht="14.4" customHeight="1" x14ac:dyDescent="0.3">
      <c r="A1386" s="497" t="s">
        <v>2169</v>
      </c>
      <c r="B1386" s="498" t="s">
        <v>1607</v>
      </c>
      <c r="C1386" s="498" t="s">
        <v>1588</v>
      </c>
      <c r="D1386" s="498" t="s">
        <v>1764</v>
      </c>
      <c r="E1386" s="498" t="s">
        <v>1765</v>
      </c>
      <c r="F1386" s="513"/>
      <c r="G1386" s="513"/>
      <c r="H1386" s="513"/>
      <c r="I1386" s="513"/>
      <c r="J1386" s="513">
        <v>1</v>
      </c>
      <c r="K1386" s="513">
        <v>217</v>
      </c>
      <c r="L1386" s="513"/>
      <c r="M1386" s="513">
        <v>217</v>
      </c>
      <c r="N1386" s="513"/>
      <c r="O1386" s="513"/>
      <c r="P1386" s="503"/>
      <c r="Q1386" s="514"/>
    </row>
    <row r="1387" spans="1:17" ht="14.4" customHeight="1" x14ac:dyDescent="0.3">
      <c r="A1387" s="497" t="s">
        <v>2169</v>
      </c>
      <c r="B1387" s="498" t="s">
        <v>1607</v>
      </c>
      <c r="C1387" s="498" t="s">
        <v>1588</v>
      </c>
      <c r="D1387" s="498" t="s">
        <v>1768</v>
      </c>
      <c r="E1387" s="498" t="s">
        <v>1769</v>
      </c>
      <c r="F1387" s="513">
        <v>8</v>
      </c>
      <c r="G1387" s="513">
        <v>1744</v>
      </c>
      <c r="H1387" s="513">
        <v>1</v>
      </c>
      <c r="I1387" s="513">
        <v>218</v>
      </c>
      <c r="J1387" s="513">
        <v>4</v>
      </c>
      <c r="K1387" s="513">
        <v>876</v>
      </c>
      <c r="L1387" s="513">
        <v>0.50229357798165142</v>
      </c>
      <c r="M1387" s="513">
        <v>219</v>
      </c>
      <c r="N1387" s="513">
        <v>7</v>
      </c>
      <c r="O1387" s="513">
        <v>1533</v>
      </c>
      <c r="P1387" s="503">
        <v>0.8790137614678899</v>
      </c>
      <c r="Q1387" s="514">
        <v>219</v>
      </c>
    </row>
    <row r="1388" spans="1:17" ht="14.4" customHeight="1" x14ac:dyDescent="0.3">
      <c r="A1388" s="497" t="s">
        <v>2169</v>
      </c>
      <c r="B1388" s="498" t="s">
        <v>1607</v>
      </c>
      <c r="C1388" s="498" t="s">
        <v>1588</v>
      </c>
      <c r="D1388" s="498" t="s">
        <v>1770</v>
      </c>
      <c r="E1388" s="498" t="s">
        <v>1771</v>
      </c>
      <c r="F1388" s="513"/>
      <c r="G1388" s="513"/>
      <c r="H1388" s="513"/>
      <c r="I1388" s="513"/>
      <c r="J1388" s="513"/>
      <c r="K1388" s="513"/>
      <c r="L1388" s="513"/>
      <c r="M1388" s="513"/>
      <c r="N1388" s="513">
        <v>2</v>
      </c>
      <c r="O1388" s="513">
        <v>1218</v>
      </c>
      <c r="P1388" s="503"/>
      <c r="Q1388" s="514">
        <v>609</v>
      </c>
    </row>
    <row r="1389" spans="1:17" ht="14.4" customHeight="1" x14ac:dyDescent="0.3">
      <c r="A1389" s="497" t="s">
        <v>2169</v>
      </c>
      <c r="B1389" s="498" t="s">
        <v>1607</v>
      </c>
      <c r="C1389" s="498" t="s">
        <v>1588</v>
      </c>
      <c r="D1389" s="498" t="s">
        <v>1784</v>
      </c>
      <c r="E1389" s="498" t="s">
        <v>1785</v>
      </c>
      <c r="F1389" s="513"/>
      <c r="G1389" s="513"/>
      <c r="H1389" s="513"/>
      <c r="I1389" s="513"/>
      <c r="J1389" s="513"/>
      <c r="K1389" s="513"/>
      <c r="L1389" s="513"/>
      <c r="M1389" s="513"/>
      <c r="N1389" s="513">
        <v>1</v>
      </c>
      <c r="O1389" s="513">
        <v>326</v>
      </c>
      <c r="P1389" s="503"/>
      <c r="Q1389" s="514">
        <v>326</v>
      </c>
    </row>
    <row r="1390" spans="1:17" ht="14.4" customHeight="1" x14ac:dyDescent="0.3">
      <c r="A1390" s="497" t="s">
        <v>2169</v>
      </c>
      <c r="B1390" s="498" t="s">
        <v>1607</v>
      </c>
      <c r="C1390" s="498" t="s">
        <v>1588</v>
      </c>
      <c r="D1390" s="498" t="s">
        <v>1802</v>
      </c>
      <c r="E1390" s="498" t="s">
        <v>1803</v>
      </c>
      <c r="F1390" s="513">
        <v>1</v>
      </c>
      <c r="G1390" s="513">
        <v>5145</v>
      </c>
      <c r="H1390" s="513">
        <v>1</v>
      </c>
      <c r="I1390" s="513">
        <v>5145</v>
      </c>
      <c r="J1390" s="513"/>
      <c r="K1390" s="513"/>
      <c r="L1390" s="513"/>
      <c r="M1390" s="513"/>
      <c r="N1390" s="513"/>
      <c r="O1390" s="513"/>
      <c r="P1390" s="503"/>
      <c r="Q1390" s="514"/>
    </row>
    <row r="1391" spans="1:17" ht="14.4" customHeight="1" x14ac:dyDescent="0.3">
      <c r="A1391" s="497" t="s">
        <v>2169</v>
      </c>
      <c r="B1391" s="498" t="s">
        <v>1607</v>
      </c>
      <c r="C1391" s="498" t="s">
        <v>1588</v>
      </c>
      <c r="D1391" s="498" t="s">
        <v>1816</v>
      </c>
      <c r="E1391" s="498" t="s">
        <v>1817</v>
      </c>
      <c r="F1391" s="513">
        <v>4</v>
      </c>
      <c r="G1391" s="513">
        <v>5104</v>
      </c>
      <c r="H1391" s="513">
        <v>1</v>
      </c>
      <c r="I1391" s="513">
        <v>1276</v>
      </c>
      <c r="J1391" s="513">
        <v>2</v>
      </c>
      <c r="K1391" s="513">
        <v>2554</v>
      </c>
      <c r="L1391" s="513">
        <v>0.50039184952978055</v>
      </c>
      <c r="M1391" s="513">
        <v>1277</v>
      </c>
      <c r="N1391" s="513">
        <v>4</v>
      </c>
      <c r="O1391" s="513">
        <v>5108</v>
      </c>
      <c r="P1391" s="503">
        <v>1.0007836990595611</v>
      </c>
      <c r="Q1391" s="514">
        <v>1277</v>
      </c>
    </row>
    <row r="1392" spans="1:17" ht="14.4" customHeight="1" x14ac:dyDescent="0.3">
      <c r="A1392" s="497" t="s">
        <v>2169</v>
      </c>
      <c r="B1392" s="498" t="s">
        <v>1607</v>
      </c>
      <c r="C1392" s="498" t="s">
        <v>1588</v>
      </c>
      <c r="D1392" s="498" t="s">
        <v>1818</v>
      </c>
      <c r="E1392" s="498" t="s">
        <v>1819</v>
      </c>
      <c r="F1392" s="513">
        <v>4</v>
      </c>
      <c r="G1392" s="513">
        <v>4652</v>
      </c>
      <c r="H1392" s="513">
        <v>1</v>
      </c>
      <c r="I1392" s="513">
        <v>1163</v>
      </c>
      <c r="J1392" s="513">
        <v>2</v>
      </c>
      <c r="K1392" s="513">
        <v>2328</v>
      </c>
      <c r="L1392" s="513">
        <v>0.50042992261392949</v>
      </c>
      <c r="M1392" s="513">
        <v>1164</v>
      </c>
      <c r="N1392" s="513">
        <v>4</v>
      </c>
      <c r="O1392" s="513">
        <v>4656</v>
      </c>
      <c r="P1392" s="503">
        <v>1.000859845227859</v>
      </c>
      <c r="Q1392" s="514">
        <v>1164</v>
      </c>
    </row>
    <row r="1393" spans="1:17" ht="14.4" customHeight="1" x14ac:dyDescent="0.3">
      <c r="A1393" s="497" t="s">
        <v>2169</v>
      </c>
      <c r="B1393" s="498" t="s">
        <v>1607</v>
      </c>
      <c r="C1393" s="498" t="s">
        <v>1588</v>
      </c>
      <c r="D1393" s="498" t="s">
        <v>1820</v>
      </c>
      <c r="E1393" s="498" t="s">
        <v>1821</v>
      </c>
      <c r="F1393" s="513">
        <v>13</v>
      </c>
      <c r="G1393" s="513">
        <v>65845</v>
      </c>
      <c r="H1393" s="513">
        <v>1</v>
      </c>
      <c r="I1393" s="513">
        <v>5065</v>
      </c>
      <c r="J1393" s="513">
        <v>6</v>
      </c>
      <c r="K1393" s="513">
        <v>30408</v>
      </c>
      <c r="L1393" s="513">
        <v>0.46181183081479232</v>
      </c>
      <c r="M1393" s="513">
        <v>5068</v>
      </c>
      <c r="N1393" s="513">
        <v>5</v>
      </c>
      <c r="O1393" s="513">
        <v>25340</v>
      </c>
      <c r="P1393" s="503">
        <v>0.38484319234566028</v>
      </c>
      <c r="Q1393" s="514">
        <v>5068</v>
      </c>
    </row>
    <row r="1394" spans="1:17" ht="14.4" customHeight="1" x14ac:dyDescent="0.3">
      <c r="A1394" s="497" t="s">
        <v>2169</v>
      </c>
      <c r="B1394" s="498" t="s">
        <v>1607</v>
      </c>
      <c r="C1394" s="498" t="s">
        <v>1588</v>
      </c>
      <c r="D1394" s="498" t="s">
        <v>1824</v>
      </c>
      <c r="E1394" s="498" t="s">
        <v>1825</v>
      </c>
      <c r="F1394" s="513"/>
      <c r="G1394" s="513"/>
      <c r="H1394" s="513"/>
      <c r="I1394" s="513"/>
      <c r="J1394" s="513"/>
      <c r="K1394" s="513"/>
      <c r="L1394" s="513"/>
      <c r="M1394" s="513"/>
      <c r="N1394" s="513">
        <v>1</v>
      </c>
      <c r="O1394" s="513">
        <v>5508</v>
      </c>
      <c r="P1394" s="503"/>
      <c r="Q1394" s="514">
        <v>5508</v>
      </c>
    </row>
    <row r="1395" spans="1:17" ht="14.4" customHeight="1" x14ac:dyDescent="0.3">
      <c r="A1395" s="497" t="s">
        <v>2169</v>
      </c>
      <c r="B1395" s="498" t="s">
        <v>1607</v>
      </c>
      <c r="C1395" s="498" t="s">
        <v>1588</v>
      </c>
      <c r="D1395" s="498" t="s">
        <v>1828</v>
      </c>
      <c r="E1395" s="498" t="s">
        <v>1829</v>
      </c>
      <c r="F1395" s="513">
        <v>70</v>
      </c>
      <c r="G1395" s="513">
        <v>12040</v>
      </c>
      <c r="H1395" s="513">
        <v>1</v>
      </c>
      <c r="I1395" s="513">
        <v>172</v>
      </c>
      <c r="J1395" s="513">
        <v>63</v>
      </c>
      <c r="K1395" s="513">
        <v>10899</v>
      </c>
      <c r="L1395" s="513">
        <v>0.90523255813953485</v>
      </c>
      <c r="M1395" s="513">
        <v>173</v>
      </c>
      <c r="N1395" s="513">
        <v>51</v>
      </c>
      <c r="O1395" s="513">
        <v>8823</v>
      </c>
      <c r="P1395" s="503">
        <v>0.73280730897009971</v>
      </c>
      <c r="Q1395" s="514">
        <v>173</v>
      </c>
    </row>
    <row r="1396" spans="1:17" ht="14.4" customHeight="1" x14ac:dyDescent="0.3">
      <c r="A1396" s="497" t="s">
        <v>2169</v>
      </c>
      <c r="B1396" s="498" t="s">
        <v>1607</v>
      </c>
      <c r="C1396" s="498" t="s">
        <v>1588</v>
      </c>
      <c r="D1396" s="498" t="s">
        <v>1830</v>
      </c>
      <c r="E1396" s="498" t="s">
        <v>1831</v>
      </c>
      <c r="F1396" s="513">
        <v>12</v>
      </c>
      <c r="G1396" s="513">
        <v>23928</v>
      </c>
      <c r="H1396" s="513">
        <v>1</v>
      </c>
      <c r="I1396" s="513">
        <v>1994</v>
      </c>
      <c r="J1396" s="513">
        <v>12</v>
      </c>
      <c r="K1396" s="513">
        <v>23952</v>
      </c>
      <c r="L1396" s="513">
        <v>1.0010030090270812</v>
      </c>
      <c r="M1396" s="513">
        <v>1996</v>
      </c>
      <c r="N1396" s="513">
        <v>20</v>
      </c>
      <c r="O1396" s="513">
        <v>39920</v>
      </c>
      <c r="P1396" s="503">
        <v>1.6683383483784688</v>
      </c>
      <c r="Q1396" s="514">
        <v>1996</v>
      </c>
    </row>
    <row r="1397" spans="1:17" ht="14.4" customHeight="1" x14ac:dyDescent="0.3">
      <c r="A1397" s="497" t="s">
        <v>2169</v>
      </c>
      <c r="B1397" s="498" t="s">
        <v>1607</v>
      </c>
      <c r="C1397" s="498" t="s">
        <v>1588</v>
      </c>
      <c r="D1397" s="498" t="s">
        <v>1836</v>
      </c>
      <c r="E1397" s="498" t="s">
        <v>1837</v>
      </c>
      <c r="F1397" s="513">
        <v>4</v>
      </c>
      <c r="G1397" s="513">
        <v>10764</v>
      </c>
      <c r="H1397" s="513">
        <v>1</v>
      </c>
      <c r="I1397" s="513">
        <v>2691</v>
      </c>
      <c r="J1397" s="513">
        <v>4</v>
      </c>
      <c r="K1397" s="513">
        <v>10768</v>
      </c>
      <c r="L1397" s="513">
        <v>1.0003716090672612</v>
      </c>
      <c r="M1397" s="513">
        <v>2692</v>
      </c>
      <c r="N1397" s="513">
        <v>1</v>
      </c>
      <c r="O1397" s="513">
        <v>2692</v>
      </c>
      <c r="P1397" s="503">
        <v>0.2500929022668153</v>
      </c>
      <c r="Q1397" s="514">
        <v>2692</v>
      </c>
    </row>
    <row r="1398" spans="1:17" ht="14.4" customHeight="1" x14ac:dyDescent="0.3">
      <c r="A1398" s="497" t="s">
        <v>2169</v>
      </c>
      <c r="B1398" s="498" t="s">
        <v>1607</v>
      </c>
      <c r="C1398" s="498" t="s">
        <v>1588</v>
      </c>
      <c r="D1398" s="498" t="s">
        <v>1838</v>
      </c>
      <c r="E1398" s="498" t="s">
        <v>1839</v>
      </c>
      <c r="F1398" s="513">
        <v>2</v>
      </c>
      <c r="G1398" s="513">
        <v>10354</v>
      </c>
      <c r="H1398" s="513">
        <v>1</v>
      </c>
      <c r="I1398" s="513">
        <v>5177</v>
      </c>
      <c r="J1398" s="513">
        <v>3</v>
      </c>
      <c r="K1398" s="513">
        <v>15540</v>
      </c>
      <c r="L1398" s="513">
        <v>1.5008692292833687</v>
      </c>
      <c r="M1398" s="513">
        <v>5180</v>
      </c>
      <c r="N1398" s="513">
        <v>1</v>
      </c>
      <c r="O1398" s="513">
        <v>5180</v>
      </c>
      <c r="P1398" s="503">
        <v>0.50028974309445629</v>
      </c>
      <c r="Q1398" s="514">
        <v>5180</v>
      </c>
    </row>
    <row r="1399" spans="1:17" ht="14.4" customHeight="1" x14ac:dyDescent="0.3">
      <c r="A1399" s="497" t="s">
        <v>2169</v>
      </c>
      <c r="B1399" s="498" t="s">
        <v>1607</v>
      </c>
      <c r="C1399" s="498" t="s">
        <v>1588</v>
      </c>
      <c r="D1399" s="498" t="s">
        <v>1842</v>
      </c>
      <c r="E1399" s="498" t="s">
        <v>1843</v>
      </c>
      <c r="F1399" s="513"/>
      <c r="G1399" s="513"/>
      <c r="H1399" s="513"/>
      <c r="I1399" s="513"/>
      <c r="J1399" s="513"/>
      <c r="K1399" s="513"/>
      <c r="L1399" s="513"/>
      <c r="M1399" s="513"/>
      <c r="N1399" s="513">
        <v>2</v>
      </c>
      <c r="O1399" s="513">
        <v>1316</v>
      </c>
      <c r="P1399" s="503"/>
      <c r="Q1399" s="514">
        <v>658</v>
      </c>
    </row>
    <row r="1400" spans="1:17" ht="14.4" customHeight="1" x14ac:dyDescent="0.3">
      <c r="A1400" s="497" t="s">
        <v>2169</v>
      </c>
      <c r="B1400" s="498" t="s">
        <v>1607</v>
      </c>
      <c r="C1400" s="498" t="s">
        <v>1588</v>
      </c>
      <c r="D1400" s="498" t="s">
        <v>1848</v>
      </c>
      <c r="E1400" s="498" t="s">
        <v>1849</v>
      </c>
      <c r="F1400" s="513">
        <v>2</v>
      </c>
      <c r="G1400" s="513">
        <v>298</v>
      </c>
      <c r="H1400" s="513">
        <v>1</v>
      </c>
      <c r="I1400" s="513">
        <v>149</v>
      </c>
      <c r="J1400" s="513">
        <v>4</v>
      </c>
      <c r="K1400" s="513">
        <v>600</v>
      </c>
      <c r="L1400" s="513">
        <v>2.0134228187919465</v>
      </c>
      <c r="M1400" s="513">
        <v>150</v>
      </c>
      <c r="N1400" s="513">
        <v>6</v>
      </c>
      <c r="O1400" s="513">
        <v>900</v>
      </c>
      <c r="P1400" s="503">
        <v>3.0201342281879193</v>
      </c>
      <c r="Q1400" s="514">
        <v>150</v>
      </c>
    </row>
    <row r="1401" spans="1:17" ht="14.4" customHeight="1" x14ac:dyDescent="0.3">
      <c r="A1401" s="497" t="s">
        <v>2169</v>
      </c>
      <c r="B1401" s="498" t="s">
        <v>1607</v>
      </c>
      <c r="C1401" s="498" t="s">
        <v>1588</v>
      </c>
      <c r="D1401" s="498" t="s">
        <v>1850</v>
      </c>
      <c r="E1401" s="498" t="s">
        <v>1851</v>
      </c>
      <c r="F1401" s="513">
        <v>2</v>
      </c>
      <c r="G1401" s="513">
        <v>384</v>
      </c>
      <c r="H1401" s="513">
        <v>1</v>
      </c>
      <c r="I1401" s="513">
        <v>192</v>
      </c>
      <c r="J1401" s="513">
        <v>8</v>
      </c>
      <c r="K1401" s="513">
        <v>1544</v>
      </c>
      <c r="L1401" s="513">
        <v>4.020833333333333</v>
      </c>
      <c r="M1401" s="513">
        <v>193</v>
      </c>
      <c r="N1401" s="513">
        <v>4</v>
      </c>
      <c r="O1401" s="513">
        <v>772</v>
      </c>
      <c r="P1401" s="503">
        <v>2.0104166666666665</v>
      </c>
      <c r="Q1401" s="514">
        <v>193</v>
      </c>
    </row>
    <row r="1402" spans="1:17" ht="14.4" customHeight="1" x14ac:dyDescent="0.3">
      <c r="A1402" s="497" t="s">
        <v>2169</v>
      </c>
      <c r="B1402" s="498" t="s">
        <v>1607</v>
      </c>
      <c r="C1402" s="498" t="s">
        <v>1588</v>
      </c>
      <c r="D1402" s="498" t="s">
        <v>1852</v>
      </c>
      <c r="E1402" s="498" t="s">
        <v>1853</v>
      </c>
      <c r="F1402" s="513"/>
      <c r="G1402" s="513"/>
      <c r="H1402" s="513"/>
      <c r="I1402" s="513"/>
      <c r="J1402" s="513"/>
      <c r="K1402" s="513"/>
      <c r="L1402" s="513"/>
      <c r="M1402" s="513"/>
      <c r="N1402" s="513">
        <v>11</v>
      </c>
      <c r="O1402" s="513">
        <v>2178</v>
      </c>
      <c r="P1402" s="503"/>
      <c r="Q1402" s="514">
        <v>198</v>
      </c>
    </row>
    <row r="1403" spans="1:17" ht="14.4" customHeight="1" x14ac:dyDescent="0.3">
      <c r="A1403" s="497" t="s">
        <v>2169</v>
      </c>
      <c r="B1403" s="498" t="s">
        <v>1607</v>
      </c>
      <c r="C1403" s="498" t="s">
        <v>1588</v>
      </c>
      <c r="D1403" s="498" t="s">
        <v>1854</v>
      </c>
      <c r="E1403" s="498" t="s">
        <v>1855</v>
      </c>
      <c r="F1403" s="513"/>
      <c r="G1403" s="513"/>
      <c r="H1403" s="513"/>
      <c r="I1403" s="513"/>
      <c r="J1403" s="513"/>
      <c r="K1403" s="513"/>
      <c r="L1403" s="513"/>
      <c r="M1403" s="513"/>
      <c r="N1403" s="513">
        <v>2</v>
      </c>
      <c r="O1403" s="513">
        <v>830</v>
      </c>
      <c r="P1403" s="503"/>
      <c r="Q1403" s="514">
        <v>415</v>
      </c>
    </row>
    <row r="1404" spans="1:17" ht="14.4" customHeight="1" x14ac:dyDescent="0.3">
      <c r="A1404" s="497" t="s">
        <v>2169</v>
      </c>
      <c r="B1404" s="498" t="s">
        <v>1607</v>
      </c>
      <c r="C1404" s="498" t="s">
        <v>1588</v>
      </c>
      <c r="D1404" s="498" t="s">
        <v>1858</v>
      </c>
      <c r="E1404" s="498" t="s">
        <v>1859</v>
      </c>
      <c r="F1404" s="513">
        <v>3</v>
      </c>
      <c r="G1404" s="513">
        <v>471</v>
      </c>
      <c r="H1404" s="513">
        <v>1</v>
      </c>
      <c r="I1404" s="513">
        <v>157</v>
      </c>
      <c r="J1404" s="513">
        <v>1</v>
      </c>
      <c r="K1404" s="513">
        <v>158</v>
      </c>
      <c r="L1404" s="513">
        <v>0.3354564755838641</v>
      </c>
      <c r="M1404" s="513">
        <v>158</v>
      </c>
      <c r="N1404" s="513">
        <v>6</v>
      </c>
      <c r="O1404" s="513">
        <v>948</v>
      </c>
      <c r="P1404" s="503">
        <v>2.0127388535031847</v>
      </c>
      <c r="Q1404" s="514">
        <v>158</v>
      </c>
    </row>
    <row r="1405" spans="1:17" ht="14.4" customHeight="1" x14ac:dyDescent="0.3">
      <c r="A1405" s="497" t="s">
        <v>2169</v>
      </c>
      <c r="B1405" s="498" t="s">
        <v>1607</v>
      </c>
      <c r="C1405" s="498" t="s">
        <v>1588</v>
      </c>
      <c r="D1405" s="498" t="s">
        <v>1860</v>
      </c>
      <c r="E1405" s="498" t="s">
        <v>1861</v>
      </c>
      <c r="F1405" s="513">
        <v>2</v>
      </c>
      <c r="G1405" s="513">
        <v>622</v>
      </c>
      <c r="H1405" s="513">
        <v>1</v>
      </c>
      <c r="I1405" s="513">
        <v>311</v>
      </c>
      <c r="J1405" s="513"/>
      <c r="K1405" s="513"/>
      <c r="L1405" s="513"/>
      <c r="M1405" s="513"/>
      <c r="N1405" s="513">
        <v>2</v>
      </c>
      <c r="O1405" s="513">
        <v>624</v>
      </c>
      <c r="P1405" s="503">
        <v>1.0032154340836013</v>
      </c>
      <c r="Q1405" s="514">
        <v>312</v>
      </c>
    </row>
    <row r="1406" spans="1:17" ht="14.4" customHeight="1" x14ac:dyDescent="0.3">
      <c r="A1406" s="497" t="s">
        <v>2169</v>
      </c>
      <c r="B1406" s="498" t="s">
        <v>1607</v>
      </c>
      <c r="C1406" s="498" t="s">
        <v>1588</v>
      </c>
      <c r="D1406" s="498" t="s">
        <v>1862</v>
      </c>
      <c r="E1406" s="498" t="s">
        <v>1863</v>
      </c>
      <c r="F1406" s="513">
        <v>1</v>
      </c>
      <c r="G1406" s="513">
        <v>424</v>
      </c>
      <c r="H1406" s="513">
        <v>1</v>
      </c>
      <c r="I1406" s="513">
        <v>424</v>
      </c>
      <c r="J1406" s="513">
        <v>1</v>
      </c>
      <c r="K1406" s="513">
        <v>425</v>
      </c>
      <c r="L1406" s="513">
        <v>1.0023584905660377</v>
      </c>
      <c r="M1406" s="513">
        <v>425</v>
      </c>
      <c r="N1406" s="513">
        <v>2</v>
      </c>
      <c r="O1406" s="513">
        <v>850</v>
      </c>
      <c r="P1406" s="503">
        <v>2.0047169811320753</v>
      </c>
      <c r="Q1406" s="514">
        <v>425</v>
      </c>
    </row>
    <row r="1407" spans="1:17" ht="14.4" customHeight="1" x14ac:dyDescent="0.3">
      <c r="A1407" s="497" t="s">
        <v>2169</v>
      </c>
      <c r="B1407" s="498" t="s">
        <v>1607</v>
      </c>
      <c r="C1407" s="498" t="s">
        <v>1588</v>
      </c>
      <c r="D1407" s="498" t="s">
        <v>1864</v>
      </c>
      <c r="E1407" s="498" t="s">
        <v>1865</v>
      </c>
      <c r="F1407" s="513">
        <v>1</v>
      </c>
      <c r="G1407" s="513">
        <v>2116</v>
      </c>
      <c r="H1407" s="513">
        <v>1</v>
      </c>
      <c r="I1407" s="513">
        <v>2116</v>
      </c>
      <c r="J1407" s="513">
        <v>2</v>
      </c>
      <c r="K1407" s="513">
        <v>4236</v>
      </c>
      <c r="L1407" s="513">
        <v>2.0018903591682418</v>
      </c>
      <c r="M1407" s="513">
        <v>2118</v>
      </c>
      <c r="N1407" s="513">
        <v>2</v>
      </c>
      <c r="O1407" s="513">
        <v>4236</v>
      </c>
      <c r="P1407" s="503">
        <v>2.0018903591682418</v>
      </c>
      <c r="Q1407" s="514">
        <v>2118</v>
      </c>
    </row>
    <row r="1408" spans="1:17" ht="14.4" customHeight="1" x14ac:dyDescent="0.3">
      <c r="A1408" s="497" t="s">
        <v>2169</v>
      </c>
      <c r="B1408" s="498" t="s">
        <v>1607</v>
      </c>
      <c r="C1408" s="498" t="s">
        <v>1588</v>
      </c>
      <c r="D1408" s="498" t="s">
        <v>1867</v>
      </c>
      <c r="E1408" s="498" t="s">
        <v>1868</v>
      </c>
      <c r="F1408" s="513"/>
      <c r="G1408" s="513"/>
      <c r="H1408" s="513"/>
      <c r="I1408" s="513"/>
      <c r="J1408" s="513"/>
      <c r="K1408" s="513"/>
      <c r="L1408" s="513"/>
      <c r="M1408" s="513"/>
      <c r="N1408" s="513">
        <v>1</v>
      </c>
      <c r="O1408" s="513">
        <v>158</v>
      </c>
      <c r="P1408" s="503"/>
      <c r="Q1408" s="514">
        <v>158</v>
      </c>
    </row>
    <row r="1409" spans="1:17" ht="14.4" customHeight="1" x14ac:dyDescent="0.3">
      <c r="A1409" s="497" t="s">
        <v>2169</v>
      </c>
      <c r="B1409" s="498" t="s">
        <v>1607</v>
      </c>
      <c r="C1409" s="498" t="s">
        <v>1588</v>
      </c>
      <c r="D1409" s="498" t="s">
        <v>1879</v>
      </c>
      <c r="E1409" s="498" t="s">
        <v>1880</v>
      </c>
      <c r="F1409" s="513"/>
      <c r="G1409" s="513"/>
      <c r="H1409" s="513"/>
      <c r="I1409" s="513"/>
      <c r="J1409" s="513"/>
      <c r="K1409" s="513"/>
      <c r="L1409" s="513"/>
      <c r="M1409" s="513"/>
      <c r="N1409" s="513">
        <v>1</v>
      </c>
      <c r="O1409" s="513">
        <v>1993</v>
      </c>
      <c r="P1409" s="503"/>
      <c r="Q1409" s="514">
        <v>1993</v>
      </c>
    </row>
    <row r="1410" spans="1:17" ht="14.4" customHeight="1" x14ac:dyDescent="0.3">
      <c r="A1410" s="497" t="s">
        <v>2170</v>
      </c>
      <c r="B1410" s="498" t="s">
        <v>1607</v>
      </c>
      <c r="C1410" s="498" t="s">
        <v>1608</v>
      </c>
      <c r="D1410" s="498" t="s">
        <v>1612</v>
      </c>
      <c r="E1410" s="498" t="s">
        <v>613</v>
      </c>
      <c r="F1410" s="513"/>
      <c r="G1410" s="513"/>
      <c r="H1410" s="513"/>
      <c r="I1410" s="513"/>
      <c r="J1410" s="513">
        <v>1</v>
      </c>
      <c r="K1410" s="513">
        <v>1000.59</v>
      </c>
      <c r="L1410" s="513"/>
      <c r="M1410" s="513">
        <v>1000.59</v>
      </c>
      <c r="N1410" s="513"/>
      <c r="O1410" s="513"/>
      <c r="P1410" s="503"/>
      <c r="Q1410" s="514"/>
    </row>
    <row r="1411" spans="1:17" ht="14.4" customHeight="1" x14ac:dyDescent="0.3">
      <c r="A1411" s="497" t="s">
        <v>2170</v>
      </c>
      <c r="B1411" s="498" t="s">
        <v>1607</v>
      </c>
      <c r="C1411" s="498" t="s">
        <v>1608</v>
      </c>
      <c r="D1411" s="498" t="s">
        <v>1620</v>
      </c>
      <c r="E1411" s="498" t="s">
        <v>624</v>
      </c>
      <c r="F1411" s="513">
        <v>5.6</v>
      </c>
      <c r="G1411" s="513">
        <v>8679.0199999999986</v>
      </c>
      <c r="H1411" s="513">
        <v>1</v>
      </c>
      <c r="I1411" s="513">
        <v>1549.8249999999998</v>
      </c>
      <c r="J1411" s="513">
        <v>1.6</v>
      </c>
      <c r="K1411" s="513">
        <v>1575.56</v>
      </c>
      <c r="L1411" s="513">
        <v>0.18153662510283422</v>
      </c>
      <c r="M1411" s="513">
        <v>984.72499999999991</v>
      </c>
      <c r="N1411" s="513">
        <v>7.4</v>
      </c>
      <c r="O1411" s="513">
        <v>7318.79</v>
      </c>
      <c r="P1411" s="503">
        <v>0.84327377975854434</v>
      </c>
      <c r="Q1411" s="514">
        <v>989.02567567567564</v>
      </c>
    </row>
    <row r="1412" spans="1:17" ht="14.4" customHeight="1" x14ac:dyDescent="0.3">
      <c r="A1412" s="497" t="s">
        <v>2170</v>
      </c>
      <c r="B1412" s="498" t="s">
        <v>1607</v>
      </c>
      <c r="C1412" s="498" t="s">
        <v>1608</v>
      </c>
      <c r="D1412" s="498" t="s">
        <v>1622</v>
      </c>
      <c r="E1412" s="498" t="s">
        <v>693</v>
      </c>
      <c r="F1412" s="513">
        <v>0.49</v>
      </c>
      <c r="G1412" s="513">
        <v>6320.95</v>
      </c>
      <c r="H1412" s="513">
        <v>1</v>
      </c>
      <c r="I1412" s="513">
        <v>12899.897959183674</v>
      </c>
      <c r="J1412" s="513">
        <v>0.6</v>
      </c>
      <c r="K1412" s="513">
        <v>6202.41</v>
      </c>
      <c r="L1412" s="513">
        <v>0.98124648984725393</v>
      </c>
      <c r="M1412" s="513">
        <v>10337.35</v>
      </c>
      <c r="N1412" s="513">
        <v>0.62</v>
      </c>
      <c r="O1412" s="513">
        <v>6409.1799999999994</v>
      </c>
      <c r="P1412" s="503">
        <v>1.0139583448690466</v>
      </c>
      <c r="Q1412" s="514">
        <v>10337.387096774193</v>
      </c>
    </row>
    <row r="1413" spans="1:17" ht="14.4" customHeight="1" x14ac:dyDescent="0.3">
      <c r="A1413" s="497" t="s">
        <v>2170</v>
      </c>
      <c r="B1413" s="498" t="s">
        <v>1607</v>
      </c>
      <c r="C1413" s="498" t="s">
        <v>1608</v>
      </c>
      <c r="D1413" s="498" t="s">
        <v>1625</v>
      </c>
      <c r="E1413" s="498" t="s">
        <v>693</v>
      </c>
      <c r="F1413" s="513"/>
      <c r="G1413" s="513"/>
      <c r="H1413" s="513"/>
      <c r="I1413" s="513"/>
      <c r="J1413" s="513"/>
      <c r="K1413" s="513"/>
      <c r="L1413" s="513"/>
      <c r="M1413" s="513"/>
      <c r="N1413" s="513">
        <v>0.3</v>
      </c>
      <c r="O1413" s="513">
        <v>1951.96</v>
      </c>
      <c r="P1413" s="503"/>
      <c r="Q1413" s="514">
        <v>6506.5333333333338</v>
      </c>
    </row>
    <row r="1414" spans="1:17" ht="14.4" customHeight="1" x14ac:dyDescent="0.3">
      <c r="A1414" s="497" t="s">
        <v>2170</v>
      </c>
      <c r="B1414" s="498" t="s">
        <v>1607</v>
      </c>
      <c r="C1414" s="498" t="s">
        <v>1608</v>
      </c>
      <c r="D1414" s="498" t="s">
        <v>1629</v>
      </c>
      <c r="E1414" s="498" t="s">
        <v>628</v>
      </c>
      <c r="F1414" s="513"/>
      <c r="G1414" s="513"/>
      <c r="H1414" s="513"/>
      <c r="I1414" s="513"/>
      <c r="J1414" s="513"/>
      <c r="K1414" s="513"/>
      <c r="L1414" s="513"/>
      <c r="M1414" s="513"/>
      <c r="N1414" s="513">
        <v>1</v>
      </c>
      <c r="O1414" s="513">
        <v>975.22</v>
      </c>
      <c r="P1414" s="503"/>
      <c r="Q1414" s="514">
        <v>975.22</v>
      </c>
    </row>
    <row r="1415" spans="1:17" ht="14.4" customHeight="1" x14ac:dyDescent="0.3">
      <c r="A1415" s="497" t="s">
        <v>2170</v>
      </c>
      <c r="B1415" s="498" t="s">
        <v>1607</v>
      </c>
      <c r="C1415" s="498" t="s">
        <v>1608</v>
      </c>
      <c r="D1415" s="498" t="s">
        <v>1633</v>
      </c>
      <c r="E1415" s="498" t="s">
        <v>716</v>
      </c>
      <c r="F1415" s="513">
        <v>0.1</v>
      </c>
      <c r="G1415" s="513">
        <v>541.33000000000004</v>
      </c>
      <c r="H1415" s="513">
        <v>1</v>
      </c>
      <c r="I1415" s="513">
        <v>5413.3</v>
      </c>
      <c r="J1415" s="513"/>
      <c r="K1415" s="513"/>
      <c r="L1415" s="513"/>
      <c r="M1415" s="513"/>
      <c r="N1415" s="513">
        <v>0.08</v>
      </c>
      <c r="O1415" s="513">
        <v>436.86</v>
      </c>
      <c r="P1415" s="503">
        <v>0.80701235845048302</v>
      </c>
      <c r="Q1415" s="514">
        <v>5460.75</v>
      </c>
    </row>
    <row r="1416" spans="1:17" ht="14.4" customHeight="1" x14ac:dyDescent="0.3">
      <c r="A1416" s="497" t="s">
        <v>2170</v>
      </c>
      <c r="B1416" s="498" t="s">
        <v>1607</v>
      </c>
      <c r="C1416" s="498" t="s">
        <v>1608</v>
      </c>
      <c r="D1416" s="498" t="s">
        <v>1634</v>
      </c>
      <c r="E1416" s="498" t="s">
        <v>716</v>
      </c>
      <c r="F1416" s="513">
        <v>1.9600000000000002</v>
      </c>
      <c r="G1416" s="513">
        <v>21189.649999999998</v>
      </c>
      <c r="H1416" s="513">
        <v>1</v>
      </c>
      <c r="I1416" s="513">
        <v>10811.045918367345</v>
      </c>
      <c r="J1416" s="513">
        <v>2.12</v>
      </c>
      <c r="K1416" s="513">
        <v>23130.84</v>
      </c>
      <c r="L1416" s="513">
        <v>1.0916102908731387</v>
      </c>
      <c r="M1416" s="513">
        <v>10910.773584905661</v>
      </c>
      <c r="N1416" s="513">
        <v>2.8800000000000003</v>
      </c>
      <c r="O1416" s="513">
        <v>31486.760000000002</v>
      </c>
      <c r="P1416" s="503">
        <v>1.4859499802969849</v>
      </c>
      <c r="Q1416" s="514">
        <v>10932.902777777777</v>
      </c>
    </row>
    <row r="1417" spans="1:17" ht="14.4" customHeight="1" x14ac:dyDescent="0.3">
      <c r="A1417" s="497" t="s">
        <v>2170</v>
      </c>
      <c r="B1417" s="498" t="s">
        <v>1607</v>
      </c>
      <c r="C1417" s="498" t="s">
        <v>1608</v>
      </c>
      <c r="D1417" s="498" t="s">
        <v>1635</v>
      </c>
      <c r="E1417" s="498" t="s">
        <v>719</v>
      </c>
      <c r="F1417" s="513">
        <v>0.08</v>
      </c>
      <c r="G1417" s="513">
        <v>155.12</v>
      </c>
      <c r="H1417" s="513">
        <v>1</v>
      </c>
      <c r="I1417" s="513">
        <v>1939</v>
      </c>
      <c r="J1417" s="513">
        <v>0.1</v>
      </c>
      <c r="K1417" s="513">
        <v>195.61</v>
      </c>
      <c r="L1417" s="513">
        <v>1.26102372356885</v>
      </c>
      <c r="M1417" s="513">
        <v>1956.1000000000001</v>
      </c>
      <c r="N1417" s="513"/>
      <c r="O1417" s="513"/>
      <c r="P1417" s="503"/>
      <c r="Q1417" s="514"/>
    </row>
    <row r="1418" spans="1:17" ht="14.4" customHeight="1" x14ac:dyDescent="0.3">
      <c r="A1418" s="497" t="s">
        <v>2170</v>
      </c>
      <c r="B1418" s="498" t="s">
        <v>1607</v>
      </c>
      <c r="C1418" s="498" t="s">
        <v>1581</v>
      </c>
      <c r="D1418" s="498" t="s">
        <v>1650</v>
      </c>
      <c r="E1418" s="498" t="s">
        <v>1651</v>
      </c>
      <c r="F1418" s="513"/>
      <c r="G1418" s="513"/>
      <c r="H1418" s="513"/>
      <c r="I1418" s="513"/>
      <c r="J1418" s="513"/>
      <c r="K1418" s="513"/>
      <c r="L1418" s="513"/>
      <c r="M1418" s="513"/>
      <c r="N1418" s="513">
        <v>3</v>
      </c>
      <c r="O1418" s="513">
        <v>2916.96</v>
      </c>
      <c r="P1418" s="503"/>
      <c r="Q1418" s="514">
        <v>972.32</v>
      </c>
    </row>
    <row r="1419" spans="1:17" ht="14.4" customHeight="1" x14ac:dyDescent="0.3">
      <c r="A1419" s="497" t="s">
        <v>2170</v>
      </c>
      <c r="B1419" s="498" t="s">
        <v>1607</v>
      </c>
      <c r="C1419" s="498" t="s">
        <v>1581</v>
      </c>
      <c r="D1419" s="498" t="s">
        <v>1652</v>
      </c>
      <c r="E1419" s="498" t="s">
        <v>1651</v>
      </c>
      <c r="F1419" s="513"/>
      <c r="G1419" s="513"/>
      <c r="H1419" s="513"/>
      <c r="I1419" s="513"/>
      <c r="J1419" s="513">
        <v>1</v>
      </c>
      <c r="K1419" s="513">
        <v>1707.31</v>
      </c>
      <c r="L1419" s="513"/>
      <c r="M1419" s="513">
        <v>1707.31</v>
      </c>
      <c r="N1419" s="513">
        <v>3</v>
      </c>
      <c r="O1419" s="513">
        <v>5121.93</v>
      </c>
      <c r="P1419" s="503"/>
      <c r="Q1419" s="514">
        <v>1707.3100000000002</v>
      </c>
    </row>
    <row r="1420" spans="1:17" ht="14.4" customHeight="1" x14ac:dyDescent="0.3">
      <c r="A1420" s="497" t="s">
        <v>2170</v>
      </c>
      <c r="B1420" s="498" t="s">
        <v>1607</v>
      </c>
      <c r="C1420" s="498" t="s">
        <v>1581</v>
      </c>
      <c r="D1420" s="498" t="s">
        <v>1653</v>
      </c>
      <c r="E1420" s="498" t="s">
        <v>1651</v>
      </c>
      <c r="F1420" s="513"/>
      <c r="G1420" s="513"/>
      <c r="H1420" s="513"/>
      <c r="I1420" s="513"/>
      <c r="J1420" s="513"/>
      <c r="K1420" s="513"/>
      <c r="L1420" s="513"/>
      <c r="M1420" s="513"/>
      <c r="N1420" s="513">
        <v>1</v>
      </c>
      <c r="O1420" s="513">
        <v>2066.3000000000002</v>
      </c>
      <c r="P1420" s="503"/>
      <c r="Q1420" s="514">
        <v>2066.3000000000002</v>
      </c>
    </row>
    <row r="1421" spans="1:17" ht="14.4" customHeight="1" x14ac:dyDescent="0.3">
      <c r="A1421" s="497" t="s">
        <v>2170</v>
      </c>
      <c r="B1421" s="498" t="s">
        <v>1607</v>
      </c>
      <c r="C1421" s="498" t="s">
        <v>1581</v>
      </c>
      <c r="D1421" s="498" t="s">
        <v>1950</v>
      </c>
      <c r="E1421" s="498" t="s">
        <v>1951</v>
      </c>
      <c r="F1421" s="513"/>
      <c r="G1421" s="513"/>
      <c r="H1421" s="513"/>
      <c r="I1421" s="513"/>
      <c r="J1421" s="513"/>
      <c r="K1421" s="513"/>
      <c r="L1421" s="513"/>
      <c r="M1421" s="513"/>
      <c r="N1421" s="513">
        <v>2</v>
      </c>
      <c r="O1421" s="513">
        <v>3864.18</v>
      </c>
      <c r="P1421" s="503"/>
      <c r="Q1421" s="514">
        <v>1932.09</v>
      </c>
    </row>
    <row r="1422" spans="1:17" ht="14.4" customHeight="1" x14ac:dyDescent="0.3">
      <c r="A1422" s="497" t="s">
        <v>2170</v>
      </c>
      <c r="B1422" s="498" t="s">
        <v>1607</v>
      </c>
      <c r="C1422" s="498" t="s">
        <v>1581</v>
      </c>
      <c r="D1422" s="498" t="s">
        <v>1672</v>
      </c>
      <c r="E1422" s="498" t="s">
        <v>1673</v>
      </c>
      <c r="F1422" s="513"/>
      <c r="G1422" s="513"/>
      <c r="H1422" s="513"/>
      <c r="I1422" s="513"/>
      <c r="J1422" s="513">
        <v>1</v>
      </c>
      <c r="K1422" s="513">
        <v>1002.8</v>
      </c>
      <c r="L1422" s="513"/>
      <c r="M1422" s="513">
        <v>1002.8</v>
      </c>
      <c r="N1422" s="513"/>
      <c r="O1422" s="513"/>
      <c r="P1422" s="503"/>
      <c r="Q1422" s="514"/>
    </row>
    <row r="1423" spans="1:17" ht="14.4" customHeight="1" x14ac:dyDescent="0.3">
      <c r="A1423" s="497" t="s">
        <v>2170</v>
      </c>
      <c r="B1423" s="498" t="s">
        <v>1607</v>
      </c>
      <c r="C1423" s="498" t="s">
        <v>1581</v>
      </c>
      <c r="D1423" s="498" t="s">
        <v>1696</v>
      </c>
      <c r="E1423" s="498" t="s">
        <v>1695</v>
      </c>
      <c r="F1423" s="513"/>
      <c r="G1423" s="513"/>
      <c r="H1423" s="513"/>
      <c r="I1423" s="513"/>
      <c r="J1423" s="513"/>
      <c r="K1423" s="513"/>
      <c r="L1423" s="513"/>
      <c r="M1423" s="513"/>
      <c r="N1423" s="513">
        <v>4</v>
      </c>
      <c r="O1423" s="513">
        <v>21036.92</v>
      </c>
      <c r="P1423" s="503"/>
      <c r="Q1423" s="514">
        <v>5259.23</v>
      </c>
    </row>
    <row r="1424" spans="1:17" ht="14.4" customHeight="1" x14ac:dyDescent="0.3">
      <c r="A1424" s="497" t="s">
        <v>2170</v>
      </c>
      <c r="B1424" s="498" t="s">
        <v>1607</v>
      </c>
      <c r="C1424" s="498" t="s">
        <v>1581</v>
      </c>
      <c r="D1424" s="498" t="s">
        <v>1697</v>
      </c>
      <c r="E1424" s="498" t="s">
        <v>1698</v>
      </c>
      <c r="F1424" s="513"/>
      <c r="G1424" s="513"/>
      <c r="H1424" s="513"/>
      <c r="I1424" s="513"/>
      <c r="J1424" s="513">
        <v>1</v>
      </c>
      <c r="K1424" s="513">
        <v>1497.44</v>
      </c>
      <c r="L1424" s="513"/>
      <c r="M1424" s="513">
        <v>1497.44</v>
      </c>
      <c r="N1424" s="513"/>
      <c r="O1424" s="513"/>
      <c r="P1424" s="503"/>
      <c r="Q1424" s="514"/>
    </row>
    <row r="1425" spans="1:17" ht="14.4" customHeight="1" x14ac:dyDescent="0.3">
      <c r="A1425" s="497" t="s">
        <v>2170</v>
      </c>
      <c r="B1425" s="498" t="s">
        <v>1607</v>
      </c>
      <c r="C1425" s="498" t="s">
        <v>1581</v>
      </c>
      <c r="D1425" s="498" t="s">
        <v>1701</v>
      </c>
      <c r="E1425" s="498" t="s">
        <v>1702</v>
      </c>
      <c r="F1425" s="513"/>
      <c r="G1425" s="513"/>
      <c r="H1425" s="513"/>
      <c r="I1425" s="513"/>
      <c r="J1425" s="513"/>
      <c r="K1425" s="513"/>
      <c r="L1425" s="513"/>
      <c r="M1425" s="513"/>
      <c r="N1425" s="513">
        <v>1</v>
      </c>
      <c r="O1425" s="513">
        <v>831.16</v>
      </c>
      <c r="P1425" s="503"/>
      <c r="Q1425" s="514">
        <v>831.16</v>
      </c>
    </row>
    <row r="1426" spans="1:17" ht="14.4" customHeight="1" x14ac:dyDescent="0.3">
      <c r="A1426" s="497" t="s">
        <v>2170</v>
      </c>
      <c r="B1426" s="498" t="s">
        <v>1607</v>
      </c>
      <c r="C1426" s="498" t="s">
        <v>1581</v>
      </c>
      <c r="D1426" s="498" t="s">
        <v>1703</v>
      </c>
      <c r="E1426" s="498" t="s">
        <v>1702</v>
      </c>
      <c r="F1426" s="513"/>
      <c r="G1426" s="513"/>
      <c r="H1426" s="513"/>
      <c r="I1426" s="513"/>
      <c r="J1426" s="513"/>
      <c r="K1426" s="513"/>
      <c r="L1426" s="513"/>
      <c r="M1426" s="513"/>
      <c r="N1426" s="513">
        <v>8</v>
      </c>
      <c r="O1426" s="513">
        <v>7104.48</v>
      </c>
      <c r="P1426" s="503"/>
      <c r="Q1426" s="514">
        <v>888.06</v>
      </c>
    </row>
    <row r="1427" spans="1:17" ht="14.4" customHeight="1" x14ac:dyDescent="0.3">
      <c r="A1427" s="497" t="s">
        <v>2170</v>
      </c>
      <c r="B1427" s="498" t="s">
        <v>1607</v>
      </c>
      <c r="C1427" s="498" t="s">
        <v>1581</v>
      </c>
      <c r="D1427" s="498" t="s">
        <v>1704</v>
      </c>
      <c r="E1427" s="498" t="s">
        <v>1705</v>
      </c>
      <c r="F1427" s="513"/>
      <c r="G1427" s="513"/>
      <c r="H1427" s="513"/>
      <c r="I1427" s="513"/>
      <c r="J1427" s="513"/>
      <c r="K1427" s="513"/>
      <c r="L1427" s="513"/>
      <c r="M1427" s="513"/>
      <c r="N1427" s="513">
        <v>2</v>
      </c>
      <c r="O1427" s="513">
        <v>1776.12</v>
      </c>
      <c r="P1427" s="503"/>
      <c r="Q1427" s="514">
        <v>888.06</v>
      </c>
    </row>
    <row r="1428" spans="1:17" ht="14.4" customHeight="1" x14ac:dyDescent="0.3">
      <c r="A1428" s="497" t="s">
        <v>2170</v>
      </c>
      <c r="B1428" s="498" t="s">
        <v>1607</v>
      </c>
      <c r="C1428" s="498" t="s">
        <v>1581</v>
      </c>
      <c r="D1428" s="498" t="s">
        <v>1708</v>
      </c>
      <c r="E1428" s="498" t="s">
        <v>1709</v>
      </c>
      <c r="F1428" s="513"/>
      <c r="G1428" s="513"/>
      <c r="H1428" s="513"/>
      <c r="I1428" s="513"/>
      <c r="J1428" s="513"/>
      <c r="K1428" s="513"/>
      <c r="L1428" s="513"/>
      <c r="M1428" s="513"/>
      <c r="N1428" s="513">
        <v>7</v>
      </c>
      <c r="O1428" s="513">
        <v>27291.599999999999</v>
      </c>
      <c r="P1428" s="503"/>
      <c r="Q1428" s="514">
        <v>3898.7999999999997</v>
      </c>
    </row>
    <row r="1429" spans="1:17" ht="14.4" customHeight="1" x14ac:dyDescent="0.3">
      <c r="A1429" s="497" t="s">
        <v>2170</v>
      </c>
      <c r="B1429" s="498" t="s">
        <v>1607</v>
      </c>
      <c r="C1429" s="498" t="s">
        <v>1581</v>
      </c>
      <c r="D1429" s="498" t="s">
        <v>1962</v>
      </c>
      <c r="E1429" s="498" t="s">
        <v>1963</v>
      </c>
      <c r="F1429" s="513"/>
      <c r="G1429" s="513"/>
      <c r="H1429" s="513"/>
      <c r="I1429" s="513"/>
      <c r="J1429" s="513"/>
      <c r="K1429" s="513"/>
      <c r="L1429" s="513"/>
      <c r="M1429" s="513"/>
      <c r="N1429" s="513">
        <v>3</v>
      </c>
      <c r="O1429" s="513">
        <v>10933.74</v>
      </c>
      <c r="P1429" s="503"/>
      <c r="Q1429" s="514">
        <v>3644.58</v>
      </c>
    </row>
    <row r="1430" spans="1:17" ht="14.4" customHeight="1" x14ac:dyDescent="0.3">
      <c r="A1430" s="497" t="s">
        <v>2170</v>
      </c>
      <c r="B1430" s="498" t="s">
        <v>1607</v>
      </c>
      <c r="C1430" s="498" t="s">
        <v>1581</v>
      </c>
      <c r="D1430" s="498" t="s">
        <v>1720</v>
      </c>
      <c r="E1430" s="498" t="s">
        <v>1721</v>
      </c>
      <c r="F1430" s="513"/>
      <c r="G1430" s="513"/>
      <c r="H1430" s="513"/>
      <c r="I1430" s="513"/>
      <c r="J1430" s="513"/>
      <c r="K1430" s="513"/>
      <c r="L1430" s="513"/>
      <c r="M1430" s="513"/>
      <c r="N1430" s="513">
        <v>5</v>
      </c>
      <c r="O1430" s="513">
        <v>1795.5</v>
      </c>
      <c r="P1430" s="503"/>
      <c r="Q1430" s="514">
        <v>359.1</v>
      </c>
    </row>
    <row r="1431" spans="1:17" ht="14.4" customHeight="1" x14ac:dyDescent="0.3">
      <c r="A1431" s="497" t="s">
        <v>2170</v>
      </c>
      <c r="B1431" s="498" t="s">
        <v>1607</v>
      </c>
      <c r="C1431" s="498" t="s">
        <v>1581</v>
      </c>
      <c r="D1431" s="498" t="s">
        <v>1726</v>
      </c>
      <c r="E1431" s="498" t="s">
        <v>1727</v>
      </c>
      <c r="F1431" s="513"/>
      <c r="G1431" s="513"/>
      <c r="H1431" s="513"/>
      <c r="I1431" s="513"/>
      <c r="J1431" s="513"/>
      <c r="K1431" s="513"/>
      <c r="L1431" s="513"/>
      <c r="M1431" s="513"/>
      <c r="N1431" s="513">
        <v>3</v>
      </c>
      <c r="O1431" s="513">
        <v>50495.069999999992</v>
      </c>
      <c r="P1431" s="503"/>
      <c r="Q1431" s="514">
        <v>16831.689999999999</v>
      </c>
    </row>
    <row r="1432" spans="1:17" ht="14.4" customHeight="1" x14ac:dyDescent="0.3">
      <c r="A1432" s="497" t="s">
        <v>2170</v>
      </c>
      <c r="B1432" s="498" t="s">
        <v>1607</v>
      </c>
      <c r="C1432" s="498" t="s">
        <v>1581</v>
      </c>
      <c r="D1432" s="498" t="s">
        <v>1730</v>
      </c>
      <c r="E1432" s="498" t="s">
        <v>1731</v>
      </c>
      <c r="F1432" s="513"/>
      <c r="G1432" s="513"/>
      <c r="H1432" s="513"/>
      <c r="I1432" s="513"/>
      <c r="J1432" s="513"/>
      <c r="K1432" s="513"/>
      <c r="L1432" s="513"/>
      <c r="M1432" s="513"/>
      <c r="N1432" s="513">
        <v>4</v>
      </c>
      <c r="O1432" s="513">
        <v>26348.52</v>
      </c>
      <c r="P1432" s="503"/>
      <c r="Q1432" s="514">
        <v>6587.13</v>
      </c>
    </row>
    <row r="1433" spans="1:17" ht="14.4" customHeight="1" x14ac:dyDescent="0.3">
      <c r="A1433" s="497" t="s">
        <v>2170</v>
      </c>
      <c r="B1433" s="498" t="s">
        <v>1607</v>
      </c>
      <c r="C1433" s="498" t="s">
        <v>1581</v>
      </c>
      <c r="D1433" s="498" t="s">
        <v>1732</v>
      </c>
      <c r="E1433" s="498" t="s">
        <v>1733</v>
      </c>
      <c r="F1433" s="513">
        <v>1</v>
      </c>
      <c r="G1433" s="513">
        <v>1841.62</v>
      </c>
      <c r="H1433" s="513">
        <v>1</v>
      </c>
      <c r="I1433" s="513">
        <v>1841.62</v>
      </c>
      <c r="J1433" s="513"/>
      <c r="K1433" s="513"/>
      <c r="L1433" s="513"/>
      <c r="M1433" s="513"/>
      <c r="N1433" s="513">
        <v>2</v>
      </c>
      <c r="O1433" s="513">
        <v>3683.24</v>
      </c>
      <c r="P1433" s="503">
        <v>2</v>
      </c>
      <c r="Q1433" s="514">
        <v>1841.62</v>
      </c>
    </row>
    <row r="1434" spans="1:17" ht="14.4" customHeight="1" x14ac:dyDescent="0.3">
      <c r="A1434" s="497" t="s">
        <v>2170</v>
      </c>
      <c r="B1434" s="498" t="s">
        <v>1607</v>
      </c>
      <c r="C1434" s="498" t="s">
        <v>1581</v>
      </c>
      <c r="D1434" s="498" t="s">
        <v>2068</v>
      </c>
      <c r="E1434" s="498" t="s">
        <v>2069</v>
      </c>
      <c r="F1434" s="513"/>
      <c r="G1434" s="513"/>
      <c r="H1434" s="513"/>
      <c r="I1434" s="513"/>
      <c r="J1434" s="513"/>
      <c r="K1434" s="513"/>
      <c r="L1434" s="513"/>
      <c r="M1434" s="513"/>
      <c r="N1434" s="513">
        <v>1</v>
      </c>
      <c r="O1434" s="513">
        <v>3106.5</v>
      </c>
      <c r="P1434" s="503"/>
      <c r="Q1434" s="514">
        <v>3106.5</v>
      </c>
    </row>
    <row r="1435" spans="1:17" ht="14.4" customHeight="1" x14ac:dyDescent="0.3">
      <c r="A1435" s="497" t="s">
        <v>2170</v>
      </c>
      <c r="B1435" s="498" t="s">
        <v>1607</v>
      </c>
      <c r="C1435" s="498" t="s">
        <v>1581</v>
      </c>
      <c r="D1435" s="498" t="s">
        <v>2171</v>
      </c>
      <c r="E1435" s="498" t="s">
        <v>2172</v>
      </c>
      <c r="F1435" s="513"/>
      <c r="G1435" s="513"/>
      <c r="H1435" s="513"/>
      <c r="I1435" s="513"/>
      <c r="J1435" s="513"/>
      <c r="K1435" s="513"/>
      <c r="L1435" s="513"/>
      <c r="M1435" s="513"/>
      <c r="N1435" s="513">
        <v>1</v>
      </c>
      <c r="O1435" s="513">
        <v>11608.31</v>
      </c>
      <c r="P1435" s="503"/>
      <c r="Q1435" s="514">
        <v>11608.31</v>
      </c>
    </row>
    <row r="1436" spans="1:17" ht="14.4" customHeight="1" x14ac:dyDescent="0.3">
      <c r="A1436" s="497" t="s">
        <v>2170</v>
      </c>
      <c r="B1436" s="498" t="s">
        <v>1607</v>
      </c>
      <c r="C1436" s="498" t="s">
        <v>1581</v>
      </c>
      <c r="D1436" s="498" t="s">
        <v>1742</v>
      </c>
      <c r="E1436" s="498" t="s">
        <v>1743</v>
      </c>
      <c r="F1436" s="513"/>
      <c r="G1436" s="513"/>
      <c r="H1436" s="513"/>
      <c r="I1436" s="513"/>
      <c r="J1436" s="513"/>
      <c r="K1436" s="513"/>
      <c r="L1436" s="513"/>
      <c r="M1436" s="513"/>
      <c r="N1436" s="513">
        <v>1</v>
      </c>
      <c r="O1436" s="513">
        <v>380.86</v>
      </c>
      <c r="P1436" s="503"/>
      <c r="Q1436" s="514">
        <v>380.86</v>
      </c>
    </row>
    <row r="1437" spans="1:17" ht="14.4" customHeight="1" x14ac:dyDescent="0.3">
      <c r="A1437" s="497" t="s">
        <v>2170</v>
      </c>
      <c r="B1437" s="498" t="s">
        <v>1607</v>
      </c>
      <c r="C1437" s="498" t="s">
        <v>1581</v>
      </c>
      <c r="D1437" s="498" t="s">
        <v>2141</v>
      </c>
      <c r="E1437" s="498" t="s">
        <v>2142</v>
      </c>
      <c r="F1437" s="513"/>
      <c r="G1437" s="513"/>
      <c r="H1437" s="513"/>
      <c r="I1437" s="513"/>
      <c r="J1437" s="513"/>
      <c r="K1437" s="513"/>
      <c r="L1437" s="513"/>
      <c r="M1437" s="513"/>
      <c r="N1437" s="513">
        <v>1</v>
      </c>
      <c r="O1437" s="513">
        <v>3178.63</v>
      </c>
      <c r="P1437" s="503"/>
      <c r="Q1437" s="514">
        <v>3178.63</v>
      </c>
    </row>
    <row r="1438" spans="1:17" ht="14.4" customHeight="1" x14ac:dyDescent="0.3">
      <c r="A1438" s="497" t="s">
        <v>2170</v>
      </c>
      <c r="B1438" s="498" t="s">
        <v>1607</v>
      </c>
      <c r="C1438" s="498" t="s">
        <v>1588</v>
      </c>
      <c r="D1438" s="498" t="s">
        <v>1754</v>
      </c>
      <c r="E1438" s="498" t="s">
        <v>1755</v>
      </c>
      <c r="F1438" s="513">
        <v>14</v>
      </c>
      <c r="G1438" s="513">
        <v>2856</v>
      </c>
      <c r="H1438" s="513">
        <v>1</v>
      </c>
      <c r="I1438" s="513">
        <v>204</v>
      </c>
      <c r="J1438" s="513">
        <v>3</v>
      </c>
      <c r="K1438" s="513">
        <v>615</v>
      </c>
      <c r="L1438" s="513">
        <v>0.21533613445378152</v>
      </c>
      <c r="M1438" s="513">
        <v>205</v>
      </c>
      <c r="N1438" s="513">
        <v>8</v>
      </c>
      <c r="O1438" s="513">
        <v>1640</v>
      </c>
      <c r="P1438" s="503">
        <v>0.57422969187675066</v>
      </c>
      <c r="Q1438" s="514">
        <v>205</v>
      </c>
    </row>
    <row r="1439" spans="1:17" ht="14.4" customHeight="1" x14ac:dyDescent="0.3">
      <c r="A1439" s="497" t="s">
        <v>2170</v>
      </c>
      <c r="B1439" s="498" t="s">
        <v>1607</v>
      </c>
      <c r="C1439" s="498" t="s">
        <v>1588</v>
      </c>
      <c r="D1439" s="498" t="s">
        <v>1756</v>
      </c>
      <c r="E1439" s="498" t="s">
        <v>1757</v>
      </c>
      <c r="F1439" s="513">
        <v>28</v>
      </c>
      <c r="G1439" s="513">
        <v>4172</v>
      </c>
      <c r="H1439" s="513">
        <v>1</v>
      </c>
      <c r="I1439" s="513">
        <v>149</v>
      </c>
      <c r="J1439" s="513">
        <v>42</v>
      </c>
      <c r="K1439" s="513">
        <v>6300</v>
      </c>
      <c r="L1439" s="513">
        <v>1.5100671140939597</v>
      </c>
      <c r="M1439" s="513">
        <v>150</v>
      </c>
      <c r="N1439" s="513">
        <v>40</v>
      </c>
      <c r="O1439" s="513">
        <v>6000</v>
      </c>
      <c r="P1439" s="503">
        <v>1.4381591562799616</v>
      </c>
      <c r="Q1439" s="514">
        <v>150</v>
      </c>
    </row>
    <row r="1440" spans="1:17" ht="14.4" customHeight="1" x14ac:dyDescent="0.3">
      <c r="A1440" s="497" t="s">
        <v>2170</v>
      </c>
      <c r="B1440" s="498" t="s">
        <v>1607</v>
      </c>
      <c r="C1440" s="498" t="s">
        <v>1588</v>
      </c>
      <c r="D1440" s="498" t="s">
        <v>1758</v>
      </c>
      <c r="E1440" s="498" t="s">
        <v>1759</v>
      </c>
      <c r="F1440" s="513">
        <v>14</v>
      </c>
      <c r="G1440" s="513">
        <v>2534</v>
      </c>
      <c r="H1440" s="513">
        <v>1</v>
      </c>
      <c r="I1440" s="513">
        <v>181</v>
      </c>
      <c r="J1440" s="513">
        <v>31</v>
      </c>
      <c r="K1440" s="513">
        <v>5642</v>
      </c>
      <c r="L1440" s="513">
        <v>2.2265193370165748</v>
      </c>
      <c r="M1440" s="513">
        <v>182</v>
      </c>
      <c r="N1440" s="513">
        <v>14</v>
      </c>
      <c r="O1440" s="513">
        <v>2548</v>
      </c>
      <c r="P1440" s="503">
        <v>1.0055248618784531</v>
      </c>
      <c r="Q1440" s="514">
        <v>182</v>
      </c>
    </row>
    <row r="1441" spans="1:17" ht="14.4" customHeight="1" x14ac:dyDescent="0.3">
      <c r="A1441" s="497" t="s">
        <v>2170</v>
      </c>
      <c r="B1441" s="498" t="s">
        <v>1607</v>
      </c>
      <c r="C1441" s="498" t="s">
        <v>1588</v>
      </c>
      <c r="D1441" s="498" t="s">
        <v>1760</v>
      </c>
      <c r="E1441" s="498" t="s">
        <v>1761</v>
      </c>
      <c r="F1441" s="513">
        <v>211</v>
      </c>
      <c r="G1441" s="513">
        <v>26164</v>
      </c>
      <c r="H1441" s="513">
        <v>1</v>
      </c>
      <c r="I1441" s="513">
        <v>124</v>
      </c>
      <c r="J1441" s="513">
        <v>163</v>
      </c>
      <c r="K1441" s="513">
        <v>20212</v>
      </c>
      <c r="L1441" s="513">
        <v>0.77251184834123221</v>
      </c>
      <c r="M1441" s="513">
        <v>124</v>
      </c>
      <c r="N1441" s="513">
        <v>130</v>
      </c>
      <c r="O1441" s="513">
        <v>16120</v>
      </c>
      <c r="P1441" s="503">
        <v>0.61611374407582942</v>
      </c>
      <c r="Q1441" s="514">
        <v>124</v>
      </c>
    </row>
    <row r="1442" spans="1:17" ht="14.4" customHeight="1" x14ac:dyDescent="0.3">
      <c r="A1442" s="497" t="s">
        <v>2170</v>
      </c>
      <c r="B1442" s="498" t="s">
        <v>1607</v>
      </c>
      <c r="C1442" s="498" t="s">
        <v>1588</v>
      </c>
      <c r="D1442" s="498" t="s">
        <v>1762</v>
      </c>
      <c r="E1442" s="498" t="s">
        <v>1763</v>
      </c>
      <c r="F1442" s="513">
        <v>633</v>
      </c>
      <c r="G1442" s="513">
        <v>136728</v>
      </c>
      <c r="H1442" s="513">
        <v>1</v>
      </c>
      <c r="I1442" s="513">
        <v>216</v>
      </c>
      <c r="J1442" s="513">
        <v>731</v>
      </c>
      <c r="K1442" s="513">
        <v>158627</v>
      </c>
      <c r="L1442" s="513">
        <v>1.1601647065707097</v>
      </c>
      <c r="M1442" s="513">
        <v>217</v>
      </c>
      <c r="N1442" s="513">
        <v>588</v>
      </c>
      <c r="O1442" s="513">
        <v>127596</v>
      </c>
      <c r="P1442" s="503">
        <v>0.93321046164648058</v>
      </c>
      <c r="Q1442" s="514">
        <v>217</v>
      </c>
    </row>
    <row r="1443" spans="1:17" ht="14.4" customHeight="1" x14ac:dyDescent="0.3">
      <c r="A1443" s="497" t="s">
        <v>2170</v>
      </c>
      <c r="B1443" s="498" t="s">
        <v>1607</v>
      </c>
      <c r="C1443" s="498" t="s">
        <v>1588</v>
      </c>
      <c r="D1443" s="498" t="s">
        <v>1764</v>
      </c>
      <c r="E1443" s="498" t="s">
        <v>1765</v>
      </c>
      <c r="F1443" s="513">
        <v>17</v>
      </c>
      <c r="G1443" s="513">
        <v>3672</v>
      </c>
      <c r="H1443" s="513">
        <v>1</v>
      </c>
      <c r="I1443" s="513">
        <v>216</v>
      </c>
      <c r="J1443" s="513">
        <v>28</v>
      </c>
      <c r="K1443" s="513">
        <v>6076</v>
      </c>
      <c r="L1443" s="513">
        <v>1.6546840958605664</v>
      </c>
      <c r="M1443" s="513">
        <v>217</v>
      </c>
      <c r="N1443" s="513">
        <v>33</v>
      </c>
      <c r="O1443" s="513">
        <v>7161</v>
      </c>
      <c r="P1443" s="503">
        <v>1.9501633986928104</v>
      </c>
      <c r="Q1443" s="514">
        <v>217</v>
      </c>
    </row>
    <row r="1444" spans="1:17" ht="14.4" customHeight="1" x14ac:dyDescent="0.3">
      <c r="A1444" s="497" t="s">
        <v>2170</v>
      </c>
      <c r="B1444" s="498" t="s">
        <v>1607</v>
      </c>
      <c r="C1444" s="498" t="s">
        <v>1588</v>
      </c>
      <c r="D1444" s="498" t="s">
        <v>1768</v>
      </c>
      <c r="E1444" s="498" t="s">
        <v>1769</v>
      </c>
      <c r="F1444" s="513"/>
      <c r="G1444" s="513"/>
      <c r="H1444" s="513"/>
      <c r="I1444" s="513"/>
      <c r="J1444" s="513">
        <v>1</v>
      </c>
      <c r="K1444" s="513">
        <v>219</v>
      </c>
      <c r="L1444" s="513"/>
      <c r="M1444" s="513">
        <v>219</v>
      </c>
      <c r="N1444" s="513">
        <v>3</v>
      </c>
      <c r="O1444" s="513">
        <v>657</v>
      </c>
      <c r="P1444" s="503"/>
      <c r="Q1444" s="514">
        <v>219</v>
      </c>
    </row>
    <row r="1445" spans="1:17" ht="14.4" customHeight="1" x14ac:dyDescent="0.3">
      <c r="A1445" s="497" t="s">
        <v>2170</v>
      </c>
      <c r="B1445" s="498" t="s">
        <v>1607</v>
      </c>
      <c r="C1445" s="498" t="s">
        <v>1588</v>
      </c>
      <c r="D1445" s="498" t="s">
        <v>1784</v>
      </c>
      <c r="E1445" s="498" t="s">
        <v>1785</v>
      </c>
      <c r="F1445" s="513"/>
      <c r="G1445" s="513"/>
      <c r="H1445" s="513"/>
      <c r="I1445" s="513"/>
      <c r="J1445" s="513"/>
      <c r="K1445" s="513"/>
      <c r="L1445" s="513"/>
      <c r="M1445" s="513"/>
      <c r="N1445" s="513">
        <v>2</v>
      </c>
      <c r="O1445" s="513">
        <v>652</v>
      </c>
      <c r="P1445" s="503"/>
      <c r="Q1445" s="514">
        <v>326</v>
      </c>
    </row>
    <row r="1446" spans="1:17" ht="14.4" customHeight="1" x14ac:dyDescent="0.3">
      <c r="A1446" s="497" t="s">
        <v>2170</v>
      </c>
      <c r="B1446" s="498" t="s">
        <v>1607</v>
      </c>
      <c r="C1446" s="498" t="s">
        <v>1588</v>
      </c>
      <c r="D1446" s="498" t="s">
        <v>1788</v>
      </c>
      <c r="E1446" s="498" t="s">
        <v>1789</v>
      </c>
      <c r="F1446" s="513"/>
      <c r="G1446" s="513"/>
      <c r="H1446" s="513"/>
      <c r="I1446" s="513"/>
      <c r="J1446" s="513">
        <v>1</v>
      </c>
      <c r="K1446" s="513">
        <v>4127</v>
      </c>
      <c r="L1446" s="513"/>
      <c r="M1446" s="513">
        <v>4127</v>
      </c>
      <c r="N1446" s="513">
        <v>4</v>
      </c>
      <c r="O1446" s="513">
        <v>16508</v>
      </c>
      <c r="P1446" s="503"/>
      <c r="Q1446" s="514">
        <v>4127</v>
      </c>
    </row>
    <row r="1447" spans="1:17" ht="14.4" customHeight="1" x14ac:dyDescent="0.3">
      <c r="A1447" s="497" t="s">
        <v>2170</v>
      </c>
      <c r="B1447" s="498" t="s">
        <v>1607</v>
      </c>
      <c r="C1447" s="498" t="s">
        <v>1588</v>
      </c>
      <c r="D1447" s="498" t="s">
        <v>1800</v>
      </c>
      <c r="E1447" s="498" t="s">
        <v>1801</v>
      </c>
      <c r="F1447" s="513">
        <v>3</v>
      </c>
      <c r="G1447" s="513">
        <v>11433</v>
      </c>
      <c r="H1447" s="513">
        <v>1</v>
      </c>
      <c r="I1447" s="513">
        <v>3811</v>
      </c>
      <c r="J1447" s="513">
        <v>3</v>
      </c>
      <c r="K1447" s="513">
        <v>11445</v>
      </c>
      <c r="L1447" s="513">
        <v>1.0010495932826029</v>
      </c>
      <c r="M1447" s="513">
        <v>3815</v>
      </c>
      <c r="N1447" s="513">
        <v>11</v>
      </c>
      <c r="O1447" s="513">
        <v>41965</v>
      </c>
      <c r="P1447" s="503">
        <v>3.6705151753695442</v>
      </c>
      <c r="Q1447" s="514">
        <v>3815</v>
      </c>
    </row>
    <row r="1448" spans="1:17" ht="14.4" customHeight="1" x14ac:dyDescent="0.3">
      <c r="A1448" s="497" t="s">
        <v>2170</v>
      </c>
      <c r="B1448" s="498" t="s">
        <v>1607</v>
      </c>
      <c r="C1448" s="498" t="s">
        <v>1588</v>
      </c>
      <c r="D1448" s="498" t="s">
        <v>1802</v>
      </c>
      <c r="E1448" s="498" t="s">
        <v>1803</v>
      </c>
      <c r="F1448" s="513"/>
      <c r="G1448" s="513"/>
      <c r="H1448" s="513"/>
      <c r="I1448" s="513"/>
      <c r="J1448" s="513">
        <v>2</v>
      </c>
      <c r="K1448" s="513">
        <v>10300</v>
      </c>
      <c r="L1448" s="513"/>
      <c r="M1448" s="513">
        <v>5150</v>
      </c>
      <c r="N1448" s="513"/>
      <c r="O1448" s="513"/>
      <c r="P1448" s="503"/>
      <c r="Q1448" s="514"/>
    </row>
    <row r="1449" spans="1:17" ht="14.4" customHeight="1" x14ac:dyDescent="0.3">
      <c r="A1449" s="497" t="s">
        <v>2170</v>
      </c>
      <c r="B1449" s="498" t="s">
        <v>1607</v>
      </c>
      <c r="C1449" s="498" t="s">
        <v>1588</v>
      </c>
      <c r="D1449" s="498" t="s">
        <v>1816</v>
      </c>
      <c r="E1449" s="498" t="s">
        <v>1817</v>
      </c>
      <c r="F1449" s="513">
        <v>6</v>
      </c>
      <c r="G1449" s="513">
        <v>7656</v>
      </c>
      <c r="H1449" s="513">
        <v>1</v>
      </c>
      <c r="I1449" s="513">
        <v>1276</v>
      </c>
      <c r="J1449" s="513">
        <v>6</v>
      </c>
      <c r="K1449" s="513">
        <v>7662</v>
      </c>
      <c r="L1449" s="513">
        <v>1.0007836990595611</v>
      </c>
      <c r="M1449" s="513">
        <v>1277</v>
      </c>
      <c r="N1449" s="513">
        <v>10</v>
      </c>
      <c r="O1449" s="513">
        <v>12770</v>
      </c>
      <c r="P1449" s="503">
        <v>1.6679728317659352</v>
      </c>
      <c r="Q1449" s="514">
        <v>1277</v>
      </c>
    </row>
    <row r="1450" spans="1:17" ht="14.4" customHeight="1" x14ac:dyDescent="0.3">
      <c r="A1450" s="497" t="s">
        <v>2170</v>
      </c>
      <c r="B1450" s="498" t="s">
        <v>1607</v>
      </c>
      <c r="C1450" s="498" t="s">
        <v>1588</v>
      </c>
      <c r="D1450" s="498" t="s">
        <v>1818</v>
      </c>
      <c r="E1450" s="498" t="s">
        <v>1819</v>
      </c>
      <c r="F1450" s="513">
        <v>6</v>
      </c>
      <c r="G1450" s="513">
        <v>6978</v>
      </c>
      <c r="H1450" s="513">
        <v>1</v>
      </c>
      <c r="I1450" s="513">
        <v>1163</v>
      </c>
      <c r="J1450" s="513">
        <v>5</v>
      </c>
      <c r="K1450" s="513">
        <v>5820</v>
      </c>
      <c r="L1450" s="513">
        <v>0.83404987102321582</v>
      </c>
      <c r="M1450" s="513">
        <v>1164</v>
      </c>
      <c r="N1450" s="513">
        <v>1</v>
      </c>
      <c r="O1450" s="513">
        <v>1164</v>
      </c>
      <c r="P1450" s="503">
        <v>0.16680997420464316</v>
      </c>
      <c r="Q1450" s="514">
        <v>1164</v>
      </c>
    </row>
    <row r="1451" spans="1:17" ht="14.4" customHeight="1" x14ac:dyDescent="0.3">
      <c r="A1451" s="497" t="s">
        <v>2170</v>
      </c>
      <c r="B1451" s="498" t="s">
        <v>1607</v>
      </c>
      <c r="C1451" s="498" t="s">
        <v>1588</v>
      </c>
      <c r="D1451" s="498" t="s">
        <v>1820</v>
      </c>
      <c r="E1451" s="498" t="s">
        <v>1821</v>
      </c>
      <c r="F1451" s="513">
        <v>7</v>
      </c>
      <c r="G1451" s="513">
        <v>35455</v>
      </c>
      <c r="H1451" s="513">
        <v>1</v>
      </c>
      <c r="I1451" s="513">
        <v>5065</v>
      </c>
      <c r="J1451" s="513">
        <v>11</v>
      </c>
      <c r="K1451" s="513">
        <v>55748</v>
      </c>
      <c r="L1451" s="513">
        <v>1.5723593287265547</v>
      </c>
      <c r="M1451" s="513">
        <v>5068</v>
      </c>
      <c r="N1451" s="513">
        <v>11</v>
      </c>
      <c r="O1451" s="513">
        <v>55748</v>
      </c>
      <c r="P1451" s="503">
        <v>1.5723593287265547</v>
      </c>
      <c r="Q1451" s="514">
        <v>5068</v>
      </c>
    </row>
    <row r="1452" spans="1:17" ht="14.4" customHeight="1" x14ac:dyDescent="0.3">
      <c r="A1452" s="497" t="s">
        <v>2170</v>
      </c>
      <c r="B1452" s="498" t="s">
        <v>1607</v>
      </c>
      <c r="C1452" s="498" t="s">
        <v>1588</v>
      </c>
      <c r="D1452" s="498" t="s">
        <v>1824</v>
      </c>
      <c r="E1452" s="498" t="s">
        <v>1825</v>
      </c>
      <c r="F1452" s="513"/>
      <c r="G1452" s="513"/>
      <c r="H1452" s="513"/>
      <c r="I1452" s="513"/>
      <c r="J1452" s="513"/>
      <c r="K1452" s="513"/>
      <c r="L1452" s="513"/>
      <c r="M1452" s="513"/>
      <c r="N1452" s="513">
        <v>1</v>
      </c>
      <c r="O1452" s="513">
        <v>5508</v>
      </c>
      <c r="P1452" s="503"/>
      <c r="Q1452" s="514">
        <v>5508</v>
      </c>
    </row>
    <row r="1453" spans="1:17" ht="14.4" customHeight="1" x14ac:dyDescent="0.3">
      <c r="A1453" s="497" t="s">
        <v>2170</v>
      </c>
      <c r="B1453" s="498" t="s">
        <v>1607</v>
      </c>
      <c r="C1453" s="498" t="s">
        <v>1588</v>
      </c>
      <c r="D1453" s="498" t="s">
        <v>1826</v>
      </c>
      <c r="E1453" s="498" t="s">
        <v>1827</v>
      </c>
      <c r="F1453" s="513"/>
      <c r="G1453" s="513"/>
      <c r="H1453" s="513"/>
      <c r="I1453" s="513"/>
      <c r="J1453" s="513"/>
      <c r="K1453" s="513"/>
      <c r="L1453" s="513"/>
      <c r="M1453" s="513"/>
      <c r="N1453" s="513">
        <v>2</v>
      </c>
      <c r="O1453" s="513">
        <v>1484</v>
      </c>
      <c r="P1453" s="503"/>
      <c r="Q1453" s="514">
        <v>742</v>
      </c>
    </row>
    <row r="1454" spans="1:17" ht="14.4" customHeight="1" x14ac:dyDescent="0.3">
      <c r="A1454" s="497" t="s">
        <v>2170</v>
      </c>
      <c r="B1454" s="498" t="s">
        <v>1607</v>
      </c>
      <c r="C1454" s="498" t="s">
        <v>1588</v>
      </c>
      <c r="D1454" s="498" t="s">
        <v>1828</v>
      </c>
      <c r="E1454" s="498" t="s">
        <v>1829</v>
      </c>
      <c r="F1454" s="513">
        <v>241</v>
      </c>
      <c r="G1454" s="513">
        <v>41452</v>
      </c>
      <c r="H1454" s="513">
        <v>1</v>
      </c>
      <c r="I1454" s="513">
        <v>172</v>
      </c>
      <c r="J1454" s="513">
        <v>232</v>
      </c>
      <c r="K1454" s="513">
        <v>40136</v>
      </c>
      <c r="L1454" s="513">
        <v>0.96825243655312165</v>
      </c>
      <c r="M1454" s="513">
        <v>173</v>
      </c>
      <c r="N1454" s="513">
        <v>197</v>
      </c>
      <c r="O1454" s="513">
        <v>34081</v>
      </c>
      <c r="P1454" s="503">
        <v>0.82217987069381449</v>
      </c>
      <c r="Q1454" s="514">
        <v>173</v>
      </c>
    </row>
    <row r="1455" spans="1:17" ht="14.4" customHeight="1" x14ac:dyDescent="0.3">
      <c r="A1455" s="497" t="s">
        <v>2170</v>
      </c>
      <c r="B1455" s="498" t="s">
        <v>1607</v>
      </c>
      <c r="C1455" s="498" t="s">
        <v>1588</v>
      </c>
      <c r="D1455" s="498" t="s">
        <v>1830</v>
      </c>
      <c r="E1455" s="498" t="s">
        <v>1831</v>
      </c>
      <c r="F1455" s="513">
        <v>125</v>
      </c>
      <c r="G1455" s="513">
        <v>249250</v>
      </c>
      <c r="H1455" s="513">
        <v>1</v>
      </c>
      <c r="I1455" s="513">
        <v>1994</v>
      </c>
      <c r="J1455" s="513">
        <v>99</v>
      </c>
      <c r="K1455" s="513">
        <v>197604</v>
      </c>
      <c r="L1455" s="513">
        <v>0.79279438314944839</v>
      </c>
      <c r="M1455" s="513">
        <v>1996</v>
      </c>
      <c r="N1455" s="513">
        <v>125</v>
      </c>
      <c r="O1455" s="513">
        <v>249500</v>
      </c>
      <c r="P1455" s="503">
        <v>1.0010030090270812</v>
      </c>
      <c r="Q1455" s="514">
        <v>1996</v>
      </c>
    </row>
    <row r="1456" spans="1:17" ht="14.4" customHeight="1" x14ac:dyDescent="0.3">
      <c r="A1456" s="497" t="s">
        <v>2170</v>
      </c>
      <c r="B1456" s="498" t="s">
        <v>1607</v>
      </c>
      <c r="C1456" s="498" t="s">
        <v>1588</v>
      </c>
      <c r="D1456" s="498" t="s">
        <v>1836</v>
      </c>
      <c r="E1456" s="498" t="s">
        <v>1837</v>
      </c>
      <c r="F1456" s="513"/>
      <c r="G1456" s="513"/>
      <c r="H1456" s="513"/>
      <c r="I1456" s="513"/>
      <c r="J1456" s="513">
        <v>1</v>
      </c>
      <c r="K1456" s="513">
        <v>2692</v>
      </c>
      <c r="L1456" s="513"/>
      <c r="M1456" s="513">
        <v>2692</v>
      </c>
      <c r="N1456" s="513">
        <v>1</v>
      </c>
      <c r="O1456" s="513">
        <v>2692</v>
      </c>
      <c r="P1456" s="503"/>
      <c r="Q1456" s="514">
        <v>2692</v>
      </c>
    </row>
    <row r="1457" spans="1:17" ht="14.4" customHeight="1" x14ac:dyDescent="0.3">
      <c r="A1457" s="497" t="s">
        <v>2170</v>
      </c>
      <c r="B1457" s="498" t="s">
        <v>1607</v>
      </c>
      <c r="C1457" s="498" t="s">
        <v>1588</v>
      </c>
      <c r="D1457" s="498" t="s">
        <v>1838</v>
      </c>
      <c r="E1457" s="498" t="s">
        <v>1839</v>
      </c>
      <c r="F1457" s="513"/>
      <c r="G1457" s="513"/>
      <c r="H1457" s="513"/>
      <c r="I1457" s="513"/>
      <c r="J1457" s="513">
        <v>1</v>
      </c>
      <c r="K1457" s="513">
        <v>5180</v>
      </c>
      <c r="L1457" s="513"/>
      <c r="M1457" s="513">
        <v>5180</v>
      </c>
      <c r="N1457" s="513"/>
      <c r="O1457" s="513"/>
      <c r="P1457" s="503"/>
      <c r="Q1457" s="514"/>
    </row>
    <row r="1458" spans="1:17" ht="14.4" customHeight="1" x14ac:dyDescent="0.3">
      <c r="A1458" s="497" t="s">
        <v>2170</v>
      </c>
      <c r="B1458" s="498" t="s">
        <v>1607</v>
      </c>
      <c r="C1458" s="498" t="s">
        <v>1588</v>
      </c>
      <c r="D1458" s="498" t="s">
        <v>1848</v>
      </c>
      <c r="E1458" s="498" t="s">
        <v>1849</v>
      </c>
      <c r="F1458" s="513">
        <v>92</v>
      </c>
      <c r="G1458" s="513">
        <v>13708</v>
      </c>
      <c r="H1458" s="513">
        <v>1</v>
      </c>
      <c r="I1458" s="513">
        <v>149</v>
      </c>
      <c r="J1458" s="513">
        <v>92</v>
      </c>
      <c r="K1458" s="513">
        <v>13800</v>
      </c>
      <c r="L1458" s="513">
        <v>1.0067114093959733</v>
      </c>
      <c r="M1458" s="513">
        <v>150</v>
      </c>
      <c r="N1458" s="513">
        <v>90</v>
      </c>
      <c r="O1458" s="513">
        <v>13500</v>
      </c>
      <c r="P1458" s="503">
        <v>0.98482637875693024</v>
      </c>
      <c r="Q1458" s="514">
        <v>150</v>
      </c>
    </row>
    <row r="1459" spans="1:17" ht="14.4" customHeight="1" x14ac:dyDescent="0.3">
      <c r="A1459" s="497" t="s">
        <v>2170</v>
      </c>
      <c r="B1459" s="498" t="s">
        <v>1607</v>
      </c>
      <c r="C1459" s="498" t="s">
        <v>1588</v>
      </c>
      <c r="D1459" s="498" t="s">
        <v>1850</v>
      </c>
      <c r="E1459" s="498" t="s">
        <v>1851</v>
      </c>
      <c r="F1459" s="513">
        <v>73</v>
      </c>
      <c r="G1459" s="513">
        <v>14016</v>
      </c>
      <c r="H1459" s="513">
        <v>1</v>
      </c>
      <c r="I1459" s="513">
        <v>192</v>
      </c>
      <c r="J1459" s="513">
        <v>80</v>
      </c>
      <c r="K1459" s="513">
        <v>15440</v>
      </c>
      <c r="L1459" s="513">
        <v>1.1015981735159817</v>
      </c>
      <c r="M1459" s="513">
        <v>193</v>
      </c>
      <c r="N1459" s="513">
        <v>93</v>
      </c>
      <c r="O1459" s="513">
        <v>17949</v>
      </c>
      <c r="P1459" s="503">
        <v>1.2806078767123288</v>
      </c>
      <c r="Q1459" s="514">
        <v>193</v>
      </c>
    </row>
    <row r="1460" spans="1:17" ht="14.4" customHeight="1" x14ac:dyDescent="0.3">
      <c r="A1460" s="497" t="s">
        <v>2170</v>
      </c>
      <c r="B1460" s="498" t="s">
        <v>1607</v>
      </c>
      <c r="C1460" s="498" t="s">
        <v>1588</v>
      </c>
      <c r="D1460" s="498" t="s">
        <v>1852</v>
      </c>
      <c r="E1460" s="498" t="s">
        <v>1853</v>
      </c>
      <c r="F1460" s="513">
        <v>1078</v>
      </c>
      <c r="G1460" s="513">
        <v>212366</v>
      </c>
      <c r="H1460" s="513">
        <v>1</v>
      </c>
      <c r="I1460" s="513">
        <v>197</v>
      </c>
      <c r="J1460" s="513">
        <v>992</v>
      </c>
      <c r="K1460" s="513">
        <v>196416</v>
      </c>
      <c r="L1460" s="513">
        <v>0.92489381539417792</v>
      </c>
      <c r="M1460" s="513">
        <v>198</v>
      </c>
      <c r="N1460" s="513">
        <v>985</v>
      </c>
      <c r="O1460" s="513">
        <v>195030</v>
      </c>
      <c r="P1460" s="503">
        <v>0.91836734693877553</v>
      </c>
      <c r="Q1460" s="514">
        <v>198</v>
      </c>
    </row>
    <row r="1461" spans="1:17" ht="14.4" customHeight="1" x14ac:dyDescent="0.3">
      <c r="A1461" s="497" t="s">
        <v>2170</v>
      </c>
      <c r="B1461" s="498" t="s">
        <v>1607</v>
      </c>
      <c r="C1461" s="498" t="s">
        <v>1588</v>
      </c>
      <c r="D1461" s="498" t="s">
        <v>1854</v>
      </c>
      <c r="E1461" s="498" t="s">
        <v>1855</v>
      </c>
      <c r="F1461" s="513">
        <v>1</v>
      </c>
      <c r="G1461" s="513">
        <v>414</v>
      </c>
      <c r="H1461" s="513">
        <v>1</v>
      </c>
      <c r="I1461" s="513">
        <v>414</v>
      </c>
      <c r="J1461" s="513"/>
      <c r="K1461" s="513"/>
      <c r="L1461" s="513"/>
      <c r="M1461" s="513"/>
      <c r="N1461" s="513">
        <v>1</v>
      </c>
      <c r="O1461" s="513">
        <v>415</v>
      </c>
      <c r="P1461" s="503">
        <v>1.0024154589371981</v>
      </c>
      <c r="Q1461" s="514">
        <v>415</v>
      </c>
    </row>
    <row r="1462" spans="1:17" ht="14.4" customHeight="1" x14ac:dyDescent="0.3">
      <c r="A1462" s="497" t="s">
        <v>2170</v>
      </c>
      <c r="B1462" s="498" t="s">
        <v>1607</v>
      </c>
      <c r="C1462" s="498" t="s">
        <v>1588</v>
      </c>
      <c r="D1462" s="498" t="s">
        <v>1858</v>
      </c>
      <c r="E1462" s="498" t="s">
        <v>1859</v>
      </c>
      <c r="F1462" s="513">
        <v>20</v>
      </c>
      <c r="G1462" s="513">
        <v>3140</v>
      </c>
      <c r="H1462" s="513">
        <v>1</v>
      </c>
      <c r="I1462" s="513">
        <v>157</v>
      </c>
      <c r="J1462" s="513">
        <v>35</v>
      </c>
      <c r="K1462" s="513">
        <v>5530</v>
      </c>
      <c r="L1462" s="513">
        <v>1.7611464968152866</v>
      </c>
      <c r="M1462" s="513">
        <v>158</v>
      </c>
      <c r="N1462" s="513">
        <v>21</v>
      </c>
      <c r="O1462" s="513">
        <v>3318</v>
      </c>
      <c r="P1462" s="503">
        <v>1.0566878980891721</v>
      </c>
      <c r="Q1462" s="514">
        <v>158</v>
      </c>
    </row>
    <row r="1463" spans="1:17" ht="14.4" customHeight="1" x14ac:dyDescent="0.3">
      <c r="A1463" s="497" t="s">
        <v>2170</v>
      </c>
      <c r="B1463" s="498" t="s">
        <v>1607</v>
      </c>
      <c r="C1463" s="498" t="s">
        <v>1588</v>
      </c>
      <c r="D1463" s="498" t="s">
        <v>1864</v>
      </c>
      <c r="E1463" s="498" t="s">
        <v>1865</v>
      </c>
      <c r="F1463" s="513">
        <v>5</v>
      </c>
      <c r="G1463" s="513">
        <v>10580</v>
      </c>
      <c r="H1463" s="513">
        <v>1</v>
      </c>
      <c r="I1463" s="513">
        <v>2116</v>
      </c>
      <c r="J1463" s="513">
        <v>57</v>
      </c>
      <c r="K1463" s="513">
        <v>120726</v>
      </c>
      <c r="L1463" s="513">
        <v>11.41077504725898</v>
      </c>
      <c r="M1463" s="513">
        <v>2118</v>
      </c>
      <c r="N1463" s="513">
        <v>78</v>
      </c>
      <c r="O1463" s="513">
        <v>165204</v>
      </c>
      <c r="P1463" s="503">
        <v>15.614744801512288</v>
      </c>
      <c r="Q1463" s="514">
        <v>2118</v>
      </c>
    </row>
    <row r="1464" spans="1:17" ht="14.4" customHeight="1" x14ac:dyDescent="0.3">
      <c r="A1464" s="497" t="s">
        <v>2170</v>
      </c>
      <c r="B1464" s="498" t="s">
        <v>1607</v>
      </c>
      <c r="C1464" s="498" t="s">
        <v>1588</v>
      </c>
      <c r="D1464" s="498" t="s">
        <v>1866</v>
      </c>
      <c r="E1464" s="498" t="s">
        <v>1801</v>
      </c>
      <c r="F1464" s="513">
        <v>4</v>
      </c>
      <c r="G1464" s="513">
        <v>7448</v>
      </c>
      <c r="H1464" s="513">
        <v>1</v>
      </c>
      <c r="I1464" s="513">
        <v>1862</v>
      </c>
      <c r="J1464" s="513">
        <v>6</v>
      </c>
      <c r="K1464" s="513">
        <v>11184</v>
      </c>
      <c r="L1464" s="513">
        <v>1.5016111707841031</v>
      </c>
      <c r="M1464" s="513">
        <v>1864</v>
      </c>
      <c r="N1464" s="513">
        <v>14</v>
      </c>
      <c r="O1464" s="513">
        <v>26096</v>
      </c>
      <c r="P1464" s="503">
        <v>3.5037593984962405</v>
      </c>
      <c r="Q1464" s="514">
        <v>1864</v>
      </c>
    </row>
    <row r="1465" spans="1:17" ht="14.4" customHeight="1" x14ac:dyDescent="0.3">
      <c r="A1465" s="497" t="s">
        <v>2170</v>
      </c>
      <c r="B1465" s="498" t="s">
        <v>1607</v>
      </c>
      <c r="C1465" s="498" t="s">
        <v>1588</v>
      </c>
      <c r="D1465" s="498" t="s">
        <v>1867</v>
      </c>
      <c r="E1465" s="498" t="s">
        <v>1868</v>
      </c>
      <c r="F1465" s="513">
        <v>3</v>
      </c>
      <c r="G1465" s="513">
        <v>471</v>
      </c>
      <c r="H1465" s="513">
        <v>1</v>
      </c>
      <c r="I1465" s="513">
        <v>157</v>
      </c>
      <c r="J1465" s="513">
        <v>4</v>
      </c>
      <c r="K1465" s="513">
        <v>632</v>
      </c>
      <c r="L1465" s="513">
        <v>1.3418259023354564</v>
      </c>
      <c r="M1465" s="513">
        <v>158</v>
      </c>
      <c r="N1465" s="513"/>
      <c r="O1465" s="513"/>
      <c r="P1465" s="503"/>
      <c r="Q1465" s="514"/>
    </row>
    <row r="1466" spans="1:17" ht="14.4" customHeight="1" x14ac:dyDescent="0.3">
      <c r="A1466" s="497" t="s">
        <v>2170</v>
      </c>
      <c r="B1466" s="498" t="s">
        <v>1607</v>
      </c>
      <c r="C1466" s="498" t="s">
        <v>1588</v>
      </c>
      <c r="D1466" s="498" t="s">
        <v>2125</v>
      </c>
      <c r="E1466" s="498" t="s">
        <v>2126</v>
      </c>
      <c r="F1466" s="513"/>
      <c r="G1466" s="513"/>
      <c r="H1466" s="513"/>
      <c r="I1466" s="513"/>
      <c r="J1466" s="513"/>
      <c r="K1466" s="513"/>
      <c r="L1466" s="513"/>
      <c r="M1466" s="513"/>
      <c r="N1466" s="513">
        <v>1</v>
      </c>
      <c r="O1466" s="513">
        <v>9711</v>
      </c>
      <c r="P1466" s="503"/>
      <c r="Q1466" s="514">
        <v>9711</v>
      </c>
    </row>
    <row r="1467" spans="1:17" ht="14.4" customHeight="1" x14ac:dyDescent="0.3">
      <c r="A1467" s="497" t="s">
        <v>2170</v>
      </c>
      <c r="B1467" s="498" t="s">
        <v>1607</v>
      </c>
      <c r="C1467" s="498" t="s">
        <v>1588</v>
      </c>
      <c r="D1467" s="498" t="s">
        <v>1871</v>
      </c>
      <c r="E1467" s="498" t="s">
        <v>1872</v>
      </c>
      <c r="F1467" s="513">
        <v>2</v>
      </c>
      <c r="G1467" s="513">
        <v>16756</v>
      </c>
      <c r="H1467" s="513">
        <v>1</v>
      </c>
      <c r="I1467" s="513">
        <v>8378</v>
      </c>
      <c r="J1467" s="513">
        <v>4</v>
      </c>
      <c r="K1467" s="513">
        <v>33536</v>
      </c>
      <c r="L1467" s="513">
        <v>2.0014323227500599</v>
      </c>
      <c r="M1467" s="513">
        <v>8384</v>
      </c>
      <c r="N1467" s="513">
        <v>8</v>
      </c>
      <c r="O1467" s="513">
        <v>67072</v>
      </c>
      <c r="P1467" s="503">
        <v>4.0028646455001198</v>
      </c>
      <c r="Q1467" s="514">
        <v>8384</v>
      </c>
    </row>
    <row r="1468" spans="1:17" ht="14.4" customHeight="1" x14ac:dyDescent="0.3">
      <c r="A1468" s="497" t="s">
        <v>2170</v>
      </c>
      <c r="B1468" s="498" t="s">
        <v>1607</v>
      </c>
      <c r="C1468" s="498" t="s">
        <v>1588</v>
      </c>
      <c r="D1468" s="498" t="s">
        <v>1879</v>
      </c>
      <c r="E1468" s="498" t="s">
        <v>1880</v>
      </c>
      <c r="F1468" s="513">
        <v>1</v>
      </c>
      <c r="G1468" s="513">
        <v>1988</v>
      </c>
      <c r="H1468" s="513">
        <v>1</v>
      </c>
      <c r="I1468" s="513">
        <v>1988</v>
      </c>
      <c r="J1468" s="513"/>
      <c r="K1468" s="513"/>
      <c r="L1468" s="513"/>
      <c r="M1468" s="513"/>
      <c r="N1468" s="513">
        <v>2</v>
      </c>
      <c r="O1468" s="513">
        <v>3986</v>
      </c>
      <c r="P1468" s="503">
        <v>2.0050301810865192</v>
      </c>
      <c r="Q1468" s="514">
        <v>1993</v>
      </c>
    </row>
    <row r="1469" spans="1:17" ht="14.4" customHeight="1" x14ac:dyDescent="0.3">
      <c r="A1469" s="497" t="s">
        <v>2170</v>
      </c>
      <c r="B1469" s="498" t="s">
        <v>1607</v>
      </c>
      <c r="C1469" s="498" t="s">
        <v>1588</v>
      </c>
      <c r="D1469" s="498" t="s">
        <v>1883</v>
      </c>
      <c r="E1469" s="498" t="s">
        <v>1884</v>
      </c>
      <c r="F1469" s="513"/>
      <c r="G1469" s="513"/>
      <c r="H1469" s="513"/>
      <c r="I1469" s="513"/>
      <c r="J1469" s="513"/>
      <c r="K1469" s="513"/>
      <c r="L1469" s="513"/>
      <c r="M1469" s="513"/>
      <c r="N1469" s="513">
        <v>1</v>
      </c>
      <c r="O1469" s="513">
        <v>276</v>
      </c>
      <c r="P1469" s="503"/>
      <c r="Q1469" s="514">
        <v>276</v>
      </c>
    </row>
    <row r="1470" spans="1:17" ht="14.4" customHeight="1" x14ac:dyDescent="0.3">
      <c r="A1470" s="497" t="s">
        <v>2173</v>
      </c>
      <c r="B1470" s="498" t="s">
        <v>1607</v>
      </c>
      <c r="C1470" s="498" t="s">
        <v>1608</v>
      </c>
      <c r="D1470" s="498" t="s">
        <v>1613</v>
      </c>
      <c r="E1470" s="498" t="s">
        <v>613</v>
      </c>
      <c r="F1470" s="513"/>
      <c r="G1470" s="513"/>
      <c r="H1470" s="513"/>
      <c r="I1470" s="513"/>
      <c r="J1470" s="513">
        <v>0.5</v>
      </c>
      <c r="K1470" s="513">
        <v>1000.13</v>
      </c>
      <c r="L1470" s="513"/>
      <c r="M1470" s="513">
        <v>2000.26</v>
      </c>
      <c r="N1470" s="513">
        <v>0.5</v>
      </c>
      <c r="O1470" s="513">
        <v>1000.13</v>
      </c>
      <c r="P1470" s="503"/>
      <c r="Q1470" s="514">
        <v>2000.26</v>
      </c>
    </row>
    <row r="1471" spans="1:17" ht="14.4" customHeight="1" x14ac:dyDescent="0.3">
      <c r="A1471" s="497" t="s">
        <v>2173</v>
      </c>
      <c r="B1471" s="498" t="s">
        <v>1607</v>
      </c>
      <c r="C1471" s="498" t="s">
        <v>1608</v>
      </c>
      <c r="D1471" s="498" t="s">
        <v>1614</v>
      </c>
      <c r="E1471" s="498" t="s">
        <v>1615</v>
      </c>
      <c r="F1471" s="513"/>
      <c r="G1471" s="513"/>
      <c r="H1471" s="513"/>
      <c r="I1471" s="513"/>
      <c r="J1471" s="513"/>
      <c r="K1471" s="513"/>
      <c r="L1471" s="513"/>
      <c r="M1471" s="513"/>
      <c r="N1471" s="513">
        <v>0.33</v>
      </c>
      <c r="O1471" s="513">
        <v>881.58</v>
      </c>
      <c r="P1471" s="503"/>
      <c r="Q1471" s="514">
        <v>2671.4545454545455</v>
      </c>
    </row>
    <row r="1472" spans="1:17" ht="14.4" customHeight="1" x14ac:dyDescent="0.3">
      <c r="A1472" s="497" t="s">
        <v>2173</v>
      </c>
      <c r="B1472" s="498" t="s">
        <v>1607</v>
      </c>
      <c r="C1472" s="498" t="s">
        <v>1608</v>
      </c>
      <c r="D1472" s="498" t="s">
        <v>1616</v>
      </c>
      <c r="E1472" s="498" t="s">
        <v>1615</v>
      </c>
      <c r="F1472" s="513">
        <v>0.60000000000000009</v>
      </c>
      <c r="G1472" s="513">
        <v>3972.33</v>
      </c>
      <c r="H1472" s="513">
        <v>1</v>
      </c>
      <c r="I1472" s="513">
        <v>6620.5499999999993</v>
      </c>
      <c r="J1472" s="513">
        <v>0.4</v>
      </c>
      <c r="K1472" s="513">
        <v>2659.83</v>
      </c>
      <c r="L1472" s="513">
        <v>0.66958938456774741</v>
      </c>
      <c r="M1472" s="513">
        <v>6649.5749999999998</v>
      </c>
      <c r="N1472" s="513"/>
      <c r="O1472" s="513"/>
      <c r="P1472" s="503"/>
      <c r="Q1472" s="514"/>
    </row>
    <row r="1473" spans="1:17" ht="14.4" customHeight="1" x14ac:dyDescent="0.3">
      <c r="A1473" s="497" t="s">
        <v>2173</v>
      </c>
      <c r="B1473" s="498" t="s">
        <v>1607</v>
      </c>
      <c r="C1473" s="498" t="s">
        <v>1608</v>
      </c>
      <c r="D1473" s="498" t="s">
        <v>1620</v>
      </c>
      <c r="E1473" s="498" t="s">
        <v>624</v>
      </c>
      <c r="F1473" s="513">
        <v>2.1800000000000002</v>
      </c>
      <c r="G1473" s="513">
        <v>3378.62</v>
      </c>
      <c r="H1473" s="513">
        <v>1</v>
      </c>
      <c r="I1473" s="513">
        <v>1549.8256880733943</v>
      </c>
      <c r="J1473" s="513">
        <v>1.2</v>
      </c>
      <c r="K1473" s="513">
        <v>1180.81</v>
      </c>
      <c r="L1473" s="513">
        <v>0.34949476413446912</v>
      </c>
      <c r="M1473" s="513">
        <v>984.00833333333333</v>
      </c>
      <c r="N1473" s="513"/>
      <c r="O1473" s="513"/>
      <c r="P1473" s="503"/>
      <c r="Q1473" s="514"/>
    </row>
    <row r="1474" spans="1:17" ht="14.4" customHeight="1" x14ac:dyDescent="0.3">
      <c r="A1474" s="497" t="s">
        <v>2173</v>
      </c>
      <c r="B1474" s="498" t="s">
        <v>1607</v>
      </c>
      <c r="C1474" s="498" t="s">
        <v>1608</v>
      </c>
      <c r="D1474" s="498" t="s">
        <v>1622</v>
      </c>
      <c r="E1474" s="498" t="s">
        <v>693</v>
      </c>
      <c r="F1474" s="513">
        <v>0.40000000000000008</v>
      </c>
      <c r="G1474" s="513">
        <v>5159.9299999999994</v>
      </c>
      <c r="H1474" s="513">
        <v>1</v>
      </c>
      <c r="I1474" s="513">
        <v>12899.824999999995</v>
      </c>
      <c r="J1474" s="513">
        <v>0.25</v>
      </c>
      <c r="K1474" s="513">
        <v>2584.2799999999997</v>
      </c>
      <c r="L1474" s="513">
        <v>0.50083625165457668</v>
      </c>
      <c r="M1474" s="513">
        <v>10337.119999999999</v>
      </c>
      <c r="N1474" s="513">
        <v>0.25</v>
      </c>
      <c r="O1474" s="513">
        <v>2584.31</v>
      </c>
      <c r="P1474" s="503">
        <v>0.50084206568693768</v>
      </c>
      <c r="Q1474" s="514">
        <v>10337.24</v>
      </c>
    </row>
    <row r="1475" spans="1:17" ht="14.4" customHeight="1" x14ac:dyDescent="0.3">
      <c r="A1475" s="497" t="s">
        <v>2173</v>
      </c>
      <c r="B1475" s="498" t="s">
        <v>1607</v>
      </c>
      <c r="C1475" s="498" t="s">
        <v>1608</v>
      </c>
      <c r="D1475" s="498" t="s">
        <v>1625</v>
      </c>
      <c r="E1475" s="498" t="s">
        <v>693</v>
      </c>
      <c r="F1475" s="513">
        <v>0.04</v>
      </c>
      <c r="G1475" s="513">
        <v>257.99</v>
      </c>
      <c r="H1475" s="513">
        <v>1</v>
      </c>
      <c r="I1475" s="513">
        <v>6449.75</v>
      </c>
      <c r="J1475" s="513">
        <v>0.04</v>
      </c>
      <c r="K1475" s="513">
        <v>260.26</v>
      </c>
      <c r="L1475" s="513">
        <v>1.0087987906508002</v>
      </c>
      <c r="M1475" s="513">
        <v>6506.5</v>
      </c>
      <c r="N1475" s="513">
        <v>0.04</v>
      </c>
      <c r="O1475" s="513">
        <v>260.26</v>
      </c>
      <c r="P1475" s="503">
        <v>1.0087987906508002</v>
      </c>
      <c r="Q1475" s="514">
        <v>6506.5</v>
      </c>
    </row>
    <row r="1476" spans="1:17" ht="14.4" customHeight="1" x14ac:dyDescent="0.3">
      <c r="A1476" s="497" t="s">
        <v>2173</v>
      </c>
      <c r="B1476" s="498" t="s">
        <v>1607</v>
      </c>
      <c r="C1476" s="498" t="s">
        <v>1608</v>
      </c>
      <c r="D1476" s="498" t="s">
        <v>1629</v>
      </c>
      <c r="E1476" s="498" t="s">
        <v>628</v>
      </c>
      <c r="F1476" s="513">
        <v>2</v>
      </c>
      <c r="G1476" s="513">
        <v>1933.48</v>
      </c>
      <c r="H1476" s="513">
        <v>1</v>
      </c>
      <c r="I1476" s="513">
        <v>966.74</v>
      </c>
      <c r="J1476" s="513">
        <v>2</v>
      </c>
      <c r="K1476" s="513">
        <v>1950.44</v>
      </c>
      <c r="L1476" s="513">
        <v>1.0087717483501253</v>
      </c>
      <c r="M1476" s="513">
        <v>975.22</v>
      </c>
      <c r="N1476" s="513">
        <v>3</v>
      </c>
      <c r="O1476" s="513">
        <v>2925.66</v>
      </c>
      <c r="P1476" s="503">
        <v>1.5131576225251877</v>
      </c>
      <c r="Q1476" s="514">
        <v>975.21999999999991</v>
      </c>
    </row>
    <row r="1477" spans="1:17" ht="14.4" customHeight="1" x14ac:dyDescent="0.3">
      <c r="A1477" s="497" t="s">
        <v>2173</v>
      </c>
      <c r="B1477" s="498" t="s">
        <v>1607</v>
      </c>
      <c r="C1477" s="498" t="s">
        <v>1608</v>
      </c>
      <c r="D1477" s="498" t="s">
        <v>1634</v>
      </c>
      <c r="E1477" s="498" t="s">
        <v>716</v>
      </c>
      <c r="F1477" s="513">
        <v>0.90999999999999992</v>
      </c>
      <c r="G1477" s="513">
        <v>9852.2199999999993</v>
      </c>
      <c r="H1477" s="513">
        <v>1</v>
      </c>
      <c r="I1477" s="513">
        <v>10826.615384615385</v>
      </c>
      <c r="J1477" s="513">
        <v>0.38</v>
      </c>
      <c r="K1477" s="513">
        <v>4150.18</v>
      </c>
      <c r="L1477" s="513">
        <v>0.42124313098976685</v>
      </c>
      <c r="M1477" s="513">
        <v>10921.526315789475</v>
      </c>
      <c r="N1477" s="513">
        <v>0.53</v>
      </c>
      <c r="O1477" s="513">
        <v>5788.44</v>
      </c>
      <c r="P1477" s="503">
        <v>0.58752646611626613</v>
      </c>
      <c r="Q1477" s="514">
        <v>10921.584905660377</v>
      </c>
    </row>
    <row r="1478" spans="1:17" ht="14.4" customHeight="1" x14ac:dyDescent="0.3">
      <c r="A1478" s="497" t="s">
        <v>2173</v>
      </c>
      <c r="B1478" s="498" t="s">
        <v>1607</v>
      </c>
      <c r="C1478" s="498" t="s">
        <v>1608</v>
      </c>
      <c r="D1478" s="498" t="s">
        <v>1635</v>
      </c>
      <c r="E1478" s="498" t="s">
        <v>719</v>
      </c>
      <c r="F1478" s="513">
        <v>0.5</v>
      </c>
      <c r="G1478" s="513">
        <v>969.55</v>
      </c>
      <c r="H1478" s="513">
        <v>1</v>
      </c>
      <c r="I1478" s="513">
        <v>1939.1</v>
      </c>
      <c r="J1478" s="513">
        <v>0.1</v>
      </c>
      <c r="K1478" s="513">
        <v>195.61</v>
      </c>
      <c r="L1478" s="513">
        <v>0.2017533907482853</v>
      </c>
      <c r="M1478" s="513">
        <v>1956.1000000000001</v>
      </c>
      <c r="N1478" s="513"/>
      <c r="O1478" s="513"/>
      <c r="P1478" s="503"/>
      <c r="Q1478" s="514"/>
    </row>
    <row r="1479" spans="1:17" ht="14.4" customHeight="1" x14ac:dyDescent="0.3">
      <c r="A1479" s="497" t="s">
        <v>2173</v>
      </c>
      <c r="B1479" s="498" t="s">
        <v>1607</v>
      </c>
      <c r="C1479" s="498" t="s">
        <v>1608</v>
      </c>
      <c r="D1479" s="498" t="s">
        <v>1639</v>
      </c>
      <c r="E1479" s="498" t="s">
        <v>609</v>
      </c>
      <c r="F1479" s="513"/>
      <c r="G1479" s="513"/>
      <c r="H1479" s="513"/>
      <c r="I1479" s="513"/>
      <c r="J1479" s="513">
        <v>0.03</v>
      </c>
      <c r="K1479" s="513">
        <v>28.09</v>
      </c>
      <c r="L1479" s="513"/>
      <c r="M1479" s="513">
        <v>936.33333333333337</v>
      </c>
      <c r="N1479" s="513">
        <v>0.05</v>
      </c>
      <c r="O1479" s="513">
        <v>47.24</v>
      </c>
      <c r="P1479" s="503"/>
      <c r="Q1479" s="514">
        <v>944.8</v>
      </c>
    </row>
    <row r="1480" spans="1:17" ht="14.4" customHeight="1" x14ac:dyDescent="0.3">
      <c r="A1480" s="497" t="s">
        <v>2173</v>
      </c>
      <c r="B1480" s="498" t="s">
        <v>1607</v>
      </c>
      <c r="C1480" s="498" t="s">
        <v>1581</v>
      </c>
      <c r="D1480" s="498" t="s">
        <v>1652</v>
      </c>
      <c r="E1480" s="498" t="s">
        <v>1651</v>
      </c>
      <c r="F1480" s="513"/>
      <c r="G1480" s="513"/>
      <c r="H1480" s="513"/>
      <c r="I1480" s="513"/>
      <c r="J1480" s="513">
        <v>1</v>
      </c>
      <c r="K1480" s="513">
        <v>1707.31</v>
      </c>
      <c r="L1480" s="513"/>
      <c r="M1480" s="513">
        <v>1707.31</v>
      </c>
      <c r="N1480" s="513"/>
      <c r="O1480" s="513"/>
      <c r="P1480" s="503"/>
      <c r="Q1480" s="514"/>
    </row>
    <row r="1481" spans="1:17" ht="14.4" customHeight="1" x14ac:dyDescent="0.3">
      <c r="A1481" s="497" t="s">
        <v>2173</v>
      </c>
      <c r="B1481" s="498" t="s">
        <v>1607</v>
      </c>
      <c r="C1481" s="498" t="s">
        <v>1581</v>
      </c>
      <c r="D1481" s="498" t="s">
        <v>1699</v>
      </c>
      <c r="E1481" s="498" t="s">
        <v>1700</v>
      </c>
      <c r="F1481" s="513"/>
      <c r="G1481" s="513"/>
      <c r="H1481" s="513"/>
      <c r="I1481" s="513"/>
      <c r="J1481" s="513">
        <v>1</v>
      </c>
      <c r="K1481" s="513">
        <v>605.65</v>
      </c>
      <c r="L1481" s="513"/>
      <c r="M1481" s="513">
        <v>605.65</v>
      </c>
      <c r="N1481" s="513"/>
      <c r="O1481" s="513"/>
      <c r="P1481" s="503"/>
      <c r="Q1481" s="514"/>
    </row>
    <row r="1482" spans="1:17" ht="14.4" customHeight="1" x14ac:dyDescent="0.3">
      <c r="A1482" s="497" t="s">
        <v>2173</v>
      </c>
      <c r="B1482" s="498" t="s">
        <v>1607</v>
      </c>
      <c r="C1482" s="498" t="s">
        <v>1581</v>
      </c>
      <c r="D1482" s="498" t="s">
        <v>2174</v>
      </c>
      <c r="E1482" s="498" t="s">
        <v>2175</v>
      </c>
      <c r="F1482" s="513"/>
      <c r="G1482" s="513"/>
      <c r="H1482" s="513"/>
      <c r="I1482" s="513"/>
      <c r="J1482" s="513">
        <v>1</v>
      </c>
      <c r="K1482" s="513">
        <v>18223.11</v>
      </c>
      <c r="L1482" s="513"/>
      <c r="M1482" s="513">
        <v>18223.11</v>
      </c>
      <c r="N1482" s="513"/>
      <c r="O1482" s="513"/>
      <c r="P1482" s="503"/>
      <c r="Q1482" s="514"/>
    </row>
    <row r="1483" spans="1:17" ht="14.4" customHeight="1" x14ac:dyDescent="0.3">
      <c r="A1483" s="497" t="s">
        <v>2173</v>
      </c>
      <c r="B1483" s="498" t="s">
        <v>1607</v>
      </c>
      <c r="C1483" s="498" t="s">
        <v>1581</v>
      </c>
      <c r="D1483" s="498" t="s">
        <v>1720</v>
      </c>
      <c r="E1483" s="498" t="s">
        <v>1721</v>
      </c>
      <c r="F1483" s="513"/>
      <c r="G1483" s="513"/>
      <c r="H1483" s="513"/>
      <c r="I1483" s="513"/>
      <c r="J1483" s="513">
        <v>1</v>
      </c>
      <c r="K1483" s="513">
        <v>359.1</v>
      </c>
      <c r="L1483" s="513"/>
      <c r="M1483" s="513">
        <v>359.1</v>
      </c>
      <c r="N1483" s="513"/>
      <c r="O1483" s="513"/>
      <c r="P1483" s="503"/>
      <c r="Q1483" s="514"/>
    </row>
    <row r="1484" spans="1:17" ht="14.4" customHeight="1" x14ac:dyDescent="0.3">
      <c r="A1484" s="497" t="s">
        <v>2173</v>
      </c>
      <c r="B1484" s="498" t="s">
        <v>1607</v>
      </c>
      <c r="C1484" s="498" t="s">
        <v>1588</v>
      </c>
      <c r="D1484" s="498" t="s">
        <v>1754</v>
      </c>
      <c r="E1484" s="498" t="s">
        <v>1755</v>
      </c>
      <c r="F1484" s="513">
        <v>18</v>
      </c>
      <c r="G1484" s="513">
        <v>3672</v>
      </c>
      <c r="H1484" s="513">
        <v>1</v>
      </c>
      <c r="I1484" s="513">
        <v>204</v>
      </c>
      <c r="J1484" s="513">
        <v>10</v>
      </c>
      <c r="K1484" s="513">
        <v>2050</v>
      </c>
      <c r="L1484" s="513">
        <v>0.55827886710239649</v>
      </c>
      <c r="M1484" s="513">
        <v>205</v>
      </c>
      <c r="N1484" s="513">
        <v>21</v>
      </c>
      <c r="O1484" s="513">
        <v>4305</v>
      </c>
      <c r="P1484" s="503">
        <v>1.1723856209150327</v>
      </c>
      <c r="Q1484" s="514">
        <v>205</v>
      </c>
    </row>
    <row r="1485" spans="1:17" ht="14.4" customHeight="1" x14ac:dyDescent="0.3">
      <c r="A1485" s="497" t="s">
        <v>2173</v>
      </c>
      <c r="B1485" s="498" t="s">
        <v>1607</v>
      </c>
      <c r="C1485" s="498" t="s">
        <v>1588</v>
      </c>
      <c r="D1485" s="498" t="s">
        <v>1758</v>
      </c>
      <c r="E1485" s="498" t="s">
        <v>1759</v>
      </c>
      <c r="F1485" s="513">
        <v>1</v>
      </c>
      <c r="G1485" s="513">
        <v>181</v>
      </c>
      <c r="H1485" s="513">
        <v>1</v>
      </c>
      <c r="I1485" s="513">
        <v>181</v>
      </c>
      <c r="J1485" s="513">
        <v>3</v>
      </c>
      <c r="K1485" s="513">
        <v>546</v>
      </c>
      <c r="L1485" s="513">
        <v>3.0165745856353592</v>
      </c>
      <c r="M1485" s="513">
        <v>182</v>
      </c>
      <c r="N1485" s="513">
        <v>1</v>
      </c>
      <c r="O1485" s="513">
        <v>182</v>
      </c>
      <c r="P1485" s="503">
        <v>1.0055248618784531</v>
      </c>
      <c r="Q1485" s="514">
        <v>182</v>
      </c>
    </row>
    <row r="1486" spans="1:17" ht="14.4" customHeight="1" x14ac:dyDescent="0.3">
      <c r="A1486" s="497" t="s">
        <v>2173</v>
      </c>
      <c r="B1486" s="498" t="s">
        <v>1607</v>
      </c>
      <c r="C1486" s="498" t="s">
        <v>1588</v>
      </c>
      <c r="D1486" s="498" t="s">
        <v>1760</v>
      </c>
      <c r="E1486" s="498" t="s">
        <v>1761</v>
      </c>
      <c r="F1486" s="513">
        <v>1</v>
      </c>
      <c r="G1486" s="513">
        <v>124</v>
      </c>
      <c r="H1486" s="513">
        <v>1</v>
      </c>
      <c r="I1486" s="513">
        <v>124</v>
      </c>
      <c r="J1486" s="513">
        <v>1</v>
      </c>
      <c r="K1486" s="513">
        <v>124</v>
      </c>
      <c r="L1486" s="513">
        <v>1</v>
      </c>
      <c r="M1486" s="513">
        <v>124</v>
      </c>
      <c r="N1486" s="513"/>
      <c r="O1486" s="513"/>
      <c r="P1486" s="503"/>
      <c r="Q1486" s="514"/>
    </row>
    <row r="1487" spans="1:17" ht="14.4" customHeight="1" x14ac:dyDescent="0.3">
      <c r="A1487" s="497" t="s">
        <v>2173</v>
      </c>
      <c r="B1487" s="498" t="s">
        <v>1607</v>
      </c>
      <c r="C1487" s="498" t="s">
        <v>1588</v>
      </c>
      <c r="D1487" s="498" t="s">
        <v>1762</v>
      </c>
      <c r="E1487" s="498" t="s">
        <v>1763</v>
      </c>
      <c r="F1487" s="513">
        <v>1</v>
      </c>
      <c r="G1487" s="513">
        <v>216</v>
      </c>
      <c r="H1487" s="513">
        <v>1</v>
      </c>
      <c r="I1487" s="513">
        <v>216</v>
      </c>
      <c r="J1487" s="513">
        <v>2</v>
      </c>
      <c r="K1487" s="513">
        <v>434</v>
      </c>
      <c r="L1487" s="513">
        <v>2.0092592592592591</v>
      </c>
      <c r="M1487" s="513">
        <v>217</v>
      </c>
      <c r="N1487" s="513">
        <v>5</v>
      </c>
      <c r="O1487" s="513">
        <v>1085</v>
      </c>
      <c r="P1487" s="503">
        <v>5.0231481481481479</v>
      </c>
      <c r="Q1487" s="514">
        <v>217</v>
      </c>
    </row>
    <row r="1488" spans="1:17" ht="14.4" customHeight="1" x14ac:dyDescent="0.3">
      <c r="A1488" s="497" t="s">
        <v>2173</v>
      </c>
      <c r="B1488" s="498" t="s">
        <v>1607</v>
      </c>
      <c r="C1488" s="498" t="s">
        <v>1588</v>
      </c>
      <c r="D1488" s="498" t="s">
        <v>1768</v>
      </c>
      <c r="E1488" s="498" t="s">
        <v>1769</v>
      </c>
      <c r="F1488" s="513">
        <v>5</v>
      </c>
      <c r="G1488" s="513">
        <v>1090</v>
      </c>
      <c r="H1488" s="513">
        <v>1</v>
      </c>
      <c r="I1488" s="513">
        <v>218</v>
      </c>
      <c r="J1488" s="513">
        <v>4</v>
      </c>
      <c r="K1488" s="513">
        <v>876</v>
      </c>
      <c r="L1488" s="513">
        <v>0.80366972477064225</v>
      </c>
      <c r="M1488" s="513">
        <v>219</v>
      </c>
      <c r="N1488" s="513">
        <v>2</v>
      </c>
      <c r="O1488" s="513">
        <v>438</v>
      </c>
      <c r="P1488" s="503">
        <v>0.40183486238532112</v>
      </c>
      <c r="Q1488" s="514">
        <v>219</v>
      </c>
    </row>
    <row r="1489" spans="1:17" ht="14.4" customHeight="1" x14ac:dyDescent="0.3">
      <c r="A1489" s="497" t="s">
        <v>2173</v>
      </c>
      <c r="B1489" s="498" t="s">
        <v>1607</v>
      </c>
      <c r="C1489" s="498" t="s">
        <v>1588</v>
      </c>
      <c r="D1489" s="498" t="s">
        <v>1782</v>
      </c>
      <c r="E1489" s="498" t="s">
        <v>1783</v>
      </c>
      <c r="F1489" s="513">
        <v>1</v>
      </c>
      <c r="G1489" s="513">
        <v>256</v>
      </c>
      <c r="H1489" s="513">
        <v>1</v>
      </c>
      <c r="I1489" s="513">
        <v>256</v>
      </c>
      <c r="J1489" s="513"/>
      <c r="K1489" s="513"/>
      <c r="L1489" s="513"/>
      <c r="M1489" s="513"/>
      <c r="N1489" s="513"/>
      <c r="O1489" s="513"/>
      <c r="P1489" s="503"/>
      <c r="Q1489" s="514"/>
    </row>
    <row r="1490" spans="1:17" ht="14.4" customHeight="1" x14ac:dyDescent="0.3">
      <c r="A1490" s="497" t="s">
        <v>2173</v>
      </c>
      <c r="B1490" s="498" t="s">
        <v>1607</v>
      </c>
      <c r="C1490" s="498" t="s">
        <v>1588</v>
      </c>
      <c r="D1490" s="498" t="s">
        <v>1784</v>
      </c>
      <c r="E1490" s="498" t="s">
        <v>1785</v>
      </c>
      <c r="F1490" s="513">
        <v>13</v>
      </c>
      <c r="G1490" s="513">
        <v>4225</v>
      </c>
      <c r="H1490" s="513">
        <v>1</v>
      </c>
      <c r="I1490" s="513">
        <v>325</v>
      </c>
      <c r="J1490" s="513">
        <v>13</v>
      </c>
      <c r="K1490" s="513">
        <v>4238</v>
      </c>
      <c r="L1490" s="513">
        <v>1.003076923076923</v>
      </c>
      <c r="M1490" s="513">
        <v>326</v>
      </c>
      <c r="N1490" s="513">
        <v>12</v>
      </c>
      <c r="O1490" s="513">
        <v>3912</v>
      </c>
      <c r="P1490" s="503">
        <v>0.92591715976331357</v>
      </c>
      <c r="Q1490" s="514">
        <v>326</v>
      </c>
    </row>
    <row r="1491" spans="1:17" ht="14.4" customHeight="1" x14ac:dyDescent="0.3">
      <c r="A1491" s="497" t="s">
        <v>2173</v>
      </c>
      <c r="B1491" s="498" t="s">
        <v>1607</v>
      </c>
      <c r="C1491" s="498" t="s">
        <v>1588</v>
      </c>
      <c r="D1491" s="498" t="s">
        <v>1800</v>
      </c>
      <c r="E1491" s="498" t="s">
        <v>1801</v>
      </c>
      <c r="F1491" s="513"/>
      <c r="G1491" s="513"/>
      <c r="H1491" s="513"/>
      <c r="I1491" s="513"/>
      <c r="J1491" s="513">
        <v>1</v>
      </c>
      <c r="K1491" s="513">
        <v>3815</v>
      </c>
      <c r="L1491" s="513"/>
      <c r="M1491" s="513">
        <v>3815</v>
      </c>
      <c r="N1491" s="513"/>
      <c r="O1491" s="513"/>
      <c r="P1491" s="503"/>
      <c r="Q1491" s="514"/>
    </row>
    <row r="1492" spans="1:17" ht="14.4" customHeight="1" x14ac:dyDescent="0.3">
      <c r="A1492" s="497" t="s">
        <v>2173</v>
      </c>
      <c r="B1492" s="498" t="s">
        <v>1607</v>
      </c>
      <c r="C1492" s="498" t="s">
        <v>1588</v>
      </c>
      <c r="D1492" s="498" t="s">
        <v>1816</v>
      </c>
      <c r="E1492" s="498" t="s">
        <v>1817</v>
      </c>
      <c r="F1492" s="513">
        <v>5</v>
      </c>
      <c r="G1492" s="513">
        <v>6380</v>
      </c>
      <c r="H1492" s="513">
        <v>1</v>
      </c>
      <c r="I1492" s="513">
        <v>1276</v>
      </c>
      <c r="J1492" s="513">
        <v>3</v>
      </c>
      <c r="K1492" s="513">
        <v>3831</v>
      </c>
      <c r="L1492" s="513">
        <v>0.60047021943573664</v>
      </c>
      <c r="M1492" s="513">
        <v>1277</v>
      </c>
      <c r="N1492" s="513">
        <v>2</v>
      </c>
      <c r="O1492" s="513">
        <v>2554</v>
      </c>
      <c r="P1492" s="503">
        <v>0.40031347962382446</v>
      </c>
      <c r="Q1492" s="514">
        <v>1277</v>
      </c>
    </row>
    <row r="1493" spans="1:17" ht="14.4" customHeight="1" x14ac:dyDescent="0.3">
      <c r="A1493" s="497" t="s">
        <v>2173</v>
      </c>
      <c r="B1493" s="498" t="s">
        <v>1607</v>
      </c>
      <c r="C1493" s="498" t="s">
        <v>1588</v>
      </c>
      <c r="D1493" s="498" t="s">
        <v>1818</v>
      </c>
      <c r="E1493" s="498" t="s">
        <v>1819</v>
      </c>
      <c r="F1493" s="513">
        <v>5</v>
      </c>
      <c r="G1493" s="513">
        <v>5815</v>
      </c>
      <c r="H1493" s="513">
        <v>1</v>
      </c>
      <c r="I1493" s="513">
        <v>1163</v>
      </c>
      <c r="J1493" s="513">
        <v>3</v>
      </c>
      <c r="K1493" s="513">
        <v>3492</v>
      </c>
      <c r="L1493" s="513">
        <v>0.60051590713671543</v>
      </c>
      <c r="M1493" s="513">
        <v>1164</v>
      </c>
      <c r="N1493" s="513">
        <v>2</v>
      </c>
      <c r="O1493" s="513">
        <v>2328</v>
      </c>
      <c r="P1493" s="503">
        <v>0.4003439380911436</v>
      </c>
      <c r="Q1493" s="514">
        <v>1164</v>
      </c>
    </row>
    <row r="1494" spans="1:17" ht="14.4" customHeight="1" x14ac:dyDescent="0.3">
      <c r="A1494" s="497" t="s">
        <v>2173</v>
      </c>
      <c r="B1494" s="498" t="s">
        <v>1607</v>
      </c>
      <c r="C1494" s="498" t="s">
        <v>1588</v>
      </c>
      <c r="D1494" s="498" t="s">
        <v>1820</v>
      </c>
      <c r="E1494" s="498" t="s">
        <v>1821</v>
      </c>
      <c r="F1494" s="513">
        <v>13</v>
      </c>
      <c r="G1494" s="513">
        <v>65845</v>
      </c>
      <c r="H1494" s="513">
        <v>1</v>
      </c>
      <c r="I1494" s="513">
        <v>5065</v>
      </c>
      <c r="J1494" s="513">
        <v>17</v>
      </c>
      <c r="K1494" s="513">
        <v>86156</v>
      </c>
      <c r="L1494" s="513">
        <v>1.3084668539752449</v>
      </c>
      <c r="M1494" s="513">
        <v>5068</v>
      </c>
      <c r="N1494" s="513">
        <v>17</v>
      </c>
      <c r="O1494" s="513">
        <v>86156</v>
      </c>
      <c r="P1494" s="503">
        <v>1.3084668539752449</v>
      </c>
      <c r="Q1494" s="514">
        <v>5068</v>
      </c>
    </row>
    <row r="1495" spans="1:17" ht="14.4" customHeight="1" x14ac:dyDescent="0.3">
      <c r="A1495" s="497" t="s">
        <v>2173</v>
      </c>
      <c r="B1495" s="498" t="s">
        <v>1607</v>
      </c>
      <c r="C1495" s="498" t="s">
        <v>1588</v>
      </c>
      <c r="D1495" s="498" t="s">
        <v>1822</v>
      </c>
      <c r="E1495" s="498" t="s">
        <v>1823</v>
      </c>
      <c r="F1495" s="513"/>
      <c r="G1495" s="513"/>
      <c r="H1495" s="513"/>
      <c r="I1495" s="513"/>
      <c r="J1495" s="513"/>
      <c r="K1495" s="513"/>
      <c r="L1495" s="513"/>
      <c r="M1495" s="513"/>
      <c r="N1495" s="513">
        <v>1</v>
      </c>
      <c r="O1495" s="513">
        <v>7673</v>
      </c>
      <c r="P1495" s="503"/>
      <c r="Q1495" s="514">
        <v>7673</v>
      </c>
    </row>
    <row r="1496" spans="1:17" ht="14.4" customHeight="1" x14ac:dyDescent="0.3">
      <c r="A1496" s="497" t="s">
        <v>2173</v>
      </c>
      <c r="B1496" s="498" t="s">
        <v>1607</v>
      </c>
      <c r="C1496" s="498" t="s">
        <v>1588</v>
      </c>
      <c r="D1496" s="498" t="s">
        <v>1824</v>
      </c>
      <c r="E1496" s="498" t="s">
        <v>1825</v>
      </c>
      <c r="F1496" s="513"/>
      <c r="G1496" s="513"/>
      <c r="H1496" s="513"/>
      <c r="I1496" s="513"/>
      <c r="J1496" s="513">
        <v>1</v>
      </c>
      <c r="K1496" s="513">
        <v>5508</v>
      </c>
      <c r="L1496" s="513"/>
      <c r="M1496" s="513">
        <v>5508</v>
      </c>
      <c r="N1496" s="513"/>
      <c r="O1496" s="513"/>
      <c r="P1496" s="503"/>
      <c r="Q1496" s="514"/>
    </row>
    <row r="1497" spans="1:17" ht="14.4" customHeight="1" x14ac:dyDescent="0.3">
      <c r="A1497" s="497" t="s">
        <v>2173</v>
      </c>
      <c r="B1497" s="498" t="s">
        <v>1607</v>
      </c>
      <c r="C1497" s="498" t="s">
        <v>1588</v>
      </c>
      <c r="D1497" s="498" t="s">
        <v>1828</v>
      </c>
      <c r="E1497" s="498" t="s">
        <v>1829</v>
      </c>
      <c r="F1497" s="513">
        <v>183</v>
      </c>
      <c r="G1497" s="513">
        <v>31476</v>
      </c>
      <c r="H1497" s="513">
        <v>1</v>
      </c>
      <c r="I1497" s="513">
        <v>172</v>
      </c>
      <c r="J1497" s="513">
        <v>196</v>
      </c>
      <c r="K1497" s="513">
        <v>33908</v>
      </c>
      <c r="L1497" s="513">
        <v>1.0772652179438302</v>
      </c>
      <c r="M1497" s="513">
        <v>173</v>
      </c>
      <c r="N1497" s="513">
        <v>168</v>
      </c>
      <c r="O1497" s="513">
        <v>29064</v>
      </c>
      <c r="P1497" s="503">
        <v>0.9233701868089973</v>
      </c>
      <c r="Q1497" s="514">
        <v>173</v>
      </c>
    </row>
    <row r="1498" spans="1:17" ht="14.4" customHeight="1" x14ac:dyDescent="0.3">
      <c r="A1498" s="497" t="s">
        <v>2173</v>
      </c>
      <c r="B1498" s="498" t="s">
        <v>1607</v>
      </c>
      <c r="C1498" s="498" t="s">
        <v>1588</v>
      </c>
      <c r="D1498" s="498" t="s">
        <v>1830</v>
      </c>
      <c r="E1498" s="498" t="s">
        <v>1831</v>
      </c>
      <c r="F1498" s="513">
        <v>40</v>
      </c>
      <c r="G1498" s="513">
        <v>79760</v>
      </c>
      <c r="H1498" s="513">
        <v>1</v>
      </c>
      <c r="I1498" s="513">
        <v>1994</v>
      </c>
      <c r="J1498" s="513">
        <v>35</v>
      </c>
      <c r="K1498" s="513">
        <v>69860</v>
      </c>
      <c r="L1498" s="513">
        <v>0.87587763289869613</v>
      </c>
      <c r="M1498" s="513">
        <v>1996</v>
      </c>
      <c r="N1498" s="513">
        <v>32</v>
      </c>
      <c r="O1498" s="513">
        <v>63872</v>
      </c>
      <c r="P1498" s="503">
        <v>0.80080240722166496</v>
      </c>
      <c r="Q1498" s="514">
        <v>1996</v>
      </c>
    </row>
    <row r="1499" spans="1:17" ht="14.4" customHeight="1" x14ac:dyDescent="0.3">
      <c r="A1499" s="497" t="s">
        <v>2173</v>
      </c>
      <c r="B1499" s="498" t="s">
        <v>1607</v>
      </c>
      <c r="C1499" s="498" t="s">
        <v>1588</v>
      </c>
      <c r="D1499" s="498" t="s">
        <v>1836</v>
      </c>
      <c r="E1499" s="498" t="s">
        <v>1837</v>
      </c>
      <c r="F1499" s="513">
        <v>5</v>
      </c>
      <c r="G1499" s="513">
        <v>13455</v>
      </c>
      <c r="H1499" s="513">
        <v>1</v>
      </c>
      <c r="I1499" s="513">
        <v>2691</v>
      </c>
      <c r="J1499" s="513">
        <v>6</v>
      </c>
      <c r="K1499" s="513">
        <v>16152</v>
      </c>
      <c r="L1499" s="513">
        <v>1.2004459308807134</v>
      </c>
      <c r="M1499" s="513">
        <v>2692</v>
      </c>
      <c r="N1499" s="513">
        <v>4</v>
      </c>
      <c r="O1499" s="513">
        <v>10768</v>
      </c>
      <c r="P1499" s="503">
        <v>0.800297287253809</v>
      </c>
      <c r="Q1499" s="514">
        <v>2692</v>
      </c>
    </row>
    <row r="1500" spans="1:17" ht="14.4" customHeight="1" x14ac:dyDescent="0.3">
      <c r="A1500" s="497" t="s">
        <v>2173</v>
      </c>
      <c r="B1500" s="498" t="s">
        <v>1607</v>
      </c>
      <c r="C1500" s="498" t="s">
        <v>1588</v>
      </c>
      <c r="D1500" s="498" t="s">
        <v>1838</v>
      </c>
      <c r="E1500" s="498" t="s">
        <v>1839</v>
      </c>
      <c r="F1500" s="513">
        <v>1</v>
      </c>
      <c r="G1500" s="513">
        <v>5177</v>
      </c>
      <c r="H1500" s="513">
        <v>1</v>
      </c>
      <c r="I1500" s="513">
        <v>5177</v>
      </c>
      <c r="J1500" s="513">
        <v>1</v>
      </c>
      <c r="K1500" s="513">
        <v>5180</v>
      </c>
      <c r="L1500" s="513">
        <v>1.0005794861889126</v>
      </c>
      <c r="M1500" s="513">
        <v>5180</v>
      </c>
      <c r="N1500" s="513">
        <v>1</v>
      </c>
      <c r="O1500" s="513">
        <v>5180</v>
      </c>
      <c r="P1500" s="503">
        <v>1.0005794861889126</v>
      </c>
      <c r="Q1500" s="514">
        <v>5180</v>
      </c>
    </row>
    <row r="1501" spans="1:17" ht="14.4" customHeight="1" x14ac:dyDescent="0.3">
      <c r="A1501" s="497" t="s">
        <v>2173</v>
      </c>
      <c r="B1501" s="498" t="s">
        <v>1607</v>
      </c>
      <c r="C1501" s="498" t="s">
        <v>1588</v>
      </c>
      <c r="D1501" s="498" t="s">
        <v>1848</v>
      </c>
      <c r="E1501" s="498" t="s">
        <v>1849</v>
      </c>
      <c r="F1501" s="513"/>
      <c r="G1501" s="513"/>
      <c r="H1501" s="513"/>
      <c r="I1501" s="513"/>
      <c r="J1501" s="513"/>
      <c r="K1501" s="513"/>
      <c r="L1501" s="513"/>
      <c r="M1501" s="513"/>
      <c r="N1501" s="513">
        <v>1</v>
      </c>
      <c r="O1501" s="513">
        <v>150</v>
      </c>
      <c r="P1501" s="503"/>
      <c r="Q1501" s="514">
        <v>150</v>
      </c>
    </row>
    <row r="1502" spans="1:17" ht="14.4" customHeight="1" x14ac:dyDescent="0.3">
      <c r="A1502" s="497" t="s">
        <v>2173</v>
      </c>
      <c r="B1502" s="498" t="s">
        <v>1607</v>
      </c>
      <c r="C1502" s="498" t="s">
        <v>1588</v>
      </c>
      <c r="D1502" s="498" t="s">
        <v>1850</v>
      </c>
      <c r="E1502" s="498" t="s">
        <v>1851</v>
      </c>
      <c r="F1502" s="513"/>
      <c r="G1502" s="513"/>
      <c r="H1502" s="513"/>
      <c r="I1502" s="513"/>
      <c r="J1502" s="513"/>
      <c r="K1502" s="513"/>
      <c r="L1502" s="513"/>
      <c r="M1502" s="513"/>
      <c r="N1502" s="513">
        <v>1</v>
      </c>
      <c r="O1502" s="513">
        <v>193</v>
      </c>
      <c r="P1502" s="503"/>
      <c r="Q1502" s="514">
        <v>193</v>
      </c>
    </row>
    <row r="1503" spans="1:17" ht="14.4" customHeight="1" x14ac:dyDescent="0.3">
      <c r="A1503" s="497" t="s">
        <v>2173</v>
      </c>
      <c r="B1503" s="498" t="s">
        <v>1607</v>
      </c>
      <c r="C1503" s="498" t="s">
        <v>1588</v>
      </c>
      <c r="D1503" s="498" t="s">
        <v>1852</v>
      </c>
      <c r="E1503" s="498" t="s">
        <v>1853</v>
      </c>
      <c r="F1503" s="513"/>
      <c r="G1503" s="513"/>
      <c r="H1503" s="513"/>
      <c r="I1503" s="513"/>
      <c r="J1503" s="513"/>
      <c r="K1503" s="513"/>
      <c r="L1503" s="513"/>
      <c r="M1503" s="513"/>
      <c r="N1503" s="513">
        <v>1</v>
      </c>
      <c r="O1503" s="513">
        <v>198</v>
      </c>
      <c r="P1503" s="503"/>
      <c r="Q1503" s="514">
        <v>198</v>
      </c>
    </row>
    <row r="1504" spans="1:17" ht="14.4" customHeight="1" x14ac:dyDescent="0.3">
      <c r="A1504" s="497" t="s">
        <v>2173</v>
      </c>
      <c r="B1504" s="498" t="s">
        <v>1607</v>
      </c>
      <c r="C1504" s="498" t="s">
        <v>1588</v>
      </c>
      <c r="D1504" s="498" t="s">
        <v>1864</v>
      </c>
      <c r="E1504" s="498" t="s">
        <v>1865</v>
      </c>
      <c r="F1504" s="513">
        <v>13</v>
      </c>
      <c r="G1504" s="513">
        <v>27508</v>
      </c>
      <c r="H1504" s="513">
        <v>1</v>
      </c>
      <c r="I1504" s="513">
        <v>2116</v>
      </c>
      <c r="J1504" s="513">
        <v>8</v>
      </c>
      <c r="K1504" s="513">
        <v>16944</v>
      </c>
      <c r="L1504" s="513">
        <v>0.61596626435945911</v>
      </c>
      <c r="M1504" s="513">
        <v>2118</v>
      </c>
      <c r="N1504" s="513">
        <v>11</v>
      </c>
      <c r="O1504" s="513">
        <v>23298</v>
      </c>
      <c r="P1504" s="503">
        <v>0.84695361349425624</v>
      </c>
      <c r="Q1504" s="514">
        <v>2118</v>
      </c>
    </row>
    <row r="1505" spans="1:17" ht="14.4" customHeight="1" x14ac:dyDescent="0.3">
      <c r="A1505" s="497" t="s">
        <v>2173</v>
      </c>
      <c r="B1505" s="498" t="s">
        <v>1607</v>
      </c>
      <c r="C1505" s="498" t="s">
        <v>1588</v>
      </c>
      <c r="D1505" s="498" t="s">
        <v>1866</v>
      </c>
      <c r="E1505" s="498" t="s">
        <v>1801</v>
      </c>
      <c r="F1505" s="513"/>
      <c r="G1505" s="513"/>
      <c r="H1505" s="513"/>
      <c r="I1505" s="513"/>
      <c r="J1505" s="513">
        <v>2</v>
      </c>
      <c r="K1505" s="513">
        <v>3728</v>
      </c>
      <c r="L1505" s="513"/>
      <c r="M1505" s="513">
        <v>1864</v>
      </c>
      <c r="N1505" s="513"/>
      <c r="O1505" s="513"/>
      <c r="P1505" s="503"/>
      <c r="Q1505" s="514"/>
    </row>
    <row r="1506" spans="1:17" ht="14.4" customHeight="1" x14ac:dyDescent="0.3">
      <c r="A1506" s="497" t="s">
        <v>2173</v>
      </c>
      <c r="B1506" s="498" t="s">
        <v>1607</v>
      </c>
      <c r="C1506" s="498" t="s">
        <v>1588</v>
      </c>
      <c r="D1506" s="498" t="s">
        <v>1871</v>
      </c>
      <c r="E1506" s="498" t="s">
        <v>1872</v>
      </c>
      <c r="F1506" s="513">
        <v>12</v>
      </c>
      <c r="G1506" s="513">
        <v>100536</v>
      </c>
      <c r="H1506" s="513">
        <v>1</v>
      </c>
      <c r="I1506" s="513">
        <v>8378</v>
      </c>
      <c r="J1506" s="513">
        <v>12</v>
      </c>
      <c r="K1506" s="513">
        <v>100608</v>
      </c>
      <c r="L1506" s="513">
        <v>1.0007161613750299</v>
      </c>
      <c r="M1506" s="513">
        <v>8384</v>
      </c>
      <c r="N1506" s="513">
        <v>12</v>
      </c>
      <c r="O1506" s="513">
        <v>100608</v>
      </c>
      <c r="P1506" s="503">
        <v>1.0007161613750299</v>
      </c>
      <c r="Q1506" s="514">
        <v>8384</v>
      </c>
    </row>
    <row r="1507" spans="1:17" ht="14.4" customHeight="1" x14ac:dyDescent="0.3">
      <c r="A1507" s="497" t="s">
        <v>2173</v>
      </c>
      <c r="B1507" s="498" t="s">
        <v>1607</v>
      </c>
      <c r="C1507" s="498" t="s">
        <v>1588</v>
      </c>
      <c r="D1507" s="498" t="s">
        <v>1978</v>
      </c>
      <c r="E1507" s="498" t="s">
        <v>1979</v>
      </c>
      <c r="F1507" s="513"/>
      <c r="G1507" s="513"/>
      <c r="H1507" s="513"/>
      <c r="I1507" s="513"/>
      <c r="J1507" s="513">
        <v>1</v>
      </c>
      <c r="K1507" s="513">
        <v>5693</v>
      </c>
      <c r="L1507" s="513"/>
      <c r="M1507" s="513">
        <v>5693</v>
      </c>
      <c r="N1507" s="513"/>
      <c r="O1507" s="513"/>
      <c r="P1507" s="503"/>
      <c r="Q1507" s="514"/>
    </row>
    <row r="1508" spans="1:17" ht="14.4" customHeight="1" x14ac:dyDescent="0.3">
      <c r="A1508" s="497" t="s">
        <v>2176</v>
      </c>
      <c r="B1508" s="498" t="s">
        <v>1607</v>
      </c>
      <c r="C1508" s="498" t="s">
        <v>1608</v>
      </c>
      <c r="D1508" s="498" t="s">
        <v>1614</v>
      </c>
      <c r="E1508" s="498" t="s">
        <v>1615</v>
      </c>
      <c r="F1508" s="513"/>
      <c r="G1508" s="513"/>
      <c r="H1508" s="513"/>
      <c r="I1508" s="513"/>
      <c r="J1508" s="513">
        <v>0.67</v>
      </c>
      <c r="K1508" s="513">
        <v>1789.87</v>
      </c>
      <c r="L1508" s="513"/>
      <c r="M1508" s="513">
        <v>2671.4477611940297</v>
      </c>
      <c r="N1508" s="513"/>
      <c r="O1508" s="513"/>
      <c r="P1508" s="503"/>
      <c r="Q1508" s="514"/>
    </row>
    <row r="1509" spans="1:17" ht="14.4" customHeight="1" x14ac:dyDescent="0.3">
      <c r="A1509" s="497" t="s">
        <v>2176</v>
      </c>
      <c r="B1509" s="498" t="s">
        <v>1607</v>
      </c>
      <c r="C1509" s="498" t="s">
        <v>1608</v>
      </c>
      <c r="D1509" s="498" t="s">
        <v>1616</v>
      </c>
      <c r="E1509" s="498" t="s">
        <v>1615</v>
      </c>
      <c r="F1509" s="513"/>
      <c r="G1509" s="513"/>
      <c r="H1509" s="513"/>
      <c r="I1509" s="513"/>
      <c r="J1509" s="513"/>
      <c r="K1509" s="513"/>
      <c r="L1509" s="513"/>
      <c r="M1509" s="513"/>
      <c r="N1509" s="513">
        <v>0.2</v>
      </c>
      <c r="O1509" s="513">
        <v>1335.72</v>
      </c>
      <c r="P1509" s="503"/>
      <c r="Q1509" s="514">
        <v>6678.5999999999995</v>
      </c>
    </row>
    <row r="1510" spans="1:17" ht="14.4" customHeight="1" x14ac:dyDescent="0.3">
      <c r="A1510" s="497" t="s">
        <v>2176</v>
      </c>
      <c r="B1510" s="498" t="s">
        <v>1607</v>
      </c>
      <c r="C1510" s="498" t="s">
        <v>1608</v>
      </c>
      <c r="D1510" s="498" t="s">
        <v>1620</v>
      </c>
      <c r="E1510" s="498" t="s">
        <v>624</v>
      </c>
      <c r="F1510" s="513">
        <v>3.5</v>
      </c>
      <c r="G1510" s="513">
        <v>5424.3899999999994</v>
      </c>
      <c r="H1510" s="513">
        <v>1</v>
      </c>
      <c r="I1510" s="513">
        <v>1549.8257142857142</v>
      </c>
      <c r="J1510" s="513">
        <v>0.5</v>
      </c>
      <c r="K1510" s="513">
        <v>490.21</v>
      </c>
      <c r="L1510" s="513">
        <v>9.0371451905191191E-2</v>
      </c>
      <c r="M1510" s="513">
        <v>980.42</v>
      </c>
      <c r="N1510" s="513">
        <v>3.7</v>
      </c>
      <c r="O1510" s="513">
        <v>3659.39</v>
      </c>
      <c r="P1510" s="503">
        <v>0.67461779112490072</v>
      </c>
      <c r="Q1510" s="514">
        <v>989.0243243243242</v>
      </c>
    </row>
    <row r="1511" spans="1:17" ht="14.4" customHeight="1" x14ac:dyDescent="0.3">
      <c r="A1511" s="497" t="s">
        <v>2176</v>
      </c>
      <c r="B1511" s="498" t="s">
        <v>1607</v>
      </c>
      <c r="C1511" s="498" t="s">
        <v>1608</v>
      </c>
      <c r="D1511" s="498" t="s">
        <v>1622</v>
      </c>
      <c r="E1511" s="498" t="s">
        <v>693</v>
      </c>
      <c r="F1511" s="513"/>
      <c r="G1511" s="513"/>
      <c r="H1511" s="513"/>
      <c r="I1511" s="513"/>
      <c r="J1511" s="513">
        <v>0.24</v>
      </c>
      <c r="K1511" s="513">
        <v>2480.9699999999998</v>
      </c>
      <c r="L1511" s="513"/>
      <c r="M1511" s="513">
        <v>10337.375</v>
      </c>
      <c r="N1511" s="513">
        <v>0.05</v>
      </c>
      <c r="O1511" s="513">
        <v>516.87</v>
      </c>
      <c r="P1511" s="503"/>
      <c r="Q1511" s="514">
        <v>10337.4</v>
      </c>
    </row>
    <row r="1512" spans="1:17" ht="14.4" customHeight="1" x14ac:dyDescent="0.3">
      <c r="A1512" s="497" t="s">
        <v>2176</v>
      </c>
      <c r="B1512" s="498" t="s">
        <v>1607</v>
      </c>
      <c r="C1512" s="498" t="s">
        <v>1608</v>
      </c>
      <c r="D1512" s="498" t="s">
        <v>1633</v>
      </c>
      <c r="E1512" s="498" t="s">
        <v>716</v>
      </c>
      <c r="F1512" s="513"/>
      <c r="G1512" s="513"/>
      <c r="H1512" s="513"/>
      <c r="I1512" s="513"/>
      <c r="J1512" s="513">
        <v>0.2</v>
      </c>
      <c r="K1512" s="513">
        <v>1092.1600000000001</v>
      </c>
      <c r="L1512" s="513"/>
      <c r="M1512" s="513">
        <v>5460.8</v>
      </c>
      <c r="N1512" s="513"/>
      <c r="O1512" s="513"/>
      <c r="P1512" s="503"/>
      <c r="Q1512" s="514"/>
    </row>
    <row r="1513" spans="1:17" ht="14.4" customHeight="1" x14ac:dyDescent="0.3">
      <c r="A1513" s="497" t="s">
        <v>2176</v>
      </c>
      <c r="B1513" s="498" t="s">
        <v>1607</v>
      </c>
      <c r="C1513" s="498" t="s">
        <v>1608</v>
      </c>
      <c r="D1513" s="498" t="s">
        <v>1634</v>
      </c>
      <c r="E1513" s="498" t="s">
        <v>716</v>
      </c>
      <c r="F1513" s="513">
        <v>0.42</v>
      </c>
      <c r="G1513" s="513">
        <v>4547.17</v>
      </c>
      <c r="H1513" s="513">
        <v>1</v>
      </c>
      <c r="I1513" s="513">
        <v>10826.595238095239</v>
      </c>
      <c r="J1513" s="513">
        <v>0.15000000000000002</v>
      </c>
      <c r="K1513" s="513">
        <v>1638.23</v>
      </c>
      <c r="L1513" s="513">
        <v>0.36027463235374968</v>
      </c>
      <c r="M1513" s="513">
        <v>10921.533333333331</v>
      </c>
      <c r="N1513" s="513">
        <v>0.43000000000000005</v>
      </c>
      <c r="O1513" s="513">
        <v>4696.2700000000004</v>
      </c>
      <c r="P1513" s="503">
        <v>1.0327896251954514</v>
      </c>
      <c r="Q1513" s="514">
        <v>10921.558139534884</v>
      </c>
    </row>
    <row r="1514" spans="1:17" ht="14.4" customHeight="1" x14ac:dyDescent="0.3">
      <c r="A1514" s="497" t="s">
        <v>2176</v>
      </c>
      <c r="B1514" s="498" t="s">
        <v>1607</v>
      </c>
      <c r="C1514" s="498" t="s">
        <v>1608</v>
      </c>
      <c r="D1514" s="498" t="s">
        <v>1635</v>
      </c>
      <c r="E1514" s="498" t="s">
        <v>719</v>
      </c>
      <c r="F1514" s="513"/>
      <c r="G1514" s="513"/>
      <c r="H1514" s="513"/>
      <c r="I1514" s="513"/>
      <c r="J1514" s="513">
        <v>0.1</v>
      </c>
      <c r="K1514" s="513">
        <v>195.61</v>
      </c>
      <c r="L1514" s="513"/>
      <c r="M1514" s="513">
        <v>1956.1000000000001</v>
      </c>
      <c r="N1514" s="513"/>
      <c r="O1514" s="513"/>
      <c r="P1514" s="503"/>
      <c r="Q1514" s="514"/>
    </row>
    <row r="1515" spans="1:17" ht="14.4" customHeight="1" x14ac:dyDescent="0.3">
      <c r="A1515" s="497" t="s">
        <v>2176</v>
      </c>
      <c r="B1515" s="498" t="s">
        <v>1607</v>
      </c>
      <c r="C1515" s="498" t="s">
        <v>1608</v>
      </c>
      <c r="D1515" s="498" t="s">
        <v>1637</v>
      </c>
      <c r="E1515" s="498" t="s">
        <v>632</v>
      </c>
      <c r="F1515" s="513"/>
      <c r="G1515" s="513"/>
      <c r="H1515" s="513"/>
      <c r="I1515" s="513"/>
      <c r="J1515" s="513"/>
      <c r="K1515" s="513"/>
      <c r="L1515" s="513"/>
      <c r="M1515" s="513"/>
      <c r="N1515" s="513">
        <v>0.15</v>
      </c>
      <c r="O1515" s="513">
        <v>56.9</v>
      </c>
      <c r="P1515" s="503"/>
      <c r="Q1515" s="514">
        <v>379.33333333333331</v>
      </c>
    </row>
    <row r="1516" spans="1:17" ht="14.4" customHeight="1" x14ac:dyDescent="0.3">
      <c r="A1516" s="497" t="s">
        <v>2176</v>
      </c>
      <c r="B1516" s="498" t="s">
        <v>1607</v>
      </c>
      <c r="C1516" s="498" t="s">
        <v>1581</v>
      </c>
      <c r="D1516" s="498" t="s">
        <v>1652</v>
      </c>
      <c r="E1516" s="498" t="s">
        <v>1651</v>
      </c>
      <c r="F1516" s="513"/>
      <c r="G1516" s="513"/>
      <c r="H1516" s="513"/>
      <c r="I1516" s="513"/>
      <c r="J1516" s="513">
        <v>1</v>
      </c>
      <c r="K1516" s="513">
        <v>1707.31</v>
      </c>
      <c r="L1516" s="513"/>
      <c r="M1516" s="513">
        <v>1707.31</v>
      </c>
      <c r="N1516" s="513">
        <v>1</v>
      </c>
      <c r="O1516" s="513">
        <v>1707.31</v>
      </c>
      <c r="P1516" s="503"/>
      <c r="Q1516" s="514">
        <v>1707.31</v>
      </c>
    </row>
    <row r="1517" spans="1:17" ht="14.4" customHeight="1" x14ac:dyDescent="0.3">
      <c r="A1517" s="497" t="s">
        <v>2176</v>
      </c>
      <c r="B1517" s="498" t="s">
        <v>1607</v>
      </c>
      <c r="C1517" s="498" t="s">
        <v>1581</v>
      </c>
      <c r="D1517" s="498" t="s">
        <v>1653</v>
      </c>
      <c r="E1517" s="498" t="s">
        <v>1651</v>
      </c>
      <c r="F1517" s="513"/>
      <c r="G1517" s="513"/>
      <c r="H1517" s="513"/>
      <c r="I1517" s="513"/>
      <c r="J1517" s="513">
        <v>1</v>
      </c>
      <c r="K1517" s="513">
        <v>2066.3000000000002</v>
      </c>
      <c r="L1517" s="513"/>
      <c r="M1517" s="513">
        <v>2066.3000000000002</v>
      </c>
      <c r="N1517" s="513"/>
      <c r="O1517" s="513"/>
      <c r="P1517" s="503"/>
      <c r="Q1517" s="514"/>
    </row>
    <row r="1518" spans="1:17" ht="14.4" customHeight="1" x14ac:dyDescent="0.3">
      <c r="A1518" s="497" t="s">
        <v>2176</v>
      </c>
      <c r="B1518" s="498" t="s">
        <v>1607</v>
      </c>
      <c r="C1518" s="498" t="s">
        <v>1581</v>
      </c>
      <c r="D1518" s="498" t="s">
        <v>1654</v>
      </c>
      <c r="E1518" s="498" t="s">
        <v>1655</v>
      </c>
      <c r="F1518" s="513"/>
      <c r="G1518" s="513"/>
      <c r="H1518" s="513"/>
      <c r="I1518" s="513"/>
      <c r="J1518" s="513">
        <v>3</v>
      </c>
      <c r="K1518" s="513">
        <v>3083.28</v>
      </c>
      <c r="L1518" s="513"/>
      <c r="M1518" s="513">
        <v>1027.76</v>
      </c>
      <c r="N1518" s="513"/>
      <c r="O1518" s="513"/>
      <c r="P1518" s="503"/>
      <c r="Q1518" s="514"/>
    </row>
    <row r="1519" spans="1:17" ht="14.4" customHeight="1" x14ac:dyDescent="0.3">
      <c r="A1519" s="497" t="s">
        <v>2176</v>
      </c>
      <c r="B1519" s="498" t="s">
        <v>1607</v>
      </c>
      <c r="C1519" s="498" t="s">
        <v>1581</v>
      </c>
      <c r="D1519" s="498" t="s">
        <v>1676</v>
      </c>
      <c r="E1519" s="498" t="s">
        <v>1677</v>
      </c>
      <c r="F1519" s="513"/>
      <c r="G1519" s="513"/>
      <c r="H1519" s="513"/>
      <c r="I1519" s="513"/>
      <c r="J1519" s="513">
        <v>1</v>
      </c>
      <c r="K1519" s="513">
        <v>9370.39</v>
      </c>
      <c r="L1519" s="513"/>
      <c r="M1519" s="513">
        <v>9370.39</v>
      </c>
      <c r="N1519" s="513"/>
      <c r="O1519" s="513"/>
      <c r="P1519" s="503"/>
      <c r="Q1519" s="514"/>
    </row>
    <row r="1520" spans="1:17" ht="14.4" customHeight="1" x14ac:dyDescent="0.3">
      <c r="A1520" s="497" t="s">
        <v>2176</v>
      </c>
      <c r="B1520" s="498" t="s">
        <v>1607</v>
      </c>
      <c r="C1520" s="498" t="s">
        <v>1581</v>
      </c>
      <c r="D1520" s="498" t="s">
        <v>1684</v>
      </c>
      <c r="E1520" s="498" t="s">
        <v>1685</v>
      </c>
      <c r="F1520" s="513"/>
      <c r="G1520" s="513"/>
      <c r="H1520" s="513"/>
      <c r="I1520" s="513"/>
      <c r="J1520" s="513">
        <v>1</v>
      </c>
      <c r="K1520" s="513">
        <v>797</v>
      </c>
      <c r="L1520" s="513"/>
      <c r="M1520" s="513">
        <v>797</v>
      </c>
      <c r="N1520" s="513"/>
      <c r="O1520" s="513"/>
      <c r="P1520" s="503"/>
      <c r="Q1520" s="514"/>
    </row>
    <row r="1521" spans="1:17" ht="14.4" customHeight="1" x14ac:dyDescent="0.3">
      <c r="A1521" s="497" t="s">
        <v>2176</v>
      </c>
      <c r="B1521" s="498" t="s">
        <v>1607</v>
      </c>
      <c r="C1521" s="498" t="s">
        <v>1581</v>
      </c>
      <c r="D1521" s="498" t="s">
        <v>1699</v>
      </c>
      <c r="E1521" s="498" t="s">
        <v>1700</v>
      </c>
      <c r="F1521" s="513"/>
      <c r="G1521" s="513"/>
      <c r="H1521" s="513"/>
      <c r="I1521" s="513"/>
      <c r="J1521" s="513">
        <v>1</v>
      </c>
      <c r="K1521" s="513">
        <v>605.65</v>
      </c>
      <c r="L1521" s="513"/>
      <c r="M1521" s="513">
        <v>605.65</v>
      </c>
      <c r="N1521" s="513"/>
      <c r="O1521" s="513"/>
      <c r="P1521" s="503"/>
      <c r="Q1521" s="514"/>
    </row>
    <row r="1522" spans="1:17" ht="14.4" customHeight="1" x14ac:dyDescent="0.3">
      <c r="A1522" s="497" t="s">
        <v>2176</v>
      </c>
      <c r="B1522" s="498" t="s">
        <v>1607</v>
      </c>
      <c r="C1522" s="498" t="s">
        <v>1581</v>
      </c>
      <c r="D1522" s="498" t="s">
        <v>1701</v>
      </c>
      <c r="E1522" s="498" t="s">
        <v>1702</v>
      </c>
      <c r="F1522" s="513"/>
      <c r="G1522" s="513"/>
      <c r="H1522" s="513"/>
      <c r="I1522" s="513"/>
      <c r="J1522" s="513">
        <v>1</v>
      </c>
      <c r="K1522" s="513">
        <v>831.16</v>
      </c>
      <c r="L1522" s="513"/>
      <c r="M1522" s="513">
        <v>831.16</v>
      </c>
      <c r="N1522" s="513"/>
      <c r="O1522" s="513"/>
      <c r="P1522" s="503"/>
      <c r="Q1522" s="514"/>
    </row>
    <row r="1523" spans="1:17" ht="14.4" customHeight="1" x14ac:dyDescent="0.3">
      <c r="A1523" s="497" t="s">
        <v>2176</v>
      </c>
      <c r="B1523" s="498" t="s">
        <v>1607</v>
      </c>
      <c r="C1523" s="498" t="s">
        <v>1581</v>
      </c>
      <c r="D1523" s="498" t="s">
        <v>1704</v>
      </c>
      <c r="E1523" s="498" t="s">
        <v>1705</v>
      </c>
      <c r="F1523" s="513"/>
      <c r="G1523" s="513"/>
      <c r="H1523" s="513"/>
      <c r="I1523" s="513"/>
      <c r="J1523" s="513">
        <v>1</v>
      </c>
      <c r="K1523" s="513">
        <v>888.06</v>
      </c>
      <c r="L1523" s="513"/>
      <c r="M1523" s="513">
        <v>888.06</v>
      </c>
      <c r="N1523" s="513">
        <v>1</v>
      </c>
      <c r="O1523" s="513">
        <v>888.06</v>
      </c>
      <c r="P1523" s="503"/>
      <c r="Q1523" s="514">
        <v>888.06</v>
      </c>
    </row>
    <row r="1524" spans="1:17" ht="14.4" customHeight="1" x14ac:dyDescent="0.3">
      <c r="A1524" s="497" t="s">
        <v>2176</v>
      </c>
      <c r="B1524" s="498" t="s">
        <v>1607</v>
      </c>
      <c r="C1524" s="498" t="s">
        <v>1581</v>
      </c>
      <c r="D1524" s="498" t="s">
        <v>2039</v>
      </c>
      <c r="E1524" s="498" t="s">
        <v>2040</v>
      </c>
      <c r="F1524" s="513"/>
      <c r="G1524" s="513"/>
      <c r="H1524" s="513"/>
      <c r="I1524" s="513"/>
      <c r="J1524" s="513">
        <v>1</v>
      </c>
      <c r="K1524" s="513">
        <v>34453.9</v>
      </c>
      <c r="L1524" s="513"/>
      <c r="M1524" s="513">
        <v>34453.9</v>
      </c>
      <c r="N1524" s="513"/>
      <c r="O1524" s="513"/>
      <c r="P1524" s="503"/>
      <c r="Q1524" s="514"/>
    </row>
    <row r="1525" spans="1:17" ht="14.4" customHeight="1" x14ac:dyDescent="0.3">
      <c r="A1525" s="497" t="s">
        <v>2176</v>
      </c>
      <c r="B1525" s="498" t="s">
        <v>1607</v>
      </c>
      <c r="C1525" s="498" t="s">
        <v>1581</v>
      </c>
      <c r="D1525" s="498" t="s">
        <v>1718</v>
      </c>
      <c r="E1525" s="498" t="s">
        <v>1719</v>
      </c>
      <c r="F1525" s="513"/>
      <c r="G1525" s="513"/>
      <c r="H1525" s="513"/>
      <c r="I1525" s="513"/>
      <c r="J1525" s="513">
        <v>1</v>
      </c>
      <c r="K1525" s="513">
        <v>1305.82</v>
      </c>
      <c r="L1525" s="513"/>
      <c r="M1525" s="513">
        <v>1305.82</v>
      </c>
      <c r="N1525" s="513"/>
      <c r="O1525" s="513"/>
      <c r="P1525" s="503"/>
      <c r="Q1525" s="514"/>
    </row>
    <row r="1526" spans="1:17" ht="14.4" customHeight="1" x14ac:dyDescent="0.3">
      <c r="A1526" s="497" t="s">
        <v>2176</v>
      </c>
      <c r="B1526" s="498" t="s">
        <v>1607</v>
      </c>
      <c r="C1526" s="498" t="s">
        <v>1581</v>
      </c>
      <c r="D1526" s="498" t="s">
        <v>1720</v>
      </c>
      <c r="E1526" s="498" t="s">
        <v>1721</v>
      </c>
      <c r="F1526" s="513"/>
      <c r="G1526" s="513"/>
      <c r="H1526" s="513"/>
      <c r="I1526" s="513"/>
      <c r="J1526" s="513">
        <v>1</v>
      </c>
      <c r="K1526" s="513">
        <v>359.1</v>
      </c>
      <c r="L1526" s="513"/>
      <c r="M1526" s="513">
        <v>359.1</v>
      </c>
      <c r="N1526" s="513">
        <v>1</v>
      </c>
      <c r="O1526" s="513">
        <v>359.1</v>
      </c>
      <c r="P1526" s="503"/>
      <c r="Q1526" s="514">
        <v>359.1</v>
      </c>
    </row>
    <row r="1527" spans="1:17" ht="14.4" customHeight="1" x14ac:dyDescent="0.3">
      <c r="A1527" s="497" t="s">
        <v>2176</v>
      </c>
      <c r="B1527" s="498" t="s">
        <v>1607</v>
      </c>
      <c r="C1527" s="498" t="s">
        <v>1581</v>
      </c>
      <c r="D1527" s="498" t="s">
        <v>1738</v>
      </c>
      <c r="E1527" s="498" t="s">
        <v>1739</v>
      </c>
      <c r="F1527" s="513"/>
      <c r="G1527" s="513"/>
      <c r="H1527" s="513"/>
      <c r="I1527" s="513"/>
      <c r="J1527" s="513"/>
      <c r="K1527" s="513"/>
      <c r="L1527" s="513"/>
      <c r="M1527" s="513"/>
      <c r="N1527" s="513">
        <v>1</v>
      </c>
      <c r="O1527" s="513">
        <v>26449.24</v>
      </c>
      <c r="P1527" s="503"/>
      <c r="Q1527" s="514">
        <v>26449.24</v>
      </c>
    </row>
    <row r="1528" spans="1:17" ht="14.4" customHeight="1" x14ac:dyDescent="0.3">
      <c r="A1528" s="497" t="s">
        <v>2176</v>
      </c>
      <c r="B1528" s="498" t="s">
        <v>1607</v>
      </c>
      <c r="C1528" s="498" t="s">
        <v>1588</v>
      </c>
      <c r="D1528" s="498" t="s">
        <v>1754</v>
      </c>
      <c r="E1528" s="498" t="s">
        <v>1755</v>
      </c>
      <c r="F1528" s="513">
        <v>1</v>
      </c>
      <c r="G1528" s="513">
        <v>204</v>
      </c>
      <c r="H1528" s="513">
        <v>1</v>
      </c>
      <c r="I1528" s="513">
        <v>204</v>
      </c>
      <c r="J1528" s="513">
        <v>2</v>
      </c>
      <c r="K1528" s="513">
        <v>410</v>
      </c>
      <c r="L1528" s="513">
        <v>2.0098039215686274</v>
      </c>
      <c r="M1528" s="513">
        <v>205</v>
      </c>
      <c r="N1528" s="513">
        <v>2</v>
      </c>
      <c r="O1528" s="513">
        <v>410</v>
      </c>
      <c r="P1528" s="503">
        <v>2.0098039215686274</v>
      </c>
      <c r="Q1528" s="514">
        <v>205</v>
      </c>
    </row>
    <row r="1529" spans="1:17" ht="14.4" customHeight="1" x14ac:dyDescent="0.3">
      <c r="A1529" s="497" t="s">
        <v>2176</v>
      </c>
      <c r="B1529" s="498" t="s">
        <v>1607</v>
      </c>
      <c r="C1529" s="498" t="s">
        <v>1588</v>
      </c>
      <c r="D1529" s="498" t="s">
        <v>1756</v>
      </c>
      <c r="E1529" s="498" t="s">
        <v>1757</v>
      </c>
      <c r="F1529" s="513">
        <v>1</v>
      </c>
      <c r="G1529" s="513">
        <v>149</v>
      </c>
      <c r="H1529" s="513">
        <v>1</v>
      </c>
      <c r="I1529" s="513">
        <v>149</v>
      </c>
      <c r="J1529" s="513"/>
      <c r="K1529" s="513"/>
      <c r="L1529" s="513"/>
      <c r="M1529" s="513"/>
      <c r="N1529" s="513">
        <v>4</v>
      </c>
      <c r="O1529" s="513">
        <v>600</v>
      </c>
      <c r="P1529" s="503">
        <v>4.026845637583893</v>
      </c>
      <c r="Q1529" s="514">
        <v>150</v>
      </c>
    </row>
    <row r="1530" spans="1:17" ht="14.4" customHeight="1" x14ac:dyDescent="0.3">
      <c r="A1530" s="497" t="s">
        <v>2176</v>
      </c>
      <c r="B1530" s="498" t="s">
        <v>1607</v>
      </c>
      <c r="C1530" s="498" t="s">
        <v>1588</v>
      </c>
      <c r="D1530" s="498" t="s">
        <v>1758</v>
      </c>
      <c r="E1530" s="498" t="s">
        <v>1759</v>
      </c>
      <c r="F1530" s="513">
        <v>1</v>
      </c>
      <c r="G1530" s="513">
        <v>181</v>
      </c>
      <c r="H1530" s="513">
        <v>1</v>
      </c>
      <c r="I1530" s="513">
        <v>181</v>
      </c>
      <c r="J1530" s="513"/>
      <c r="K1530" s="513"/>
      <c r="L1530" s="513"/>
      <c r="M1530" s="513"/>
      <c r="N1530" s="513"/>
      <c r="O1530" s="513"/>
      <c r="P1530" s="503"/>
      <c r="Q1530" s="514"/>
    </row>
    <row r="1531" spans="1:17" ht="14.4" customHeight="1" x14ac:dyDescent="0.3">
      <c r="A1531" s="497" t="s">
        <v>2176</v>
      </c>
      <c r="B1531" s="498" t="s">
        <v>1607</v>
      </c>
      <c r="C1531" s="498" t="s">
        <v>1588</v>
      </c>
      <c r="D1531" s="498" t="s">
        <v>1760</v>
      </c>
      <c r="E1531" s="498" t="s">
        <v>1761</v>
      </c>
      <c r="F1531" s="513">
        <v>1</v>
      </c>
      <c r="G1531" s="513">
        <v>124</v>
      </c>
      <c r="H1531" s="513">
        <v>1</v>
      </c>
      <c r="I1531" s="513">
        <v>124</v>
      </c>
      <c r="J1531" s="513">
        <v>2</v>
      </c>
      <c r="K1531" s="513">
        <v>248</v>
      </c>
      <c r="L1531" s="513">
        <v>2</v>
      </c>
      <c r="M1531" s="513">
        <v>124</v>
      </c>
      <c r="N1531" s="513"/>
      <c r="O1531" s="513"/>
      <c r="P1531" s="503"/>
      <c r="Q1531" s="514"/>
    </row>
    <row r="1532" spans="1:17" ht="14.4" customHeight="1" x14ac:dyDescent="0.3">
      <c r="A1532" s="497" t="s">
        <v>2176</v>
      </c>
      <c r="B1532" s="498" t="s">
        <v>1607</v>
      </c>
      <c r="C1532" s="498" t="s">
        <v>1588</v>
      </c>
      <c r="D1532" s="498" t="s">
        <v>1762</v>
      </c>
      <c r="E1532" s="498" t="s">
        <v>1763</v>
      </c>
      <c r="F1532" s="513">
        <v>1</v>
      </c>
      <c r="G1532" s="513">
        <v>216</v>
      </c>
      <c r="H1532" s="513">
        <v>1</v>
      </c>
      <c r="I1532" s="513">
        <v>216</v>
      </c>
      <c r="J1532" s="513">
        <v>3</v>
      </c>
      <c r="K1532" s="513">
        <v>651</v>
      </c>
      <c r="L1532" s="513">
        <v>3.0138888888888888</v>
      </c>
      <c r="M1532" s="513">
        <v>217</v>
      </c>
      <c r="N1532" s="513"/>
      <c r="O1532" s="513"/>
      <c r="P1532" s="503"/>
      <c r="Q1532" s="514"/>
    </row>
    <row r="1533" spans="1:17" ht="14.4" customHeight="1" x14ac:dyDescent="0.3">
      <c r="A1533" s="497" t="s">
        <v>2176</v>
      </c>
      <c r="B1533" s="498" t="s">
        <v>1607</v>
      </c>
      <c r="C1533" s="498" t="s">
        <v>1588</v>
      </c>
      <c r="D1533" s="498" t="s">
        <v>1768</v>
      </c>
      <c r="E1533" s="498" t="s">
        <v>1769</v>
      </c>
      <c r="F1533" s="513"/>
      <c r="G1533" s="513"/>
      <c r="H1533" s="513"/>
      <c r="I1533" s="513"/>
      <c r="J1533" s="513">
        <v>3</v>
      </c>
      <c r="K1533" s="513">
        <v>657</v>
      </c>
      <c r="L1533" s="513"/>
      <c r="M1533" s="513">
        <v>219</v>
      </c>
      <c r="N1533" s="513">
        <v>1</v>
      </c>
      <c r="O1533" s="513">
        <v>219</v>
      </c>
      <c r="P1533" s="503"/>
      <c r="Q1533" s="514">
        <v>219</v>
      </c>
    </row>
    <row r="1534" spans="1:17" ht="14.4" customHeight="1" x14ac:dyDescent="0.3">
      <c r="A1534" s="497" t="s">
        <v>2176</v>
      </c>
      <c r="B1534" s="498" t="s">
        <v>1607</v>
      </c>
      <c r="C1534" s="498" t="s">
        <v>1588</v>
      </c>
      <c r="D1534" s="498" t="s">
        <v>1782</v>
      </c>
      <c r="E1534" s="498" t="s">
        <v>1783</v>
      </c>
      <c r="F1534" s="513"/>
      <c r="G1534" s="513"/>
      <c r="H1534" s="513"/>
      <c r="I1534" s="513"/>
      <c r="J1534" s="513"/>
      <c r="K1534" s="513"/>
      <c r="L1534" s="513"/>
      <c r="M1534" s="513"/>
      <c r="N1534" s="513">
        <v>1</v>
      </c>
      <c r="O1534" s="513">
        <v>257</v>
      </c>
      <c r="P1534" s="503"/>
      <c r="Q1534" s="514">
        <v>257</v>
      </c>
    </row>
    <row r="1535" spans="1:17" ht="14.4" customHeight="1" x14ac:dyDescent="0.3">
      <c r="A1535" s="497" t="s">
        <v>2176</v>
      </c>
      <c r="B1535" s="498" t="s">
        <v>1607</v>
      </c>
      <c r="C1535" s="498" t="s">
        <v>1588</v>
      </c>
      <c r="D1535" s="498" t="s">
        <v>1784</v>
      </c>
      <c r="E1535" s="498" t="s">
        <v>1785</v>
      </c>
      <c r="F1535" s="513"/>
      <c r="G1535" s="513"/>
      <c r="H1535" s="513"/>
      <c r="I1535" s="513"/>
      <c r="J1535" s="513"/>
      <c r="K1535" s="513"/>
      <c r="L1535" s="513"/>
      <c r="M1535" s="513"/>
      <c r="N1535" s="513">
        <v>1</v>
      </c>
      <c r="O1535" s="513">
        <v>326</v>
      </c>
      <c r="P1535" s="503"/>
      <c r="Q1535" s="514">
        <v>326</v>
      </c>
    </row>
    <row r="1536" spans="1:17" ht="14.4" customHeight="1" x14ac:dyDescent="0.3">
      <c r="A1536" s="497" t="s">
        <v>2176</v>
      </c>
      <c r="B1536" s="498" t="s">
        <v>1607</v>
      </c>
      <c r="C1536" s="498" t="s">
        <v>1588</v>
      </c>
      <c r="D1536" s="498" t="s">
        <v>1786</v>
      </c>
      <c r="E1536" s="498" t="s">
        <v>1787</v>
      </c>
      <c r="F1536" s="513"/>
      <c r="G1536" s="513"/>
      <c r="H1536" s="513"/>
      <c r="I1536" s="513"/>
      <c r="J1536" s="513"/>
      <c r="K1536" s="513"/>
      <c r="L1536" s="513"/>
      <c r="M1536" s="513"/>
      <c r="N1536" s="513">
        <v>1</v>
      </c>
      <c r="O1536" s="513">
        <v>4493</v>
      </c>
      <c r="P1536" s="503"/>
      <c r="Q1536" s="514">
        <v>4493</v>
      </c>
    </row>
    <row r="1537" spans="1:17" ht="14.4" customHeight="1" x14ac:dyDescent="0.3">
      <c r="A1537" s="497" t="s">
        <v>2176</v>
      </c>
      <c r="B1537" s="498" t="s">
        <v>1607</v>
      </c>
      <c r="C1537" s="498" t="s">
        <v>1588</v>
      </c>
      <c r="D1537" s="498" t="s">
        <v>1800</v>
      </c>
      <c r="E1537" s="498" t="s">
        <v>1801</v>
      </c>
      <c r="F1537" s="513"/>
      <c r="G1537" s="513"/>
      <c r="H1537" s="513"/>
      <c r="I1537" s="513"/>
      <c r="J1537" s="513">
        <v>2</v>
      </c>
      <c r="K1537" s="513">
        <v>7630</v>
      </c>
      <c r="L1537" s="513"/>
      <c r="M1537" s="513">
        <v>3815</v>
      </c>
      <c r="N1537" s="513"/>
      <c r="O1537" s="513"/>
      <c r="P1537" s="503"/>
      <c r="Q1537" s="514"/>
    </row>
    <row r="1538" spans="1:17" ht="14.4" customHeight="1" x14ac:dyDescent="0.3">
      <c r="A1538" s="497" t="s">
        <v>2176</v>
      </c>
      <c r="B1538" s="498" t="s">
        <v>1607</v>
      </c>
      <c r="C1538" s="498" t="s">
        <v>1588</v>
      </c>
      <c r="D1538" s="498" t="s">
        <v>1804</v>
      </c>
      <c r="E1538" s="498" t="s">
        <v>1805</v>
      </c>
      <c r="F1538" s="513"/>
      <c r="G1538" s="513"/>
      <c r="H1538" s="513"/>
      <c r="I1538" s="513"/>
      <c r="J1538" s="513">
        <v>2</v>
      </c>
      <c r="K1538" s="513">
        <v>15670</v>
      </c>
      <c r="L1538" s="513"/>
      <c r="M1538" s="513">
        <v>7835</v>
      </c>
      <c r="N1538" s="513"/>
      <c r="O1538" s="513"/>
      <c r="P1538" s="503"/>
      <c r="Q1538" s="514"/>
    </row>
    <row r="1539" spans="1:17" ht="14.4" customHeight="1" x14ac:dyDescent="0.3">
      <c r="A1539" s="497" t="s">
        <v>2176</v>
      </c>
      <c r="B1539" s="498" t="s">
        <v>1607</v>
      </c>
      <c r="C1539" s="498" t="s">
        <v>1588</v>
      </c>
      <c r="D1539" s="498" t="s">
        <v>1816</v>
      </c>
      <c r="E1539" s="498" t="s">
        <v>1817</v>
      </c>
      <c r="F1539" s="513"/>
      <c r="G1539" s="513"/>
      <c r="H1539" s="513"/>
      <c r="I1539" s="513"/>
      <c r="J1539" s="513">
        <v>2</v>
      </c>
      <c r="K1539" s="513">
        <v>2554</v>
      </c>
      <c r="L1539" s="513"/>
      <c r="M1539" s="513">
        <v>1277</v>
      </c>
      <c r="N1539" s="513"/>
      <c r="O1539" s="513"/>
      <c r="P1539" s="503"/>
      <c r="Q1539" s="514"/>
    </row>
    <row r="1540" spans="1:17" ht="14.4" customHeight="1" x14ac:dyDescent="0.3">
      <c r="A1540" s="497" t="s">
        <v>2176</v>
      </c>
      <c r="B1540" s="498" t="s">
        <v>1607</v>
      </c>
      <c r="C1540" s="498" t="s">
        <v>1588</v>
      </c>
      <c r="D1540" s="498" t="s">
        <v>1818</v>
      </c>
      <c r="E1540" s="498" t="s">
        <v>1819</v>
      </c>
      <c r="F1540" s="513"/>
      <c r="G1540" s="513"/>
      <c r="H1540" s="513"/>
      <c r="I1540" s="513"/>
      <c r="J1540" s="513">
        <v>2</v>
      </c>
      <c r="K1540" s="513">
        <v>2328</v>
      </c>
      <c r="L1540" s="513"/>
      <c r="M1540" s="513">
        <v>1164</v>
      </c>
      <c r="N1540" s="513"/>
      <c r="O1540" s="513"/>
      <c r="P1540" s="503"/>
      <c r="Q1540" s="514"/>
    </row>
    <row r="1541" spans="1:17" ht="14.4" customHeight="1" x14ac:dyDescent="0.3">
      <c r="A1541" s="497" t="s">
        <v>2176</v>
      </c>
      <c r="B1541" s="498" t="s">
        <v>1607</v>
      </c>
      <c r="C1541" s="498" t="s">
        <v>1588</v>
      </c>
      <c r="D1541" s="498" t="s">
        <v>1820</v>
      </c>
      <c r="E1541" s="498" t="s">
        <v>1821</v>
      </c>
      <c r="F1541" s="513"/>
      <c r="G1541" s="513"/>
      <c r="H1541" s="513"/>
      <c r="I1541" s="513"/>
      <c r="J1541" s="513">
        <v>1</v>
      </c>
      <c r="K1541" s="513">
        <v>5068</v>
      </c>
      <c r="L1541" s="513"/>
      <c r="M1541" s="513">
        <v>5068</v>
      </c>
      <c r="N1541" s="513">
        <v>2</v>
      </c>
      <c r="O1541" s="513">
        <v>10136</v>
      </c>
      <c r="P1541" s="503"/>
      <c r="Q1541" s="514">
        <v>5068</v>
      </c>
    </row>
    <row r="1542" spans="1:17" ht="14.4" customHeight="1" x14ac:dyDescent="0.3">
      <c r="A1542" s="497" t="s">
        <v>2176</v>
      </c>
      <c r="B1542" s="498" t="s">
        <v>1607</v>
      </c>
      <c r="C1542" s="498" t="s">
        <v>1588</v>
      </c>
      <c r="D1542" s="498" t="s">
        <v>1822</v>
      </c>
      <c r="E1542" s="498" t="s">
        <v>1823</v>
      </c>
      <c r="F1542" s="513"/>
      <c r="G1542" s="513"/>
      <c r="H1542" s="513"/>
      <c r="I1542" s="513"/>
      <c r="J1542" s="513">
        <v>3</v>
      </c>
      <c r="K1542" s="513">
        <v>23019</v>
      </c>
      <c r="L1542" s="513"/>
      <c r="M1542" s="513">
        <v>7673</v>
      </c>
      <c r="N1542" s="513"/>
      <c r="O1542" s="513"/>
      <c r="P1542" s="503"/>
      <c r="Q1542" s="514"/>
    </row>
    <row r="1543" spans="1:17" ht="14.4" customHeight="1" x14ac:dyDescent="0.3">
      <c r="A1543" s="497" t="s">
        <v>2176</v>
      </c>
      <c r="B1543" s="498" t="s">
        <v>1607</v>
      </c>
      <c r="C1543" s="498" t="s">
        <v>1588</v>
      </c>
      <c r="D1543" s="498" t="s">
        <v>1828</v>
      </c>
      <c r="E1543" s="498" t="s">
        <v>1829</v>
      </c>
      <c r="F1543" s="513">
        <v>695</v>
      </c>
      <c r="G1543" s="513">
        <v>119540</v>
      </c>
      <c r="H1543" s="513">
        <v>1</v>
      </c>
      <c r="I1543" s="513">
        <v>172</v>
      </c>
      <c r="J1543" s="513">
        <v>598</v>
      </c>
      <c r="K1543" s="513">
        <v>103454</v>
      </c>
      <c r="L1543" s="513">
        <v>0.8654341642964698</v>
      </c>
      <c r="M1543" s="513">
        <v>173</v>
      </c>
      <c r="N1543" s="513">
        <v>756</v>
      </c>
      <c r="O1543" s="513">
        <v>130788</v>
      </c>
      <c r="P1543" s="503">
        <v>1.0940940271038984</v>
      </c>
      <c r="Q1543" s="514">
        <v>173</v>
      </c>
    </row>
    <row r="1544" spans="1:17" ht="14.4" customHeight="1" x14ac:dyDescent="0.3">
      <c r="A1544" s="497" t="s">
        <v>2176</v>
      </c>
      <c r="B1544" s="498" t="s">
        <v>1607</v>
      </c>
      <c r="C1544" s="498" t="s">
        <v>1588</v>
      </c>
      <c r="D1544" s="498" t="s">
        <v>1830</v>
      </c>
      <c r="E1544" s="498" t="s">
        <v>1831</v>
      </c>
      <c r="F1544" s="513">
        <v>11</v>
      </c>
      <c r="G1544" s="513">
        <v>21934</v>
      </c>
      <c r="H1544" s="513">
        <v>1</v>
      </c>
      <c r="I1544" s="513">
        <v>1994</v>
      </c>
      <c r="J1544" s="513">
        <v>5</v>
      </c>
      <c r="K1544" s="513">
        <v>9980</v>
      </c>
      <c r="L1544" s="513">
        <v>0.45500136773958239</v>
      </c>
      <c r="M1544" s="513">
        <v>1996</v>
      </c>
      <c r="N1544" s="513">
        <v>13</v>
      </c>
      <c r="O1544" s="513">
        <v>25948</v>
      </c>
      <c r="P1544" s="503">
        <v>1.1830035561229142</v>
      </c>
      <c r="Q1544" s="514">
        <v>1996</v>
      </c>
    </row>
    <row r="1545" spans="1:17" ht="14.4" customHeight="1" x14ac:dyDescent="0.3">
      <c r="A1545" s="497" t="s">
        <v>2176</v>
      </c>
      <c r="B1545" s="498" t="s">
        <v>1607</v>
      </c>
      <c r="C1545" s="498" t="s">
        <v>1588</v>
      </c>
      <c r="D1545" s="498" t="s">
        <v>1836</v>
      </c>
      <c r="E1545" s="498" t="s">
        <v>1837</v>
      </c>
      <c r="F1545" s="513"/>
      <c r="G1545" s="513"/>
      <c r="H1545" s="513"/>
      <c r="I1545" s="513"/>
      <c r="J1545" s="513">
        <v>1</v>
      </c>
      <c r="K1545" s="513">
        <v>2692</v>
      </c>
      <c r="L1545" s="513"/>
      <c r="M1545" s="513">
        <v>2692</v>
      </c>
      <c r="N1545" s="513">
        <v>2</v>
      </c>
      <c r="O1545" s="513">
        <v>5384</v>
      </c>
      <c r="P1545" s="503"/>
      <c r="Q1545" s="514">
        <v>2692</v>
      </c>
    </row>
    <row r="1546" spans="1:17" ht="14.4" customHeight="1" x14ac:dyDescent="0.3">
      <c r="A1546" s="497" t="s">
        <v>2176</v>
      </c>
      <c r="B1546" s="498" t="s">
        <v>1607</v>
      </c>
      <c r="C1546" s="498" t="s">
        <v>1588</v>
      </c>
      <c r="D1546" s="498" t="s">
        <v>1846</v>
      </c>
      <c r="E1546" s="498" t="s">
        <v>1847</v>
      </c>
      <c r="F1546" s="513"/>
      <c r="G1546" s="513"/>
      <c r="H1546" s="513"/>
      <c r="I1546" s="513"/>
      <c r="J1546" s="513">
        <v>1</v>
      </c>
      <c r="K1546" s="513">
        <v>2076</v>
      </c>
      <c r="L1546" s="513"/>
      <c r="M1546" s="513">
        <v>2076</v>
      </c>
      <c r="N1546" s="513"/>
      <c r="O1546" s="513"/>
      <c r="P1546" s="503"/>
      <c r="Q1546" s="514"/>
    </row>
    <row r="1547" spans="1:17" ht="14.4" customHeight="1" x14ac:dyDescent="0.3">
      <c r="A1547" s="497" t="s">
        <v>2176</v>
      </c>
      <c r="B1547" s="498" t="s">
        <v>1607</v>
      </c>
      <c r="C1547" s="498" t="s">
        <v>1588</v>
      </c>
      <c r="D1547" s="498" t="s">
        <v>1850</v>
      </c>
      <c r="E1547" s="498" t="s">
        <v>1851</v>
      </c>
      <c r="F1547" s="513"/>
      <c r="G1547" s="513"/>
      <c r="H1547" s="513"/>
      <c r="I1547" s="513"/>
      <c r="J1547" s="513"/>
      <c r="K1547" s="513"/>
      <c r="L1547" s="513"/>
      <c r="M1547" s="513"/>
      <c r="N1547" s="513">
        <v>1</v>
      </c>
      <c r="O1547" s="513">
        <v>193</v>
      </c>
      <c r="P1547" s="503"/>
      <c r="Q1547" s="514">
        <v>193</v>
      </c>
    </row>
    <row r="1548" spans="1:17" ht="14.4" customHeight="1" x14ac:dyDescent="0.3">
      <c r="A1548" s="497" t="s">
        <v>2176</v>
      </c>
      <c r="B1548" s="498" t="s">
        <v>1607</v>
      </c>
      <c r="C1548" s="498" t="s">
        <v>1588</v>
      </c>
      <c r="D1548" s="498" t="s">
        <v>1852</v>
      </c>
      <c r="E1548" s="498" t="s">
        <v>1853</v>
      </c>
      <c r="F1548" s="513"/>
      <c r="G1548" s="513"/>
      <c r="H1548" s="513"/>
      <c r="I1548" s="513"/>
      <c r="J1548" s="513"/>
      <c r="K1548" s="513"/>
      <c r="L1548" s="513"/>
      <c r="M1548" s="513"/>
      <c r="N1548" s="513">
        <v>20</v>
      </c>
      <c r="O1548" s="513">
        <v>3960</v>
      </c>
      <c r="P1548" s="503"/>
      <c r="Q1548" s="514">
        <v>198</v>
      </c>
    </row>
    <row r="1549" spans="1:17" ht="14.4" customHeight="1" x14ac:dyDescent="0.3">
      <c r="A1549" s="497" t="s">
        <v>2176</v>
      </c>
      <c r="B1549" s="498" t="s">
        <v>1607</v>
      </c>
      <c r="C1549" s="498" t="s">
        <v>1588</v>
      </c>
      <c r="D1549" s="498" t="s">
        <v>1854</v>
      </c>
      <c r="E1549" s="498" t="s">
        <v>1855</v>
      </c>
      <c r="F1549" s="513"/>
      <c r="G1549" s="513"/>
      <c r="H1549" s="513"/>
      <c r="I1549" s="513"/>
      <c r="J1549" s="513">
        <v>2</v>
      </c>
      <c r="K1549" s="513">
        <v>830</v>
      </c>
      <c r="L1549" s="513"/>
      <c r="M1549" s="513">
        <v>415</v>
      </c>
      <c r="N1549" s="513">
        <v>1</v>
      </c>
      <c r="O1549" s="513">
        <v>415</v>
      </c>
      <c r="P1549" s="503"/>
      <c r="Q1549" s="514">
        <v>415</v>
      </c>
    </row>
    <row r="1550" spans="1:17" ht="14.4" customHeight="1" x14ac:dyDescent="0.3">
      <c r="A1550" s="497" t="s">
        <v>2176</v>
      </c>
      <c r="B1550" s="498" t="s">
        <v>1607</v>
      </c>
      <c r="C1550" s="498" t="s">
        <v>1588</v>
      </c>
      <c r="D1550" s="498" t="s">
        <v>1858</v>
      </c>
      <c r="E1550" s="498" t="s">
        <v>1859</v>
      </c>
      <c r="F1550" s="513">
        <v>3</v>
      </c>
      <c r="G1550" s="513">
        <v>471</v>
      </c>
      <c r="H1550" s="513">
        <v>1</v>
      </c>
      <c r="I1550" s="513">
        <v>157</v>
      </c>
      <c r="J1550" s="513">
        <v>1</v>
      </c>
      <c r="K1550" s="513">
        <v>158</v>
      </c>
      <c r="L1550" s="513">
        <v>0.3354564755838641</v>
      </c>
      <c r="M1550" s="513">
        <v>158</v>
      </c>
      <c r="N1550" s="513">
        <v>1</v>
      </c>
      <c r="O1550" s="513">
        <v>158</v>
      </c>
      <c r="P1550" s="503">
        <v>0.3354564755838641</v>
      </c>
      <c r="Q1550" s="514">
        <v>158</v>
      </c>
    </row>
    <row r="1551" spans="1:17" ht="14.4" customHeight="1" x14ac:dyDescent="0.3">
      <c r="A1551" s="497" t="s">
        <v>2176</v>
      </c>
      <c r="B1551" s="498" t="s">
        <v>1607</v>
      </c>
      <c r="C1551" s="498" t="s">
        <v>1588</v>
      </c>
      <c r="D1551" s="498" t="s">
        <v>1864</v>
      </c>
      <c r="E1551" s="498" t="s">
        <v>1865</v>
      </c>
      <c r="F1551" s="513">
        <v>17</v>
      </c>
      <c r="G1551" s="513">
        <v>35972</v>
      </c>
      <c r="H1551" s="513">
        <v>1</v>
      </c>
      <c r="I1551" s="513">
        <v>2116</v>
      </c>
      <c r="J1551" s="513">
        <v>1</v>
      </c>
      <c r="K1551" s="513">
        <v>2118</v>
      </c>
      <c r="L1551" s="513">
        <v>5.8879128210830647E-2</v>
      </c>
      <c r="M1551" s="513">
        <v>2118</v>
      </c>
      <c r="N1551" s="513">
        <v>16</v>
      </c>
      <c r="O1551" s="513">
        <v>33888</v>
      </c>
      <c r="P1551" s="503">
        <v>0.94206605137329036</v>
      </c>
      <c r="Q1551" s="514">
        <v>2118</v>
      </c>
    </row>
    <row r="1552" spans="1:17" ht="14.4" customHeight="1" x14ac:dyDescent="0.3">
      <c r="A1552" s="497" t="s">
        <v>2176</v>
      </c>
      <c r="B1552" s="498" t="s">
        <v>1607</v>
      </c>
      <c r="C1552" s="498" t="s">
        <v>1588</v>
      </c>
      <c r="D1552" s="498" t="s">
        <v>1866</v>
      </c>
      <c r="E1552" s="498" t="s">
        <v>1801</v>
      </c>
      <c r="F1552" s="513"/>
      <c r="G1552" s="513"/>
      <c r="H1552" s="513"/>
      <c r="I1552" s="513"/>
      <c r="J1552" s="513">
        <v>2</v>
      </c>
      <c r="K1552" s="513">
        <v>3728</v>
      </c>
      <c r="L1552" s="513"/>
      <c r="M1552" s="513">
        <v>1864</v>
      </c>
      <c r="N1552" s="513">
        <v>1</v>
      </c>
      <c r="O1552" s="513">
        <v>1864</v>
      </c>
      <c r="P1552" s="503"/>
      <c r="Q1552" s="514">
        <v>1864</v>
      </c>
    </row>
    <row r="1553" spans="1:17" ht="14.4" customHeight="1" x14ac:dyDescent="0.3">
      <c r="A1553" s="497" t="s">
        <v>2176</v>
      </c>
      <c r="B1553" s="498" t="s">
        <v>1607</v>
      </c>
      <c r="C1553" s="498" t="s">
        <v>1588</v>
      </c>
      <c r="D1553" s="498" t="s">
        <v>1871</v>
      </c>
      <c r="E1553" s="498" t="s">
        <v>1872</v>
      </c>
      <c r="F1553" s="513"/>
      <c r="G1553" s="513"/>
      <c r="H1553" s="513"/>
      <c r="I1553" s="513"/>
      <c r="J1553" s="513">
        <v>1</v>
      </c>
      <c r="K1553" s="513">
        <v>8384</v>
      </c>
      <c r="L1553" s="513"/>
      <c r="M1553" s="513">
        <v>8384</v>
      </c>
      <c r="N1553" s="513">
        <v>1</v>
      </c>
      <c r="O1553" s="513">
        <v>8384</v>
      </c>
      <c r="P1553" s="503"/>
      <c r="Q1553" s="514">
        <v>8384</v>
      </c>
    </row>
    <row r="1554" spans="1:17" ht="14.4" customHeight="1" x14ac:dyDescent="0.3">
      <c r="A1554" s="497" t="s">
        <v>2176</v>
      </c>
      <c r="B1554" s="498" t="s">
        <v>1607</v>
      </c>
      <c r="C1554" s="498" t="s">
        <v>1588</v>
      </c>
      <c r="D1554" s="498" t="s">
        <v>1877</v>
      </c>
      <c r="E1554" s="498" t="s">
        <v>1878</v>
      </c>
      <c r="F1554" s="513"/>
      <c r="G1554" s="513"/>
      <c r="H1554" s="513"/>
      <c r="I1554" s="513"/>
      <c r="J1554" s="513">
        <v>1</v>
      </c>
      <c r="K1554" s="513">
        <v>0</v>
      </c>
      <c r="L1554" s="513"/>
      <c r="M1554" s="513">
        <v>0</v>
      </c>
      <c r="N1554" s="513"/>
      <c r="O1554" s="513"/>
      <c r="P1554" s="503"/>
      <c r="Q1554" s="514"/>
    </row>
    <row r="1555" spans="1:17" ht="14.4" customHeight="1" x14ac:dyDescent="0.3">
      <c r="A1555" s="497" t="s">
        <v>2177</v>
      </c>
      <c r="B1555" s="498" t="s">
        <v>1607</v>
      </c>
      <c r="C1555" s="498" t="s">
        <v>1608</v>
      </c>
      <c r="D1555" s="498" t="s">
        <v>1614</v>
      </c>
      <c r="E1555" s="498" t="s">
        <v>1615</v>
      </c>
      <c r="F1555" s="513"/>
      <c r="G1555" s="513"/>
      <c r="H1555" s="513"/>
      <c r="I1555" s="513"/>
      <c r="J1555" s="513">
        <v>1</v>
      </c>
      <c r="K1555" s="513">
        <v>2671.46</v>
      </c>
      <c r="L1555" s="513"/>
      <c r="M1555" s="513">
        <v>2671.46</v>
      </c>
      <c r="N1555" s="513"/>
      <c r="O1555" s="513"/>
      <c r="P1555" s="503"/>
      <c r="Q1555" s="514"/>
    </row>
    <row r="1556" spans="1:17" ht="14.4" customHeight="1" x14ac:dyDescent="0.3">
      <c r="A1556" s="497" t="s">
        <v>2177</v>
      </c>
      <c r="B1556" s="498" t="s">
        <v>1607</v>
      </c>
      <c r="C1556" s="498" t="s">
        <v>1608</v>
      </c>
      <c r="D1556" s="498" t="s">
        <v>1616</v>
      </c>
      <c r="E1556" s="498" t="s">
        <v>1615</v>
      </c>
      <c r="F1556" s="513"/>
      <c r="G1556" s="513"/>
      <c r="H1556" s="513"/>
      <c r="I1556" s="513"/>
      <c r="J1556" s="513">
        <v>0.2</v>
      </c>
      <c r="K1556" s="513">
        <v>1335.72</v>
      </c>
      <c r="L1556" s="513"/>
      <c r="M1556" s="513">
        <v>6678.5999999999995</v>
      </c>
      <c r="N1556" s="513"/>
      <c r="O1556" s="513"/>
      <c r="P1556" s="503"/>
      <c r="Q1556" s="514"/>
    </row>
    <row r="1557" spans="1:17" ht="14.4" customHeight="1" x14ac:dyDescent="0.3">
      <c r="A1557" s="497" t="s">
        <v>2177</v>
      </c>
      <c r="B1557" s="498" t="s">
        <v>1607</v>
      </c>
      <c r="C1557" s="498" t="s">
        <v>1608</v>
      </c>
      <c r="D1557" s="498" t="s">
        <v>1620</v>
      </c>
      <c r="E1557" s="498" t="s">
        <v>624</v>
      </c>
      <c r="F1557" s="513">
        <v>3.5999999999999996</v>
      </c>
      <c r="G1557" s="513">
        <v>5579.3799999999992</v>
      </c>
      <c r="H1557" s="513">
        <v>1</v>
      </c>
      <c r="I1557" s="513">
        <v>1549.8277777777778</v>
      </c>
      <c r="J1557" s="513">
        <v>6.3</v>
      </c>
      <c r="K1557" s="513">
        <v>6213.68</v>
      </c>
      <c r="L1557" s="513">
        <v>1.1136864669551099</v>
      </c>
      <c r="M1557" s="513">
        <v>986.29841269841279</v>
      </c>
      <c r="N1557" s="513">
        <v>9</v>
      </c>
      <c r="O1557" s="513">
        <v>8901.25</v>
      </c>
      <c r="P1557" s="503">
        <v>1.5953833580075207</v>
      </c>
      <c r="Q1557" s="514">
        <v>989.02777777777783</v>
      </c>
    </row>
    <row r="1558" spans="1:17" ht="14.4" customHeight="1" x14ac:dyDescent="0.3">
      <c r="A1558" s="497" t="s">
        <v>2177</v>
      </c>
      <c r="B1558" s="498" t="s">
        <v>1607</v>
      </c>
      <c r="C1558" s="498" t="s">
        <v>1608</v>
      </c>
      <c r="D1558" s="498" t="s">
        <v>1622</v>
      </c>
      <c r="E1558" s="498" t="s">
        <v>693</v>
      </c>
      <c r="F1558" s="513">
        <v>0.77</v>
      </c>
      <c r="G1558" s="513">
        <v>9932.8799999999992</v>
      </c>
      <c r="H1558" s="513">
        <v>1</v>
      </c>
      <c r="I1558" s="513">
        <v>12899.844155844154</v>
      </c>
      <c r="J1558" s="513">
        <v>2.0300000000000002</v>
      </c>
      <c r="K1558" s="513">
        <v>20933.189999999999</v>
      </c>
      <c r="L1558" s="513">
        <v>2.1074643003841786</v>
      </c>
      <c r="M1558" s="513">
        <v>10311.916256157634</v>
      </c>
      <c r="N1558" s="513">
        <v>2.2599999999999998</v>
      </c>
      <c r="O1558" s="513">
        <v>23310.829999999998</v>
      </c>
      <c r="P1558" s="503">
        <v>2.3468349562261901</v>
      </c>
      <c r="Q1558" s="514">
        <v>10314.526548672566</v>
      </c>
    </row>
    <row r="1559" spans="1:17" ht="14.4" customHeight="1" x14ac:dyDescent="0.3">
      <c r="A1559" s="497" t="s">
        <v>2177</v>
      </c>
      <c r="B1559" s="498" t="s">
        <v>1607</v>
      </c>
      <c r="C1559" s="498" t="s">
        <v>1608</v>
      </c>
      <c r="D1559" s="498" t="s">
        <v>1625</v>
      </c>
      <c r="E1559" s="498" t="s">
        <v>693</v>
      </c>
      <c r="F1559" s="513"/>
      <c r="G1559" s="513"/>
      <c r="H1559" s="513"/>
      <c r="I1559" s="513"/>
      <c r="J1559" s="513">
        <v>0.06</v>
      </c>
      <c r="K1559" s="513">
        <v>390.39</v>
      </c>
      <c r="L1559" s="513"/>
      <c r="M1559" s="513">
        <v>6506.5</v>
      </c>
      <c r="N1559" s="513">
        <v>0.2</v>
      </c>
      <c r="O1559" s="513">
        <v>1301.3</v>
      </c>
      <c r="P1559" s="503"/>
      <c r="Q1559" s="514">
        <v>6506.4999999999991</v>
      </c>
    </row>
    <row r="1560" spans="1:17" ht="14.4" customHeight="1" x14ac:dyDescent="0.3">
      <c r="A1560" s="497" t="s">
        <v>2177</v>
      </c>
      <c r="B1560" s="498" t="s">
        <v>1607</v>
      </c>
      <c r="C1560" s="498" t="s">
        <v>1608</v>
      </c>
      <c r="D1560" s="498" t="s">
        <v>1946</v>
      </c>
      <c r="E1560" s="498" t="s">
        <v>1947</v>
      </c>
      <c r="F1560" s="513"/>
      <c r="G1560" s="513"/>
      <c r="H1560" s="513"/>
      <c r="I1560" s="513"/>
      <c r="J1560" s="513"/>
      <c r="K1560" s="513"/>
      <c r="L1560" s="513"/>
      <c r="M1560" s="513"/>
      <c r="N1560" s="513">
        <v>1</v>
      </c>
      <c r="O1560" s="513">
        <v>416.3</v>
      </c>
      <c r="P1560" s="503"/>
      <c r="Q1560" s="514">
        <v>416.3</v>
      </c>
    </row>
    <row r="1561" spans="1:17" ht="14.4" customHeight="1" x14ac:dyDescent="0.3">
      <c r="A1561" s="497" t="s">
        <v>2177</v>
      </c>
      <c r="B1561" s="498" t="s">
        <v>1607</v>
      </c>
      <c r="C1561" s="498" t="s">
        <v>1608</v>
      </c>
      <c r="D1561" s="498" t="s">
        <v>1633</v>
      </c>
      <c r="E1561" s="498" t="s">
        <v>716</v>
      </c>
      <c r="F1561" s="513">
        <v>0.7</v>
      </c>
      <c r="G1561" s="513">
        <v>3789.3100000000004</v>
      </c>
      <c r="H1561" s="513">
        <v>1</v>
      </c>
      <c r="I1561" s="513">
        <v>5413.3000000000011</v>
      </c>
      <c r="J1561" s="513">
        <v>1.22</v>
      </c>
      <c r="K1561" s="513">
        <v>6646.9700000000012</v>
      </c>
      <c r="L1561" s="513">
        <v>1.7541372967637909</v>
      </c>
      <c r="M1561" s="513">
        <v>5448.3360655737715</v>
      </c>
      <c r="N1561" s="513">
        <v>0.54</v>
      </c>
      <c r="O1561" s="513">
        <v>2948.83</v>
      </c>
      <c r="P1561" s="503">
        <v>0.77819708601302073</v>
      </c>
      <c r="Q1561" s="514">
        <v>5460.7962962962956</v>
      </c>
    </row>
    <row r="1562" spans="1:17" ht="14.4" customHeight="1" x14ac:dyDescent="0.3">
      <c r="A1562" s="497" t="s">
        <v>2177</v>
      </c>
      <c r="B1562" s="498" t="s">
        <v>1607</v>
      </c>
      <c r="C1562" s="498" t="s">
        <v>1608</v>
      </c>
      <c r="D1562" s="498" t="s">
        <v>1634</v>
      </c>
      <c r="E1562" s="498" t="s">
        <v>716</v>
      </c>
      <c r="F1562" s="513">
        <v>1.51</v>
      </c>
      <c r="G1562" s="513">
        <v>16287.13</v>
      </c>
      <c r="H1562" s="513">
        <v>1</v>
      </c>
      <c r="I1562" s="513">
        <v>10786.178807947019</v>
      </c>
      <c r="J1562" s="513">
        <v>1.7999999999999998</v>
      </c>
      <c r="K1562" s="513">
        <v>19584.23</v>
      </c>
      <c r="L1562" s="513">
        <v>1.2024359110536971</v>
      </c>
      <c r="M1562" s="513">
        <v>10880.127777777778</v>
      </c>
      <c r="N1562" s="513">
        <v>1.1299999999999999</v>
      </c>
      <c r="O1562" s="513">
        <v>12341.36</v>
      </c>
      <c r="P1562" s="503">
        <v>0.75773693707853995</v>
      </c>
      <c r="Q1562" s="514">
        <v>10921.557522123896</v>
      </c>
    </row>
    <row r="1563" spans="1:17" ht="14.4" customHeight="1" x14ac:dyDescent="0.3">
      <c r="A1563" s="497" t="s">
        <v>2177</v>
      </c>
      <c r="B1563" s="498" t="s">
        <v>1607</v>
      </c>
      <c r="C1563" s="498" t="s">
        <v>1608</v>
      </c>
      <c r="D1563" s="498" t="s">
        <v>1635</v>
      </c>
      <c r="E1563" s="498" t="s">
        <v>719</v>
      </c>
      <c r="F1563" s="513">
        <v>1.8000000000000003</v>
      </c>
      <c r="G1563" s="513">
        <v>3490.39</v>
      </c>
      <c r="H1563" s="513">
        <v>1</v>
      </c>
      <c r="I1563" s="513">
        <v>1939.1055555555552</v>
      </c>
      <c r="J1563" s="513">
        <v>0.8</v>
      </c>
      <c r="K1563" s="513">
        <v>1561.48</v>
      </c>
      <c r="L1563" s="513">
        <v>0.44736548064829434</v>
      </c>
      <c r="M1563" s="513">
        <v>1951.85</v>
      </c>
      <c r="N1563" s="513">
        <v>1.1000000000000001</v>
      </c>
      <c r="O1563" s="513">
        <v>2151.71</v>
      </c>
      <c r="P1563" s="503">
        <v>0.61646692776451917</v>
      </c>
      <c r="Q1563" s="514">
        <v>1956.1</v>
      </c>
    </row>
    <row r="1564" spans="1:17" ht="14.4" customHeight="1" x14ac:dyDescent="0.3">
      <c r="A1564" s="497" t="s">
        <v>2177</v>
      </c>
      <c r="B1564" s="498" t="s">
        <v>1607</v>
      </c>
      <c r="C1564" s="498" t="s">
        <v>1608</v>
      </c>
      <c r="D1564" s="498" t="s">
        <v>1637</v>
      </c>
      <c r="E1564" s="498" t="s">
        <v>632</v>
      </c>
      <c r="F1564" s="513">
        <v>0.5</v>
      </c>
      <c r="G1564" s="513">
        <v>188.01000000000002</v>
      </c>
      <c r="H1564" s="513">
        <v>1</v>
      </c>
      <c r="I1564" s="513">
        <v>376.02000000000004</v>
      </c>
      <c r="J1564" s="513">
        <v>0.3</v>
      </c>
      <c r="K1564" s="513">
        <v>113.78999999999999</v>
      </c>
      <c r="L1564" s="513">
        <v>0.60523376416148067</v>
      </c>
      <c r="M1564" s="513">
        <v>379.3</v>
      </c>
      <c r="N1564" s="513">
        <v>0.15</v>
      </c>
      <c r="O1564" s="513">
        <v>56.9</v>
      </c>
      <c r="P1564" s="503">
        <v>0.30264347641082917</v>
      </c>
      <c r="Q1564" s="514">
        <v>379.33333333333331</v>
      </c>
    </row>
    <row r="1565" spans="1:17" ht="14.4" customHeight="1" x14ac:dyDescent="0.3">
      <c r="A1565" s="497" t="s">
        <v>2177</v>
      </c>
      <c r="B1565" s="498" t="s">
        <v>1607</v>
      </c>
      <c r="C1565" s="498" t="s">
        <v>1608</v>
      </c>
      <c r="D1565" s="498" t="s">
        <v>1639</v>
      </c>
      <c r="E1565" s="498" t="s">
        <v>609</v>
      </c>
      <c r="F1565" s="513"/>
      <c r="G1565" s="513"/>
      <c r="H1565" s="513"/>
      <c r="I1565" s="513"/>
      <c r="J1565" s="513"/>
      <c r="K1565" s="513"/>
      <c r="L1565" s="513"/>
      <c r="M1565" s="513"/>
      <c r="N1565" s="513">
        <v>0.05</v>
      </c>
      <c r="O1565" s="513">
        <v>47.24</v>
      </c>
      <c r="P1565" s="503"/>
      <c r="Q1565" s="514">
        <v>944.8</v>
      </c>
    </row>
    <row r="1566" spans="1:17" ht="14.4" customHeight="1" x14ac:dyDescent="0.3">
      <c r="A1566" s="497" t="s">
        <v>2177</v>
      </c>
      <c r="B1566" s="498" t="s">
        <v>1607</v>
      </c>
      <c r="C1566" s="498" t="s">
        <v>1581</v>
      </c>
      <c r="D1566" s="498" t="s">
        <v>1644</v>
      </c>
      <c r="E1566" s="498" t="s">
        <v>1645</v>
      </c>
      <c r="F1566" s="513"/>
      <c r="G1566" s="513"/>
      <c r="H1566" s="513"/>
      <c r="I1566" s="513"/>
      <c r="J1566" s="513">
        <v>1</v>
      </c>
      <c r="K1566" s="513">
        <v>589.59</v>
      </c>
      <c r="L1566" s="513"/>
      <c r="M1566" s="513">
        <v>589.59</v>
      </c>
      <c r="N1566" s="513">
        <v>1</v>
      </c>
      <c r="O1566" s="513">
        <v>589.59</v>
      </c>
      <c r="P1566" s="503"/>
      <c r="Q1566" s="514">
        <v>589.59</v>
      </c>
    </row>
    <row r="1567" spans="1:17" ht="14.4" customHeight="1" x14ac:dyDescent="0.3">
      <c r="A1567" s="497" t="s">
        <v>2177</v>
      </c>
      <c r="B1567" s="498" t="s">
        <v>1607</v>
      </c>
      <c r="C1567" s="498" t="s">
        <v>1581</v>
      </c>
      <c r="D1567" s="498" t="s">
        <v>1650</v>
      </c>
      <c r="E1567" s="498" t="s">
        <v>1651</v>
      </c>
      <c r="F1567" s="513"/>
      <c r="G1567" s="513"/>
      <c r="H1567" s="513"/>
      <c r="I1567" s="513"/>
      <c r="J1567" s="513">
        <v>1</v>
      </c>
      <c r="K1567" s="513">
        <v>972.32</v>
      </c>
      <c r="L1567" s="513"/>
      <c r="M1567" s="513">
        <v>972.32</v>
      </c>
      <c r="N1567" s="513">
        <v>2</v>
      </c>
      <c r="O1567" s="513">
        <v>1944.64</v>
      </c>
      <c r="P1567" s="503"/>
      <c r="Q1567" s="514">
        <v>972.32</v>
      </c>
    </row>
    <row r="1568" spans="1:17" ht="14.4" customHeight="1" x14ac:dyDescent="0.3">
      <c r="A1568" s="497" t="s">
        <v>2177</v>
      </c>
      <c r="B1568" s="498" t="s">
        <v>1607</v>
      </c>
      <c r="C1568" s="498" t="s">
        <v>1581</v>
      </c>
      <c r="D1568" s="498" t="s">
        <v>1652</v>
      </c>
      <c r="E1568" s="498" t="s">
        <v>1651</v>
      </c>
      <c r="F1568" s="513">
        <v>2</v>
      </c>
      <c r="G1568" s="513">
        <v>3294.8</v>
      </c>
      <c r="H1568" s="513">
        <v>1</v>
      </c>
      <c r="I1568" s="513">
        <v>1647.4</v>
      </c>
      <c r="J1568" s="513">
        <v>7</v>
      </c>
      <c r="K1568" s="513">
        <v>11951.17</v>
      </c>
      <c r="L1568" s="513">
        <v>3.6272823843632387</v>
      </c>
      <c r="M1568" s="513">
        <v>1707.31</v>
      </c>
      <c r="N1568" s="513">
        <v>9</v>
      </c>
      <c r="O1568" s="513">
        <v>15365.79</v>
      </c>
      <c r="P1568" s="503">
        <v>4.6636487798955928</v>
      </c>
      <c r="Q1568" s="514">
        <v>1707.3100000000002</v>
      </c>
    </row>
    <row r="1569" spans="1:17" ht="14.4" customHeight="1" x14ac:dyDescent="0.3">
      <c r="A1569" s="497" t="s">
        <v>2177</v>
      </c>
      <c r="B1569" s="498" t="s">
        <v>1607</v>
      </c>
      <c r="C1569" s="498" t="s">
        <v>1581</v>
      </c>
      <c r="D1569" s="498" t="s">
        <v>1653</v>
      </c>
      <c r="E1569" s="498" t="s">
        <v>1651</v>
      </c>
      <c r="F1569" s="513">
        <v>2</v>
      </c>
      <c r="G1569" s="513">
        <v>3987.6</v>
      </c>
      <c r="H1569" s="513">
        <v>1</v>
      </c>
      <c r="I1569" s="513">
        <v>1993.8</v>
      </c>
      <c r="J1569" s="513">
        <v>3</v>
      </c>
      <c r="K1569" s="513">
        <v>6198.9000000000005</v>
      </c>
      <c r="L1569" s="513">
        <v>1.5545440866686731</v>
      </c>
      <c r="M1569" s="513">
        <v>2066.3000000000002</v>
      </c>
      <c r="N1569" s="513">
        <v>3</v>
      </c>
      <c r="O1569" s="513">
        <v>6198.9</v>
      </c>
      <c r="P1569" s="503">
        <v>1.5545440866686728</v>
      </c>
      <c r="Q1569" s="514">
        <v>2066.2999999999997</v>
      </c>
    </row>
    <row r="1570" spans="1:17" ht="14.4" customHeight="1" x14ac:dyDescent="0.3">
      <c r="A1570" s="497" t="s">
        <v>2177</v>
      </c>
      <c r="B1570" s="498" t="s">
        <v>1607</v>
      </c>
      <c r="C1570" s="498" t="s">
        <v>1581</v>
      </c>
      <c r="D1570" s="498" t="s">
        <v>1950</v>
      </c>
      <c r="E1570" s="498" t="s">
        <v>1951</v>
      </c>
      <c r="F1570" s="513">
        <v>3</v>
      </c>
      <c r="G1570" s="513">
        <v>5592.9</v>
      </c>
      <c r="H1570" s="513">
        <v>1</v>
      </c>
      <c r="I1570" s="513">
        <v>1864.3</v>
      </c>
      <c r="J1570" s="513"/>
      <c r="K1570" s="513"/>
      <c r="L1570" s="513"/>
      <c r="M1570" s="513"/>
      <c r="N1570" s="513"/>
      <c r="O1570" s="513"/>
      <c r="P1570" s="503"/>
      <c r="Q1570" s="514"/>
    </row>
    <row r="1571" spans="1:17" ht="14.4" customHeight="1" x14ac:dyDescent="0.3">
      <c r="A1571" s="497" t="s">
        <v>2177</v>
      </c>
      <c r="B1571" s="498" t="s">
        <v>1607</v>
      </c>
      <c r="C1571" s="498" t="s">
        <v>1581</v>
      </c>
      <c r="D1571" s="498" t="s">
        <v>1654</v>
      </c>
      <c r="E1571" s="498" t="s">
        <v>1655</v>
      </c>
      <c r="F1571" s="513">
        <v>5</v>
      </c>
      <c r="G1571" s="513">
        <v>4958.5</v>
      </c>
      <c r="H1571" s="513">
        <v>1</v>
      </c>
      <c r="I1571" s="513">
        <v>991.7</v>
      </c>
      <c r="J1571" s="513">
        <v>3</v>
      </c>
      <c r="K1571" s="513">
        <v>3083.2799999999997</v>
      </c>
      <c r="L1571" s="513">
        <v>0.62181708177876371</v>
      </c>
      <c r="M1571" s="513">
        <v>1027.76</v>
      </c>
      <c r="N1571" s="513">
        <v>9</v>
      </c>
      <c r="O1571" s="513">
        <v>9249.84</v>
      </c>
      <c r="P1571" s="503">
        <v>1.8654512453362913</v>
      </c>
      <c r="Q1571" s="514">
        <v>1027.76</v>
      </c>
    </row>
    <row r="1572" spans="1:17" ht="14.4" customHeight="1" x14ac:dyDescent="0.3">
      <c r="A1572" s="497" t="s">
        <v>2177</v>
      </c>
      <c r="B1572" s="498" t="s">
        <v>1607</v>
      </c>
      <c r="C1572" s="498" t="s">
        <v>1581</v>
      </c>
      <c r="D1572" s="498" t="s">
        <v>1656</v>
      </c>
      <c r="E1572" s="498" t="s">
        <v>1655</v>
      </c>
      <c r="F1572" s="513">
        <v>1</v>
      </c>
      <c r="G1572" s="513">
        <v>2066.6999999999998</v>
      </c>
      <c r="H1572" s="513">
        <v>1</v>
      </c>
      <c r="I1572" s="513">
        <v>2066.6999999999998</v>
      </c>
      <c r="J1572" s="513">
        <v>4</v>
      </c>
      <c r="K1572" s="513">
        <v>8567.4</v>
      </c>
      <c r="L1572" s="513">
        <v>4.1454492669473071</v>
      </c>
      <c r="M1572" s="513">
        <v>2141.85</v>
      </c>
      <c r="N1572" s="513"/>
      <c r="O1572" s="513"/>
      <c r="P1572" s="503"/>
      <c r="Q1572" s="514"/>
    </row>
    <row r="1573" spans="1:17" ht="14.4" customHeight="1" x14ac:dyDescent="0.3">
      <c r="A1573" s="497" t="s">
        <v>2177</v>
      </c>
      <c r="B1573" s="498" t="s">
        <v>1607</v>
      </c>
      <c r="C1573" s="498" t="s">
        <v>1581</v>
      </c>
      <c r="D1573" s="498" t="s">
        <v>1992</v>
      </c>
      <c r="E1573" s="498" t="s">
        <v>1993</v>
      </c>
      <c r="F1573" s="513">
        <v>1</v>
      </c>
      <c r="G1573" s="513">
        <v>20587</v>
      </c>
      <c r="H1573" s="513">
        <v>1</v>
      </c>
      <c r="I1573" s="513">
        <v>20587</v>
      </c>
      <c r="J1573" s="513"/>
      <c r="K1573" s="513"/>
      <c r="L1573" s="513"/>
      <c r="M1573" s="513"/>
      <c r="N1573" s="513"/>
      <c r="O1573" s="513"/>
      <c r="P1573" s="503"/>
      <c r="Q1573" s="514"/>
    </row>
    <row r="1574" spans="1:17" ht="14.4" customHeight="1" x14ac:dyDescent="0.3">
      <c r="A1574" s="497" t="s">
        <v>2177</v>
      </c>
      <c r="B1574" s="498" t="s">
        <v>1607</v>
      </c>
      <c r="C1574" s="498" t="s">
        <v>1581</v>
      </c>
      <c r="D1574" s="498" t="s">
        <v>2007</v>
      </c>
      <c r="E1574" s="498" t="s">
        <v>2008</v>
      </c>
      <c r="F1574" s="513">
        <v>1</v>
      </c>
      <c r="G1574" s="513">
        <v>2583</v>
      </c>
      <c r="H1574" s="513">
        <v>1</v>
      </c>
      <c r="I1574" s="513">
        <v>2583</v>
      </c>
      <c r="J1574" s="513"/>
      <c r="K1574" s="513"/>
      <c r="L1574" s="513"/>
      <c r="M1574" s="513"/>
      <c r="N1574" s="513"/>
      <c r="O1574" s="513"/>
      <c r="P1574" s="503"/>
      <c r="Q1574" s="514"/>
    </row>
    <row r="1575" spans="1:17" ht="14.4" customHeight="1" x14ac:dyDescent="0.3">
      <c r="A1575" s="497" t="s">
        <v>2177</v>
      </c>
      <c r="B1575" s="498" t="s">
        <v>1607</v>
      </c>
      <c r="C1575" s="498" t="s">
        <v>1581</v>
      </c>
      <c r="D1575" s="498" t="s">
        <v>1659</v>
      </c>
      <c r="E1575" s="498" t="s">
        <v>1660</v>
      </c>
      <c r="F1575" s="513"/>
      <c r="G1575" s="513"/>
      <c r="H1575" s="513"/>
      <c r="I1575" s="513"/>
      <c r="J1575" s="513">
        <v>1</v>
      </c>
      <c r="K1575" s="513">
        <v>3003.38</v>
      </c>
      <c r="L1575" s="513"/>
      <c r="M1575" s="513">
        <v>3003.38</v>
      </c>
      <c r="N1575" s="513">
        <v>1</v>
      </c>
      <c r="O1575" s="513">
        <v>3003.38</v>
      </c>
      <c r="P1575" s="503"/>
      <c r="Q1575" s="514">
        <v>3003.38</v>
      </c>
    </row>
    <row r="1576" spans="1:17" ht="14.4" customHeight="1" x14ac:dyDescent="0.3">
      <c r="A1576" s="497" t="s">
        <v>2177</v>
      </c>
      <c r="B1576" s="498" t="s">
        <v>1607</v>
      </c>
      <c r="C1576" s="498" t="s">
        <v>1581</v>
      </c>
      <c r="D1576" s="498" t="s">
        <v>1661</v>
      </c>
      <c r="E1576" s="498" t="s">
        <v>1662</v>
      </c>
      <c r="F1576" s="513"/>
      <c r="G1576" s="513"/>
      <c r="H1576" s="513"/>
      <c r="I1576" s="513"/>
      <c r="J1576" s="513"/>
      <c r="K1576" s="513"/>
      <c r="L1576" s="513"/>
      <c r="M1576" s="513"/>
      <c r="N1576" s="513">
        <v>1</v>
      </c>
      <c r="O1576" s="513">
        <v>2236.5</v>
      </c>
      <c r="P1576" s="503"/>
      <c r="Q1576" s="514">
        <v>2236.5</v>
      </c>
    </row>
    <row r="1577" spans="1:17" ht="14.4" customHeight="1" x14ac:dyDescent="0.3">
      <c r="A1577" s="497" t="s">
        <v>2177</v>
      </c>
      <c r="B1577" s="498" t="s">
        <v>1607</v>
      </c>
      <c r="C1577" s="498" t="s">
        <v>1581</v>
      </c>
      <c r="D1577" s="498" t="s">
        <v>2178</v>
      </c>
      <c r="E1577" s="498" t="s">
        <v>2179</v>
      </c>
      <c r="F1577" s="513">
        <v>1</v>
      </c>
      <c r="G1577" s="513">
        <v>28526.95</v>
      </c>
      <c r="H1577" s="513">
        <v>1</v>
      </c>
      <c r="I1577" s="513">
        <v>28526.95</v>
      </c>
      <c r="J1577" s="513"/>
      <c r="K1577" s="513"/>
      <c r="L1577" s="513"/>
      <c r="M1577" s="513"/>
      <c r="N1577" s="513"/>
      <c r="O1577" s="513"/>
      <c r="P1577" s="503"/>
      <c r="Q1577" s="514"/>
    </row>
    <row r="1578" spans="1:17" ht="14.4" customHeight="1" x14ac:dyDescent="0.3">
      <c r="A1578" s="497" t="s">
        <v>2177</v>
      </c>
      <c r="B1578" s="498" t="s">
        <v>1607</v>
      </c>
      <c r="C1578" s="498" t="s">
        <v>1581</v>
      </c>
      <c r="D1578" s="498" t="s">
        <v>1664</v>
      </c>
      <c r="E1578" s="498" t="s">
        <v>1665</v>
      </c>
      <c r="F1578" s="513"/>
      <c r="G1578" s="513"/>
      <c r="H1578" s="513"/>
      <c r="I1578" s="513"/>
      <c r="J1578" s="513">
        <v>7</v>
      </c>
      <c r="K1578" s="513">
        <v>48235.46</v>
      </c>
      <c r="L1578" s="513"/>
      <c r="M1578" s="513">
        <v>6890.78</v>
      </c>
      <c r="N1578" s="513">
        <v>8</v>
      </c>
      <c r="O1578" s="513">
        <v>55126.239999999998</v>
      </c>
      <c r="P1578" s="503"/>
      <c r="Q1578" s="514">
        <v>6890.78</v>
      </c>
    </row>
    <row r="1579" spans="1:17" ht="14.4" customHeight="1" x14ac:dyDescent="0.3">
      <c r="A1579" s="497" t="s">
        <v>2177</v>
      </c>
      <c r="B1579" s="498" t="s">
        <v>1607</v>
      </c>
      <c r="C1579" s="498" t="s">
        <v>1581</v>
      </c>
      <c r="D1579" s="498" t="s">
        <v>1668</v>
      </c>
      <c r="E1579" s="498" t="s">
        <v>1669</v>
      </c>
      <c r="F1579" s="513"/>
      <c r="G1579" s="513"/>
      <c r="H1579" s="513"/>
      <c r="I1579" s="513"/>
      <c r="J1579" s="513">
        <v>1</v>
      </c>
      <c r="K1579" s="513">
        <v>4137.8900000000003</v>
      </c>
      <c r="L1579" s="513"/>
      <c r="M1579" s="513">
        <v>4137.8900000000003</v>
      </c>
      <c r="N1579" s="513">
        <v>1</v>
      </c>
      <c r="O1579" s="513">
        <v>4137.8900000000003</v>
      </c>
      <c r="P1579" s="503"/>
      <c r="Q1579" s="514">
        <v>4137.8900000000003</v>
      </c>
    </row>
    <row r="1580" spans="1:17" ht="14.4" customHeight="1" x14ac:dyDescent="0.3">
      <c r="A1580" s="497" t="s">
        <v>2177</v>
      </c>
      <c r="B1580" s="498" t="s">
        <v>1607</v>
      </c>
      <c r="C1580" s="498" t="s">
        <v>1581</v>
      </c>
      <c r="D1580" s="498" t="s">
        <v>1982</v>
      </c>
      <c r="E1580" s="498" t="s">
        <v>1983</v>
      </c>
      <c r="F1580" s="513"/>
      <c r="G1580" s="513"/>
      <c r="H1580" s="513"/>
      <c r="I1580" s="513"/>
      <c r="J1580" s="513"/>
      <c r="K1580" s="513"/>
      <c r="L1580" s="513"/>
      <c r="M1580" s="513"/>
      <c r="N1580" s="513">
        <v>1</v>
      </c>
      <c r="O1580" s="513">
        <v>1123.73</v>
      </c>
      <c r="P1580" s="503"/>
      <c r="Q1580" s="514">
        <v>1123.73</v>
      </c>
    </row>
    <row r="1581" spans="1:17" ht="14.4" customHeight="1" x14ac:dyDescent="0.3">
      <c r="A1581" s="497" t="s">
        <v>2177</v>
      </c>
      <c r="B1581" s="498" t="s">
        <v>1607</v>
      </c>
      <c r="C1581" s="498" t="s">
        <v>1581</v>
      </c>
      <c r="D1581" s="498" t="s">
        <v>1670</v>
      </c>
      <c r="E1581" s="498" t="s">
        <v>1671</v>
      </c>
      <c r="F1581" s="513">
        <v>1</v>
      </c>
      <c r="G1581" s="513">
        <v>16474</v>
      </c>
      <c r="H1581" s="513">
        <v>1</v>
      </c>
      <c r="I1581" s="513">
        <v>16474</v>
      </c>
      <c r="J1581" s="513"/>
      <c r="K1581" s="513"/>
      <c r="L1581" s="513"/>
      <c r="M1581" s="513"/>
      <c r="N1581" s="513">
        <v>2</v>
      </c>
      <c r="O1581" s="513">
        <v>34146.1</v>
      </c>
      <c r="P1581" s="503">
        <v>2.0727267208935292</v>
      </c>
      <c r="Q1581" s="514">
        <v>17073.05</v>
      </c>
    </row>
    <row r="1582" spans="1:17" ht="14.4" customHeight="1" x14ac:dyDescent="0.3">
      <c r="A1582" s="497" t="s">
        <v>2177</v>
      </c>
      <c r="B1582" s="498" t="s">
        <v>1607</v>
      </c>
      <c r="C1582" s="498" t="s">
        <v>1581</v>
      </c>
      <c r="D1582" s="498" t="s">
        <v>2180</v>
      </c>
      <c r="E1582" s="498" t="s">
        <v>2181</v>
      </c>
      <c r="F1582" s="513">
        <v>1</v>
      </c>
      <c r="G1582" s="513">
        <v>11561.67</v>
      </c>
      <c r="H1582" s="513">
        <v>1</v>
      </c>
      <c r="I1582" s="513">
        <v>11561.67</v>
      </c>
      <c r="J1582" s="513"/>
      <c r="K1582" s="513"/>
      <c r="L1582" s="513"/>
      <c r="M1582" s="513"/>
      <c r="N1582" s="513"/>
      <c r="O1582" s="513"/>
      <c r="P1582" s="503"/>
      <c r="Q1582" s="514"/>
    </row>
    <row r="1583" spans="1:17" ht="14.4" customHeight="1" x14ac:dyDescent="0.3">
      <c r="A1583" s="497" t="s">
        <v>2177</v>
      </c>
      <c r="B1583" s="498" t="s">
        <v>1607</v>
      </c>
      <c r="C1583" s="498" t="s">
        <v>1581</v>
      </c>
      <c r="D1583" s="498" t="s">
        <v>1672</v>
      </c>
      <c r="E1583" s="498" t="s">
        <v>1673</v>
      </c>
      <c r="F1583" s="513">
        <v>4</v>
      </c>
      <c r="G1583" s="513">
        <v>4011.2</v>
      </c>
      <c r="H1583" s="513">
        <v>1</v>
      </c>
      <c r="I1583" s="513">
        <v>1002.8</v>
      </c>
      <c r="J1583" s="513">
        <v>2</v>
      </c>
      <c r="K1583" s="513">
        <v>2005.6</v>
      </c>
      <c r="L1583" s="513">
        <v>0.5</v>
      </c>
      <c r="M1583" s="513">
        <v>1002.8</v>
      </c>
      <c r="N1583" s="513">
        <v>1</v>
      </c>
      <c r="O1583" s="513">
        <v>1002.8</v>
      </c>
      <c r="P1583" s="503">
        <v>0.25</v>
      </c>
      <c r="Q1583" s="514">
        <v>1002.8</v>
      </c>
    </row>
    <row r="1584" spans="1:17" ht="14.4" customHeight="1" x14ac:dyDescent="0.3">
      <c r="A1584" s="497" t="s">
        <v>2177</v>
      </c>
      <c r="B1584" s="498" t="s">
        <v>1607</v>
      </c>
      <c r="C1584" s="498" t="s">
        <v>1581</v>
      </c>
      <c r="D1584" s="498" t="s">
        <v>1674</v>
      </c>
      <c r="E1584" s="498" t="s">
        <v>1675</v>
      </c>
      <c r="F1584" s="513"/>
      <c r="G1584" s="513"/>
      <c r="H1584" s="513"/>
      <c r="I1584" s="513"/>
      <c r="J1584" s="513">
        <v>4</v>
      </c>
      <c r="K1584" s="513">
        <v>30600</v>
      </c>
      <c r="L1584" s="513"/>
      <c r="M1584" s="513">
        <v>7650</v>
      </c>
      <c r="N1584" s="513">
        <v>5</v>
      </c>
      <c r="O1584" s="513">
        <v>38250</v>
      </c>
      <c r="P1584" s="503"/>
      <c r="Q1584" s="514">
        <v>7650</v>
      </c>
    </row>
    <row r="1585" spans="1:17" ht="14.4" customHeight="1" x14ac:dyDescent="0.3">
      <c r="A1585" s="497" t="s">
        <v>2177</v>
      </c>
      <c r="B1585" s="498" t="s">
        <v>1607</v>
      </c>
      <c r="C1585" s="498" t="s">
        <v>1581</v>
      </c>
      <c r="D1585" s="498" t="s">
        <v>1680</v>
      </c>
      <c r="E1585" s="498" t="s">
        <v>1681</v>
      </c>
      <c r="F1585" s="513"/>
      <c r="G1585" s="513"/>
      <c r="H1585" s="513"/>
      <c r="I1585" s="513"/>
      <c r="J1585" s="513"/>
      <c r="K1585" s="513"/>
      <c r="L1585" s="513"/>
      <c r="M1585" s="513"/>
      <c r="N1585" s="513">
        <v>2</v>
      </c>
      <c r="O1585" s="513">
        <v>26569.040000000001</v>
      </c>
      <c r="P1585" s="503"/>
      <c r="Q1585" s="514">
        <v>13284.52</v>
      </c>
    </row>
    <row r="1586" spans="1:17" ht="14.4" customHeight="1" x14ac:dyDescent="0.3">
      <c r="A1586" s="497" t="s">
        <v>2177</v>
      </c>
      <c r="B1586" s="498" t="s">
        <v>1607</v>
      </c>
      <c r="C1586" s="498" t="s">
        <v>1581</v>
      </c>
      <c r="D1586" s="498" t="s">
        <v>1682</v>
      </c>
      <c r="E1586" s="498" t="s">
        <v>1683</v>
      </c>
      <c r="F1586" s="513"/>
      <c r="G1586" s="513"/>
      <c r="H1586" s="513"/>
      <c r="I1586" s="513"/>
      <c r="J1586" s="513"/>
      <c r="K1586" s="513"/>
      <c r="L1586" s="513"/>
      <c r="M1586" s="513"/>
      <c r="N1586" s="513">
        <v>1</v>
      </c>
      <c r="O1586" s="513">
        <v>2170.9699999999998</v>
      </c>
      <c r="P1586" s="503"/>
      <c r="Q1586" s="514">
        <v>2170.9699999999998</v>
      </c>
    </row>
    <row r="1587" spans="1:17" ht="14.4" customHeight="1" x14ac:dyDescent="0.3">
      <c r="A1587" s="497" t="s">
        <v>2177</v>
      </c>
      <c r="B1587" s="498" t="s">
        <v>1607</v>
      </c>
      <c r="C1587" s="498" t="s">
        <v>1581</v>
      </c>
      <c r="D1587" s="498" t="s">
        <v>1684</v>
      </c>
      <c r="E1587" s="498" t="s">
        <v>1685</v>
      </c>
      <c r="F1587" s="513"/>
      <c r="G1587" s="513"/>
      <c r="H1587" s="513"/>
      <c r="I1587" s="513"/>
      <c r="J1587" s="513">
        <v>1</v>
      </c>
      <c r="K1587" s="513">
        <v>797</v>
      </c>
      <c r="L1587" s="513"/>
      <c r="M1587" s="513">
        <v>797</v>
      </c>
      <c r="N1587" s="513">
        <v>2</v>
      </c>
      <c r="O1587" s="513">
        <v>1594</v>
      </c>
      <c r="P1587" s="503"/>
      <c r="Q1587" s="514">
        <v>797</v>
      </c>
    </row>
    <row r="1588" spans="1:17" ht="14.4" customHeight="1" x14ac:dyDescent="0.3">
      <c r="A1588" s="497" t="s">
        <v>2177</v>
      </c>
      <c r="B1588" s="498" t="s">
        <v>1607</v>
      </c>
      <c r="C1588" s="498" t="s">
        <v>1581</v>
      </c>
      <c r="D1588" s="498" t="s">
        <v>2022</v>
      </c>
      <c r="E1588" s="498" t="s">
        <v>2023</v>
      </c>
      <c r="F1588" s="513"/>
      <c r="G1588" s="513"/>
      <c r="H1588" s="513"/>
      <c r="I1588" s="513"/>
      <c r="J1588" s="513"/>
      <c r="K1588" s="513"/>
      <c r="L1588" s="513"/>
      <c r="M1588" s="513"/>
      <c r="N1588" s="513">
        <v>1</v>
      </c>
      <c r="O1588" s="513">
        <v>10072.94</v>
      </c>
      <c r="P1588" s="503"/>
      <c r="Q1588" s="514">
        <v>10072.94</v>
      </c>
    </row>
    <row r="1589" spans="1:17" ht="14.4" customHeight="1" x14ac:dyDescent="0.3">
      <c r="A1589" s="497" t="s">
        <v>2177</v>
      </c>
      <c r="B1589" s="498" t="s">
        <v>1607</v>
      </c>
      <c r="C1589" s="498" t="s">
        <v>1581</v>
      </c>
      <c r="D1589" s="498" t="s">
        <v>1956</v>
      </c>
      <c r="E1589" s="498" t="s">
        <v>1957</v>
      </c>
      <c r="F1589" s="513"/>
      <c r="G1589" s="513"/>
      <c r="H1589" s="513"/>
      <c r="I1589" s="513"/>
      <c r="J1589" s="513"/>
      <c r="K1589" s="513"/>
      <c r="L1589" s="513"/>
      <c r="M1589" s="513"/>
      <c r="N1589" s="513">
        <v>2</v>
      </c>
      <c r="O1589" s="513">
        <v>5948.72</v>
      </c>
      <c r="P1589" s="503"/>
      <c r="Q1589" s="514">
        <v>2974.36</v>
      </c>
    </row>
    <row r="1590" spans="1:17" ht="14.4" customHeight="1" x14ac:dyDescent="0.3">
      <c r="A1590" s="497" t="s">
        <v>2177</v>
      </c>
      <c r="B1590" s="498" t="s">
        <v>1607</v>
      </c>
      <c r="C1590" s="498" t="s">
        <v>1581</v>
      </c>
      <c r="D1590" s="498" t="s">
        <v>1696</v>
      </c>
      <c r="E1590" s="498" t="s">
        <v>1695</v>
      </c>
      <c r="F1590" s="513"/>
      <c r="G1590" s="513"/>
      <c r="H1590" s="513"/>
      <c r="I1590" s="513"/>
      <c r="J1590" s="513">
        <v>1</v>
      </c>
      <c r="K1590" s="513">
        <v>5259.23</v>
      </c>
      <c r="L1590" s="513"/>
      <c r="M1590" s="513">
        <v>5259.23</v>
      </c>
      <c r="N1590" s="513">
        <v>2</v>
      </c>
      <c r="O1590" s="513">
        <v>10518.46</v>
      </c>
      <c r="P1590" s="503"/>
      <c r="Q1590" s="514">
        <v>5259.23</v>
      </c>
    </row>
    <row r="1591" spans="1:17" ht="14.4" customHeight="1" x14ac:dyDescent="0.3">
      <c r="A1591" s="497" t="s">
        <v>2177</v>
      </c>
      <c r="B1591" s="498" t="s">
        <v>1607</v>
      </c>
      <c r="C1591" s="498" t="s">
        <v>1581</v>
      </c>
      <c r="D1591" s="498" t="s">
        <v>1699</v>
      </c>
      <c r="E1591" s="498" t="s">
        <v>1700</v>
      </c>
      <c r="F1591" s="513"/>
      <c r="G1591" s="513"/>
      <c r="H1591" s="513"/>
      <c r="I1591" s="513"/>
      <c r="J1591" s="513">
        <v>1</v>
      </c>
      <c r="K1591" s="513">
        <v>605.65</v>
      </c>
      <c r="L1591" s="513"/>
      <c r="M1591" s="513">
        <v>605.65</v>
      </c>
      <c r="N1591" s="513"/>
      <c r="O1591" s="513"/>
      <c r="P1591" s="503"/>
      <c r="Q1591" s="514"/>
    </row>
    <row r="1592" spans="1:17" ht="14.4" customHeight="1" x14ac:dyDescent="0.3">
      <c r="A1592" s="497" t="s">
        <v>2177</v>
      </c>
      <c r="B1592" s="498" t="s">
        <v>1607</v>
      </c>
      <c r="C1592" s="498" t="s">
        <v>1581</v>
      </c>
      <c r="D1592" s="498" t="s">
        <v>1958</v>
      </c>
      <c r="E1592" s="498" t="s">
        <v>1959</v>
      </c>
      <c r="F1592" s="513"/>
      <c r="G1592" s="513"/>
      <c r="H1592" s="513"/>
      <c r="I1592" s="513"/>
      <c r="J1592" s="513"/>
      <c r="K1592" s="513"/>
      <c r="L1592" s="513"/>
      <c r="M1592" s="513"/>
      <c r="N1592" s="513">
        <v>2</v>
      </c>
      <c r="O1592" s="513">
        <v>34763.980000000003</v>
      </c>
      <c r="P1592" s="503"/>
      <c r="Q1592" s="514">
        <v>17381.990000000002</v>
      </c>
    </row>
    <row r="1593" spans="1:17" ht="14.4" customHeight="1" x14ac:dyDescent="0.3">
      <c r="A1593" s="497" t="s">
        <v>2177</v>
      </c>
      <c r="B1593" s="498" t="s">
        <v>1607</v>
      </c>
      <c r="C1593" s="498" t="s">
        <v>1581</v>
      </c>
      <c r="D1593" s="498" t="s">
        <v>1701</v>
      </c>
      <c r="E1593" s="498" t="s">
        <v>1702</v>
      </c>
      <c r="F1593" s="513">
        <v>1</v>
      </c>
      <c r="G1593" s="513">
        <v>802</v>
      </c>
      <c r="H1593" s="513">
        <v>1</v>
      </c>
      <c r="I1593" s="513">
        <v>802</v>
      </c>
      <c r="J1593" s="513">
        <v>1</v>
      </c>
      <c r="K1593" s="513">
        <v>831.16</v>
      </c>
      <c r="L1593" s="513">
        <v>1.036359102244389</v>
      </c>
      <c r="M1593" s="513">
        <v>831.16</v>
      </c>
      <c r="N1593" s="513">
        <v>2</v>
      </c>
      <c r="O1593" s="513">
        <v>1662.32</v>
      </c>
      <c r="P1593" s="503">
        <v>2.072718204488778</v>
      </c>
      <c r="Q1593" s="514">
        <v>831.16</v>
      </c>
    </row>
    <row r="1594" spans="1:17" ht="14.4" customHeight="1" x14ac:dyDescent="0.3">
      <c r="A1594" s="497" t="s">
        <v>2177</v>
      </c>
      <c r="B1594" s="498" t="s">
        <v>1607</v>
      </c>
      <c r="C1594" s="498" t="s">
        <v>1581</v>
      </c>
      <c r="D1594" s="498" t="s">
        <v>1703</v>
      </c>
      <c r="E1594" s="498" t="s">
        <v>1702</v>
      </c>
      <c r="F1594" s="513"/>
      <c r="G1594" s="513"/>
      <c r="H1594" s="513"/>
      <c r="I1594" s="513"/>
      <c r="J1594" s="513">
        <v>2</v>
      </c>
      <c r="K1594" s="513">
        <v>1776.12</v>
      </c>
      <c r="L1594" s="513"/>
      <c r="M1594" s="513">
        <v>888.06</v>
      </c>
      <c r="N1594" s="513">
        <v>5</v>
      </c>
      <c r="O1594" s="513">
        <v>4440.2999999999993</v>
      </c>
      <c r="P1594" s="503"/>
      <c r="Q1594" s="514">
        <v>888.05999999999983</v>
      </c>
    </row>
    <row r="1595" spans="1:17" ht="14.4" customHeight="1" x14ac:dyDescent="0.3">
      <c r="A1595" s="497" t="s">
        <v>2177</v>
      </c>
      <c r="B1595" s="498" t="s">
        <v>1607</v>
      </c>
      <c r="C1595" s="498" t="s">
        <v>1581</v>
      </c>
      <c r="D1595" s="498" t="s">
        <v>1704</v>
      </c>
      <c r="E1595" s="498" t="s">
        <v>1705</v>
      </c>
      <c r="F1595" s="513"/>
      <c r="G1595" s="513"/>
      <c r="H1595" s="513"/>
      <c r="I1595" s="513"/>
      <c r="J1595" s="513"/>
      <c r="K1595" s="513"/>
      <c r="L1595" s="513"/>
      <c r="M1595" s="513"/>
      <c r="N1595" s="513">
        <v>3</v>
      </c>
      <c r="O1595" s="513">
        <v>2664.18</v>
      </c>
      <c r="P1595" s="503"/>
      <c r="Q1595" s="514">
        <v>888.06</v>
      </c>
    </row>
    <row r="1596" spans="1:17" ht="14.4" customHeight="1" x14ac:dyDescent="0.3">
      <c r="A1596" s="497" t="s">
        <v>2177</v>
      </c>
      <c r="B1596" s="498" t="s">
        <v>1607</v>
      </c>
      <c r="C1596" s="498" t="s">
        <v>1581</v>
      </c>
      <c r="D1596" s="498" t="s">
        <v>1706</v>
      </c>
      <c r="E1596" s="498" t="s">
        <v>1707</v>
      </c>
      <c r="F1596" s="513"/>
      <c r="G1596" s="513"/>
      <c r="H1596" s="513"/>
      <c r="I1596" s="513"/>
      <c r="J1596" s="513"/>
      <c r="K1596" s="513"/>
      <c r="L1596" s="513"/>
      <c r="M1596" s="513"/>
      <c r="N1596" s="513">
        <v>2</v>
      </c>
      <c r="O1596" s="513">
        <v>1662.32</v>
      </c>
      <c r="P1596" s="503"/>
      <c r="Q1596" s="514">
        <v>831.16</v>
      </c>
    </row>
    <row r="1597" spans="1:17" ht="14.4" customHeight="1" x14ac:dyDescent="0.3">
      <c r="A1597" s="497" t="s">
        <v>2177</v>
      </c>
      <c r="B1597" s="498" t="s">
        <v>1607</v>
      </c>
      <c r="C1597" s="498" t="s">
        <v>1581</v>
      </c>
      <c r="D1597" s="498" t="s">
        <v>1708</v>
      </c>
      <c r="E1597" s="498" t="s">
        <v>1709</v>
      </c>
      <c r="F1597" s="513"/>
      <c r="G1597" s="513"/>
      <c r="H1597" s="513"/>
      <c r="I1597" s="513"/>
      <c r="J1597" s="513">
        <v>2</v>
      </c>
      <c r="K1597" s="513">
        <v>7797.6</v>
      </c>
      <c r="L1597" s="513"/>
      <c r="M1597" s="513">
        <v>3898.8</v>
      </c>
      <c r="N1597" s="513">
        <v>6</v>
      </c>
      <c r="O1597" s="513">
        <v>23392.799999999999</v>
      </c>
      <c r="P1597" s="503"/>
      <c r="Q1597" s="514">
        <v>3898.7999999999997</v>
      </c>
    </row>
    <row r="1598" spans="1:17" ht="14.4" customHeight="1" x14ac:dyDescent="0.3">
      <c r="A1598" s="497" t="s">
        <v>2177</v>
      </c>
      <c r="B1598" s="498" t="s">
        <v>1607</v>
      </c>
      <c r="C1598" s="498" t="s">
        <v>1581</v>
      </c>
      <c r="D1598" s="498" t="s">
        <v>1712</v>
      </c>
      <c r="E1598" s="498" t="s">
        <v>1713</v>
      </c>
      <c r="F1598" s="513">
        <v>3</v>
      </c>
      <c r="G1598" s="513">
        <v>4263.6000000000004</v>
      </c>
      <c r="H1598" s="513">
        <v>1</v>
      </c>
      <c r="I1598" s="513">
        <v>1421.2</v>
      </c>
      <c r="J1598" s="513">
        <v>1</v>
      </c>
      <c r="K1598" s="513">
        <v>1472.88</v>
      </c>
      <c r="L1598" s="513">
        <v>0.34545454545454546</v>
      </c>
      <c r="M1598" s="513">
        <v>1472.88</v>
      </c>
      <c r="N1598" s="513">
        <v>4</v>
      </c>
      <c r="O1598" s="513">
        <v>5891.52</v>
      </c>
      <c r="P1598" s="503">
        <v>1.3818181818181818</v>
      </c>
      <c r="Q1598" s="514">
        <v>1472.88</v>
      </c>
    </row>
    <row r="1599" spans="1:17" ht="14.4" customHeight="1" x14ac:dyDescent="0.3">
      <c r="A1599" s="497" t="s">
        <v>2177</v>
      </c>
      <c r="B1599" s="498" t="s">
        <v>1607</v>
      </c>
      <c r="C1599" s="498" t="s">
        <v>1581</v>
      </c>
      <c r="D1599" s="498" t="s">
        <v>2034</v>
      </c>
      <c r="E1599" s="498" t="s">
        <v>2035</v>
      </c>
      <c r="F1599" s="513">
        <v>3</v>
      </c>
      <c r="G1599" s="513">
        <v>215400</v>
      </c>
      <c r="H1599" s="513">
        <v>1</v>
      </c>
      <c r="I1599" s="513">
        <v>71800</v>
      </c>
      <c r="J1599" s="513"/>
      <c r="K1599" s="513"/>
      <c r="L1599" s="513"/>
      <c r="M1599" s="513"/>
      <c r="N1599" s="513"/>
      <c r="O1599" s="513"/>
      <c r="P1599" s="503"/>
      <c r="Q1599" s="514"/>
    </row>
    <row r="1600" spans="1:17" ht="14.4" customHeight="1" x14ac:dyDescent="0.3">
      <c r="A1600" s="497" t="s">
        <v>2177</v>
      </c>
      <c r="B1600" s="498" t="s">
        <v>1607</v>
      </c>
      <c r="C1600" s="498" t="s">
        <v>1581</v>
      </c>
      <c r="D1600" s="498" t="s">
        <v>1962</v>
      </c>
      <c r="E1600" s="498" t="s">
        <v>1963</v>
      </c>
      <c r="F1600" s="513"/>
      <c r="G1600" s="513"/>
      <c r="H1600" s="513"/>
      <c r="I1600" s="513"/>
      <c r="J1600" s="513"/>
      <c r="K1600" s="513"/>
      <c r="L1600" s="513"/>
      <c r="M1600" s="513"/>
      <c r="N1600" s="513">
        <v>11</v>
      </c>
      <c r="O1600" s="513">
        <v>40090.379999999997</v>
      </c>
      <c r="P1600" s="503"/>
      <c r="Q1600" s="514">
        <v>3644.58</v>
      </c>
    </row>
    <row r="1601" spans="1:17" ht="14.4" customHeight="1" x14ac:dyDescent="0.3">
      <c r="A1601" s="497" t="s">
        <v>2177</v>
      </c>
      <c r="B1601" s="498" t="s">
        <v>1607</v>
      </c>
      <c r="C1601" s="498" t="s">
        <v>1581</v>
      </c>
      <c r="D1601" s="498" t="s">
        <v>2037</v>
      </c>
      <c r="E1601" s="498" t="s">
        <v>2038</v>
      </c>
      <c r="F1601" s="513">
        <v>1</v>
      </c>
      <c r="G1601" s="513">
        <v>9719.6</v>
      </c>
      <c r="H1601" s="513">
        <v>1</v>
      </c>
      <c r="I1601" s="513">
        <v>9719.6</v>
      </c>
      <c r="J1601" s="513"/>
      <c r="K1601" s="513"/>
      <c r="L1601" s="513"/>
      <c r="M1601" s="513"/>
      <c r="N1601" s="513"/>
      <c r="O1601" s="513"/>
      <c r="P1601" s="503"/>
      <c r="Q1601" s="514"/>
    </row>
    <row r="1602" spans="1:17" ht="14.4" customHeight="1" x14ac:dyDescent="0.3">
      <c r="A1602" s="497" t="s">
        <v>2177</v>
      </c>
      <c r="B1602" s="498" t="s">
        <v>1607</v>
      </c>
      <c r="C1602" s="498" t="s">
        <v>1581</v>
      </c>
      <c r="D1602" s="498" t="s">
        <v>1718</v>
      </c>
      <c r="E1602" s="498" t="s">
        <v>1719</v>
      </c>
      <c r="F1602" s="513">
        <v>2</v>
      </c>
      <c r="G1602" s="513">
        <v>2611.64</v>
      </c>
      <c r="H1602" s="513">
        <v>1</v>
      </c>
      <c r="I1602" s="513">
        <v>1305.82</v>
      </c>
      <c r="J1602" s="513">
        <v>7</v>
      </c>
      <c r="K1602" s="513">
        <v>9140.74</v>
      </c>
      <c r="L1602" s="513">
        <v>3.5</v>
      </c>
      <c r="M1602" s="513">
        <v>1305.82</v>
      </c>
      <c r="N1602" s="513">
        <v>10</v>
      </c>
      <c r="O1602" s="513">
        <v>13058.2</v>
      </c>
      <c r="P1602" s="503">
        <v>5.0000000000000009</v>
      </c>
      <c r="Q1602" s="514">
        <v>1305.8200000000002</v>
      </c>
    </row>
    <row r="1603" spans="1:17" ht="14.4" customHeight="1" x14ac:dyDescent="0.3">
      <c r="A1603" s="497" t="s">
        <v>2177</v>
      </c>
      <c r="B1603" s="498" t="s">
        <v>1607</v>
      </c>
      <c r="C1603" s="498" t="s">
        <v>1581</v>
      </c>
      <c r="D1603" s="498" t="s">
        <v>1964</v>
      </c>
      <c r="E1603" s="498" t="s">
        <v>1965</v>
      </c>
      <c r="F1603" s="513"/>
      <c r="G1603" s="513"/>
      <c r="H1603" s="513"/>
      <c r="I1603" s="513"/>
      <c r="J1603" s="513"/>
      <c r="K1603" s="513"/>
      <c r="L1603" s="513"/>
      <c r="M1603" s="513"/>
      <c r="N1603" s="513">
        <v>2</v>
      </c>
      <c r="O1603" s="513">
        <v>160000</v>
      </c>
      <c r="P1603" s="503"/>
      <c r="Q1603" s="514">
        <v>80000</v>
      </c>
    </row>
    <row r="1604" spans="1:17" ht="14.4" customHeight="1" x14ac:dyDescent="0.3">
      <c r="A1604" s="497" t="s">
        <v>2177</v>
      </c>
      <c r="B1604" s="498" t="s">
        <v>1607</v>
      </c>
      <c r="C1604" s="498" t="s">
        <v>1581</v>
      </c>
      <c r="D1604" s="498" t="s">
        <v>1720</v>
      </c>
      <c r="E1604" s="498" t="s">
        <v>1721</v>
      </c>
      <c r="F1604" s="513"/>
      <c r="G1604" s="513"/>
      <c r="H1604" s="513"/>
      <c r="I1604" s="513"/>
      <c r="J1604" s="513">
        <v>5</v>
      </c>
      <c r="K1604" s="513">
        <v>1795.5</v>
      </c>
      <c r="L1604" s="513"/>
      <c r="M1604" s="513">
        <v>359.1</v>
      </c>
      <c r="N1604" s="513">
        <v>6</v>
      </c>
      <c r="O1604" s="513">
        <v>2154.6000000000004</v>
      </c>
      <c r="P1604" s="503"/>
      <c r="Q1604" s="514">
        <v>359.10000000000008</v>
      </c>
    </row>
    <row r="1605" spans="1:17" ht="14.4" customHeight="1" x14ac:dyDescent="0.3">
      <c r="A1605" s="497" t="s">
        <v>2177</v>
      </c>
      <c r="B1605" s="498" t="s">
        <v>1607</v>
      </c>
      <c r="C1605" s="498" t="s">
        <v>1581</v>
      </c>
      <c r="D1605" s="498" t="s">
        <v>2105</v>
      </c>
      <c r="E1605" s="498" t="s">
        <v>2106</v>
      </c>
      <c r="F1605" s="513">
        <v>1</v>
      </c>
      <c r="G1605" s="513">
        <v>34960</v>
      </c>
      <c r="H1605" s="513">
        <v>1</v>
      </c>
      <c r="I1605" s="513">
        <v>34960</v>
      </c>
      <c r="J1605" s="513"/>
      <c r="K1605" s="513"/>
      <c r="L1605" s="513"/>
      <c r="M1605" s="513"/>
      <c r="N1605" s="513"/>
      <c r="O1605" s="513"/>
      <c r="P1605" s="503"/>
      <c r="Q1605" s="514"/>
    </row>
    <row r="1606" spans="1:17" ht="14.4" customHeight="1" x14ac:dyDescent="0.3">
      <c r="A1606" s="497" t="s">
        <v>2177</v>
      </c>
      <c r="B1606" s="498" t="s">
        <v>1607</v>
      </c>
      <c r="C1606" s="498" t="s">
        <v>1581</v>
      </c>
      <c r="D1606" s="498" t="s">
        <v>1726</v>
      </c>
      <c r="E1606" s="498" t="s">
        <v>1727</v>
      </c>
      <c r="F1606" s="513"/>
      <c r="G1606" s="513"/>
      <c r="H1606" s="513"/>
      <c r="I1606" s="513"/>
      <c r="J1606" s="513">
        <v>1</v>
      </c>
      <c r="K1606" s="513">
        <v>16831.689999999999</v>
      </c>
      <c r="L1606" s="513"/>
      <c r="M1606" s="513">
        <v>16831.689999999999</v>
      </c>
      <c r="N1606" s="513">
        <v>1</v>
      </c>
      <c r="O1606" s="513">
        <v>16831.689999999999</v>
      </c>
      <c r="P1606" s="503"/>
      <c r="Q1606" s="514">
        <v>16831.689999999999</v>
      </c>
    </row>
    <row r="1607" spans="1:17" ht="14.4" customHeight="1" x14ac:dyDescent="0.3">
      <c r="A1607" s="497" t="s">
        <v>2177</v>
      </c>
      <c r="B1607" s="498" t="s">
        <v>1607</v>
      </c>
      <c r="C1607" s="498" t="s">
        <v>1581</v>
      </c>
      <c r="D1607" s="498" t="s">
        <v>1730</v>
      </c>
      <c r="E1607" s="498" t="s">
        <v>1731</v>
      </c>
      <c r="F1607" s="513"/>
      <c r="G1607" s="513"/>
      <c r="H1607" s="513"/>
      <c r="I1607" s="513"/>
      <c r="J1607" s="513"/>
      <c r="K1607" s="513"/>
      <c r="L1607" s="513"/>
      <c r="M1607" s="513"/>
      <c r="N1607" s="513">
        <v>4</v>
      </c>
      <c r="O1607" s="513">
        <v>26348.52</v>
      </c>
      <c r="P1607" s="503"/>
      <c r="Q1607" s="514">
        <v>6587.13</v>
      </c>
    </row>
    <row r="1608" spans="1:17" ht="14.4" customHeight="1" x14ac:dyDescent="0.3">
      <c r="A1608" s="497" t="s">
        <v>2177</v>
      </c>
      <c r="B1608" s="498" t="s">
        <v>1607</v>
      </c>
      <c r="C1608" s="498" t="s">
        <v>1581</v>
      </c>
      <c r="D1608" s="498" t="s">
        <v>1732</v>
      </c>
      <c r="E1608" s="498" t="s">
        <v>1733</v>
      </c>
      <c r="F1608" s="513">
        <v>1</v>
      </c>
      <c r="G1608" s="513">
        <v>1841.62</v>
      </c>
      <c r="H1608" s="513">
        <v>1</v>
      </c>
      <c r="I1608" s="513">
        <v>1841.62</v>
      </c>
      <c r="J1608" s="513">
        <v>1</v>
      </c>
      <c r="K1608" s="513">
        <v>1841.62</v>
      </c>
      <c r="L1608" s="513">
        <v>1</v>
      </c>
      <c r="M1608" s="513">
        <v>1841.62</v>
      </c>
      <c r="N1608" s="513"/>
      <c r="O1608" s="513"/>
      <c r="P1608" s="503"/>
      <c r="Q1608" s="514"/>
    </row>
    <row r="1609" spans="1:17" ht="14.4" customHeight="1" x14ac:dyDescent="0.3">
      <c r="A1609" s="497" t="s">
        <v>2177</v>
      </c>
      <c r="B1609" s="498" t="s">
        <v>1607</v>
      </c>
      <c r="C1609" s="498" t="s">
        <v>1581</v>
      </c>
      <c r="D1609" s="498" t="s">
        <v>2046</v>
      </c>
      <c r="E1609" s="498" t="s">
        <v>2047</v>
      </c>
      <c r="F1609" s="513"/>
      <c r="G1609" s="513"/>
      <c r="H1609" s="513"/>
      <c r="I1609" s="513"/>
      <c r="J1609" s="513">
        <v>1</v>
      </c>
      <c r="K1609" s="513">
        <v>32601.31</v>
      </c>
      <c r="L1609" s="513"/>
      <c r="M1609" s="513">
        <v>32601.31</v>
      </c>
      <c r="N1609" s="513"/>
      <c r="O1609" s="513"/>
      <c r="P1609" s="503"/>
      <c r="Q1609" s="514"/>
    </row>
    <row r="1610" spans="1:17" ht="14.4" customHeight="1" x14ac:dyDescent="0.3">
      <c r="A1610" s="497" t="s">
        <v>2177</v>
      </c>
      <c r="B1610" s="498" t="s">
        <v>1607</v>
      </c>
      <c r="C1610" s="498" t="s">
        <v>1581</v>
      </c>
      <c r="D1610" s="498" t="s">
        <v>1994</v>
      </c>
      <c r="E1610" s="498" t="s">
        <v>1995</v>
      </c>
      <c r="F1610" s="513"/>
      <c r="G1610" s="513"/>
      <c r="H1610" s="513"/>
      <c r="I1610" s="513"/>
      <c r="J1610" s="513">
        <v>2</v>
      </c>
      <c r="K1610" s="513">
        <v>52999.64</v>
      </c>
      <c r="L1610" s="513"/>
      <c r="M1610" s="513">
        <v>26499.82</v>
      </c>
      <c r="N1610" s="513">
        <v>2</v>
      </c>
      <c r="O1610" s="513">
        <v>52999.64</v>
      </c>
      <c r="P1610" s="503"/>
      <c r="Q1610" s="514">
        <v>26499.82</v>
      </c>
    </row>
    <row r="1611" spans="1:17" ht="14.4" customHeight="1" x14ac:dyDescent="0.3">
      <c r="A1611" s="497" t="s">
        <v>2177</v>
      </c>
      <c r="B1611" s="498" t="s">
        <v>1607</v>
      </c>
      <c r="C1611" s="498" t="s">
        <v>1581</v>
      </c>
      <c r="D1611" s="498" t="s">
        <v>2064</v>
      </c>
      <c r="E1611" s="498" t="s">
        <v>2065</v>
      </c>
      <c r="F1611" s="513"/>
      <c r="G1611" s="513"/>
      <c r="H1611" s="513"/>
      <c r="I1611" s="513"/>
      <c r="J1611" s="513"/>
      <c r="K1611" s="513"/>
      <c r="L1611" s="513"/>
      <c r="M1611" s="513"/>
      <c r="N1611" s="513">
        <v>1</v>
      </c>
      <c r="O1611" s="513">
        <v>4360</v>
      </c>
      <c r="P1611" s="503"/>
      <c r="Q1611" s="514">
        <v>4360</v>
      </c>
    </row>
    <row r="1612" spans="1:17" ht="14.4" customHeight="1" x14ac:dyDescent="0.3">
      <c r="A1612" s="497" t="s">
        <v>2177</v>
      </c>
      <c r="B1612" s="498" t="s">
        <v>1607</v>
      </c>
      <c r="C1612" s="498" t="s">
        <v>1581</v>
      </c>
      <c r="D1612" s="498" t="s">
        <v>1941</v>
      </c>
      <c r="E1612" s="498" t="s">
        <v>1942</v>
      </c>
      <c r="F1612" s="513"/>
      <c r="G1612" s="513"/>
      <c r="H1612" s="513"/>
      <c r="I1612" s="513"/>
      <c r="J1612" s="513"/>
      <c r="K1612" s="513"/>
      <c r="L1612" s="513"/>
      <c r="M1612" s="513"/>
      <c r="N1612" s="513">
        <v>2</v>
      </c>
      <c r="O1612" s="513">
        <v>66250.52</v>
      </c>
      <c r="P1612" s="503"/>
      <c r="Q1612" s="514">
        <v>33125.26</v>
      </c>
    </row>
    <row r="1613" spans="1:17" ht="14.4" customHeight="1" x14ac:dyDescent="0.3">
      <c r="A1613" s="497" t="s">
        <v>2177</v>
      </c>
      <c r="B1613" s="498" t="s">
        <v>1607</v>
      </c>
      <c r="C1613" s="498" t="s">
        <v>1581</v>
      </c>
      <c r="D1613" s="498" t="s">
        <v>1744</v>
      </c>
      <c r="E1613" s="498" t="s">
        <v>1745</v>
      </c>
      <c r="F1613" s="513"/>
      <c r="G1613" s="513"/>
      <c r="H1613" s="513"/>
      <c r="I1613" s="513"/>
      <c r="J1613" s="513"/>
      <c r="K1613" s="513"/>
      <c r="L1613" s="513"/>
      <c r="M1613" s="513"/>
      <c r="N1613" s="513">
        <v>1</v>
      </c>
      <c r="O1613" s="513">
        <v>38086.36</v>
      </c>
      <c r="P1613" s="503"/>
      <c r="Q1613" s="514">
        <v>38086.36</v>
      </c>
    </row>
    <row r="1614" spans="1:17" ht="14.4" customHeight="1" x14ac:dyDescent="0.3">
      <c r="A1614" s="497" t="s">
        <v>2177</v>
      </c>
      <c r="B1614" s="498" t="s">
        <v>1607</v>
      </c>
      <c r="C1614" s="498" t="s">
        <v>1581</v>
      </c>
      <c r="D1614" s="498" t="s">
        <v>2078</v>
      </c>
      <c r="E1614" s="498" t="s">
        <v>2079</v>
      </c>
      <c r="F1614" s="513">
        <v>1</v>
      </c>
      <c r="G1614" s="513">
        <v>110246.9</v>
      </c>
      <c r="H1614" s="513">
        <v>1</v>
      </c>
      <c r="I1614" s="513">
        <v>110246.9</v>
      </c>
      <c r="J1614" s="513"/>
      <c r="K1614" s="513"/>
      <c r="L1614" s="513"/>
      <c r="M1614" s="513"/>
      <c r="N1614" s="513"/>
      <c r="O1614" s="513"/>
      <c r="P1614" s="503"/>
      <c r="Q1614" s="514"/>
    </row>
    <row r="1615" spans="1:17" ht="14.4" customHeight="1" x14ac:dyDescent="0.3">
      <c r="A1615" s="497" t="s">
        <v>2177</v>
      </c>
      <c r="B1615" s="498" t="s">
        <v>1607</v>
      </c>
      <c r="C1615" s="498" t="s">
        <v>1581</v>
      </c>
      <c r="D1615" s="498" t="s">
        <v>2182</v>
      </c>
      <c r="E1615" s="498" t="s">
        <v>2183</v>
      </c>
      <c r="F1615" s="513">
        <v>1</v>
      </c>
      <c r="G1615" s="513">
        <v>5424</v>
      </c>
      <c r="H1615" s="513">
        <v>1</v>
      </c>
      <c r="I1615" s="513">
        <v>5424</v>
      </c>
      <c r="J1615" s="513"/>
      <c r="K1615" s="513"/>
      <c r="L1615" s="513"/>
      <c r="M1615" s="513"/>
      <c r="N1615" s="513"/>
      <c r="O1615" s="513"/>
      <c r="P1615" s="503"/>
      <c r="Q1615" s="514"/>
    </row>
    <row r="1616" spans="1:17" ht="14.4" customHeight="1" x14ac:dyDescent="0.3">
      <c r="A1616" s="497" t="s">
        <v>2177</v>
      </c>
      <c r="B1616" s="498" t="s">
        <v>1607</v>
      </c>
      <c r="C1616" s="498" t="s">
        <v>1588</v>
      </c>
      <c r="D1616" s="498" t="s">
        <v>1756</v>
      </c>
      <c r="E1616" s="498" t="s">
        <v>1757</v>
      </c>
      <c r="F1616" s="513"/>
      <c r="G1616" s="513"/>
      <c r="H1616" s="513"/>
      <c r="I1616" s="513"/>
      <c r="J1616" s="513">
        <v>1</v>
      </c>
      <c r="K1616" s="513">
        <v>150</v>
      </c>
      <c r="L1616" s="513"/>
      <c r="M1616" s="513">
        <v>150</v>
      </c>
      <c r="N1616" s="513"/>
      <c r="O1616" s="513"/>
      <c r="P1616" s="503"/>
      <c r="Q1616" s="514"/>
    </row>
    <row r="1617" spans="1:17" ht="14.4" customHeight="1" x14ac:dyDescent="0.3">
      <c r="A1617" s="497" t="s">
        <v>2177</v>
      </c>
      <c r="B1617" s="498" t="s">
        <v>1607</v>
      </c>
      <c r="C1617" s="498" t="s">
        <v>1588</v>
      </c>
      <c r="D1617" s="498" t="s">
        <v>1760</v>
      </c>
      <c r="E1617" s="498" t="s">
        <v>1761</v>
      </c>
      <c r="F1617" s="513">
        <v>7</v>
      </c>
      <c r="G1617" s="513">
        <v>868</v>
      </c>
      <c r="H1617" s="513">
        <v>1</v>
      </c>
      <c r="I1617" s="513">
        <v>124</v>
      </c>
      <c r="J1617" s="513">
        <v>2</v>
      </c>
      <c r="K1617" s="513">
        <v>248</v>
      </c>
      <c r="L1617" s="513">
        <v>0.2857142857142857</v>
      </c>
      <c r="M1617" s="513">
        <v>124</v>
      </c>
      <c r="N1617" s="513">
        <v>5</v>
      </c>
      <c r="O1617" s="513">
        <v>620</v>
      </c>
      <c r="P1617" s="503">
        <v>0.7142857142857143</v>
      </c>
      <c r="Q1617" s="514">
        <v>124</v>
      </c>
    </row>
    <row r="1618" spans="1:17" ht="14.4" customHeight="1" x14ac:dyDescent="0.3">
      <c r="A1618" s="497" t="s">
        <v>2177</v>
      </c>
      <c r="B1618" s="498" t="s">
        <v>1607</v>
      </c>
      <c r="C1618" s="498" t="s">
        <v>1588</v>
      </c>
      <c r="D1618" s="498" t="s">
        <v>1762</v>
      </c>
      <c r="E1618" s="498" t="s">
        <v>1763</v>
      </c>
      <c r="F1618" s="513"/>
      <c r="G1618" s="513"/>
      <c r="H1618" s="513"/>
      <c r="I1618" s="513"/>
      <c r="J1618" s="513">
        <v>9</v>
      </c>
      <c r="K1618" s="513">
        <v>1953</v>
      </c>
      <c r="L1618" s="513"/>
      <c r="M1618" s="513">
        <v>217</v>
      </c>
      <c r="N1618" s="513">
        <v>22</v>
      </c>
      <c r="O1618" s="513">
        <v>4774</v>
      </c>
      <c r="P1618" s="503"/>
      <c r="Q1618" s="514">
        <v>217</v>
      </c>
    </row>
    <row r="1619" spans="1:17" ht="14.4" customHeight="1" x14ac:dyDescent="0.3">
      <c r="A1619" s="497" t="s">
        <v>2177</v>
      </c>
      <c r="B1619" s="498" t="s">
        <v>1607</v>
      </c>
      <c r="C1619" s="498" t="s">
        <v>1588</v>
      </c>
      <c r="D1619" s="498" t="s">
        <v>1768</v>
      </c>
      <c r="E1619" s="498" t="s">
        <v>1769</v>
      </c>
      <c r="F1619" s="513">
        <v>9</v>
      </c>
      <c r="G1619" s="513">
        <v>1962</v>
      </c>
      <c r="H1619" s="513">
        <v>1</v>
      </c>
      <c r="I1619" s="513">
        <v>218</v>
      </c>
      <c r="J1619" s="513">
        <v>11</v>
      </c>
      <c r="K1619" s="513">
        <v>2409</v>
      </c>
      <c r="L1619" s="513">
        <v>1.22782874617737</v>
      </c>
      <c r="M1619" s="513">
        <v>219</v>
      </c>
      <c r="N1619" s="513">
        <v>12</v>
      </c>
      <c r="O1619" s="513">
        <v>2628</v>
      </c>
      <c r="P1619" s="503">
        <v>1.3394495412844036</v>
      </c>
      <c r="Q1619" s="514">
        <v>219</v>
      </c>
    </row>
    <row r="1620" spans="1:17" ht="14.4" customHeight="1" x14ac:dyDescent="0.3">
      <c r="A1620" s="497" t="s">
        <v>2177</v>
      </c>
      <c r="B1620" s="498" t="s">
        <v>1607</v>
      </c>
      <c r="C1620" s="498" t="s">
        <v>1588</v>
      </c>
      <c r="D1620" s="498" t="s">
        <v>1770</v>
      </c>
      <c r="E1620" s="498" t="s">
        <v>1771</v>
      </c>
      <c r="F1620" s="513">
        <v>4</v>
      </c>
      <c r="G1620" s="513">
        <v>2432</v>
      </c>
      <c r="H1620" s="513">
        <v>1</v>
      </c>
      <c r="I1620" s="513">
        <v>608</v>
      </c>
      <c r="J1620" s="513">
        <v>3</v>
      </c>
      <c r="K1620" s="513">
        <v>1827</v>
      </c>
      <c r="L1620" s="513">
        <v>0.75123355263157898</v>
      </c>
      <c r="M1620" s="513">
        <v>609</v>
      </c>
      <c r="N1620" s="513">
        <v>1</v>
      </c>
      <c r="O1620" s="513">
        <v>609</v>
      </c>
      <c r="P1620" s="503">
        <v>0.25041118421052633</v>
      </c>
      <c r="Q1620" s="514">
        <v>609</v>
      </c>
    </row>
    <row r="1621" spans="1:17" ht="14.4" customHeight="1" x14ac:dyDescent="0.3">
      <c r="A1621" s="497" t="s">
        <v>2177</v>
      </c>
      <c r="B1621" s="498" t="s">
        <v>1607</v>
      </c>
      <c r="C1621" s="498" t="s">
        <v>1588</v>
      </c>
      <c r="D1621" s="498" t="s">
        <v>1782</v>
      </c>
      <c r="E1621" s="498" t="s">
        <v>1783</v>
      </c>
      <c r="F1621" s="513"/>
      <c r="G1621" s="513"/>
      <c r="H1621" s="513"/>
      <c r="I1621" s="513"/>
      <c r="J1621" s="513">
        <v>1</v>
      </c>
      <c r="K1621" s="513">
        <v>257</v>
      </c>
      <c r="L1621" s="513"/>
      <c r="M1621" s="513">
        <v>257</v>
      </c>
      <c r="N1621" s="513"/>
      <c r="O1621" s="513"/>
      <c r="P1621" s="503"/>
      <c r="Q1621" s="514"/>
    </row>
    <row r="1622" spans="1:17" ht="14.4" customHeight="1" x14ac:dyDescent="0.3">
      <c r="A1622" s="497" t="s">
        <v>2177</v>
      </c>
      <c r="B1622" s="498" t="s">
        <v>1607</v>
      </c>
      <c r="C1622" s="498" t="s">
        <v>1588</v>
      </c>
      <c r="D1622" s="498" t="s">
        <v>1784</v>
      </c>
      <c r="E1622" s="498" t="s">
        <v>1785</v>
      </c>
      <c r="F1622" s="513"/>
      <c r="G1622" s="513"/>
      <c r="H1622" s="513"/>
      <c r="I1622" s="513"/>
      <c r="J1622" s="513">
        <v>1</v>
      </c>
      <c r="K1622" s="513">
        <v>326</v>
      </c>
      <c r="L1622" s="513"/>
      <c r="M1622" s="513">
        <v>326</v>
      </c>
      <c r="N1622" s="513">
        <v>2</v>
      </c>
      <c r="O1622" s="513">
        <v>652</v>
      </c>
      <c r="P1622" s="503"/>
      <c r="Q1622" s="514">
        <v>326</v>
      </c>
    </row>
    <row r="1623" spans="1:17" ht="14.4" customHeight="1" x14ac:dyDescent="0.3">
      <c r="A1623" s="497" t="s">
        <v>2177</v>
      </c>
      <c r="B1623" s="498" t="s">
        <v>1607</v>
      </c>
      <c r="C1623" s="498" t="s">
        <v>1588</v>
      </c>
      <c r="D1623" s="498" t="s">
        <v>2089</v>
      </c>
      <c r="E1623" s="498" t="s">
        <v>2090</v>
      </c>
      <c r="F1623" s="513">
        <v>1</v>
      </c>
      <c r="G1623" s="513">
        <v>13691</v>
      </c>
      <c r="H1623" s="513">
        <v>1</v>
      </c>
      <c r="I1623" s="513">
        <v>13691</v>
      </c>
      <c r="J1623" s="513"/>
      <c r="K1623" s="513"/>
      <c r="L1623" s="513"/>
      <c r="M1623" s="513"/>
      <c r="N1623" s="513"/>
      <c r="O1623" s="513"/>
      <c r="P1623" s="503"/>
      <c r="Q1623" s="514"/>
    </row>
    <row r="1624" spans="1:17" ht="14.4" customHeight="1" x14ac:dyDescent="0.3">
      <c r="A1624" s="497" t="s">
        <v>2177</v>
      </c>
      <c r="B1624" s="498" t="s">
        <v>1607</v>
      </c>
      <c r="C1624" s="498" t="s">
        <v>1588</v>
      </c>
      <c r="D1624" s="498" t="s">
        <v>1788</v>
      </c>
      <c r="E1624" s="498" t="s">
        <v>1789</v>
      </c>
      <c r="F1624" s="513">
        <v>2</v>
      </c>
      <c r="G1624" s="513">
        <v>8244</v>
      </c>
      <c r="H1624" s="513">
        <v>1</v>
      </c>
      <c r="I1624" s="513">
        <v>4122</v>
      </c>
      <c r="J1624" s="513">
        <v>1</v>
      </c>
      <c r="K1624" s="513">
        <v>4127</v>
      </c>
      <c r="L1624" s="513">
        <v>0.50060650169820475</v>
      </c>
      <c r="M1624" s="513">
        <v>4127</v>
      </c>
      <c r="N1624" s="513">
        <v>6</v>
      </c>
      <c r="O1624" s="513">
        <v>24762</v>
      </c>
      <c r="P1624" s="503">
        <v>3.0036390101892287</v>
      </c>
      <c r="Q1624" s="514">
        <v>4127</v>
      </c>
    </row>
    <row r="1625" spans="1:17" ht="14.4" customHeight="1" x14ac:dyDescent="0.3">
      <c r="A1625" s="497" t="s">
        <v>2177</v>
      </c>
      <c r="B1625" s="498" t="s">
        <v>1607</v>
      </c>
      <c r="C1625" s="498" t="s">
        <v>1588</v>
      </c>
      <c r="D1625" s="498" t="s">
        <v>1790</v>
      </c>
      <c r="E1625" s="498" t="s">
        <v>1791</v>
      </c>
      <c r="F1625" s="513">
        <v>2</v>
      </c>
      <c r="G1625" s="513">
        <v>554</v>
      </c>
      <c r="H1625" s="513">
        <v>1</v>
      </c>
      <c r="I1625" s="513">
        <v>277</v>
      </c>
      <c r="J1625" s="513">
        <v>3</v>
      </c>
      <c r="K1625" s="513">
        <v>834</v>
      </c>
      <c r="L1625" s="513">
        <v>1.5054151624548737</v>
      </c>
      <c r="M1625" s="513">
        <v>278</v>
      </c>
      <c r="N1625" s="513">
        <v>1</v>
      </c>
      <c r="O1625" s="513">
        <v>278</v>
      </c>
      <c r="P1625" s="503">
        <v>0.50180505415162457</v>
      </c>
      <c r="Q1625" s="514">
        <v>278</v>
      </c>
    </row>
    <row r="1626" spans="1:17" ht="14.4" customHeight="1" x14ac:dyDescent="0.3">
      <c r="A1626" s="497" t="s">
        <v>2177</v>
      </c>
      <c r="B1626" s="498" t="s">
        <v>1607</v>
      </c>
      <c r="C1626" s="498" t="s">
        <v>1588</v>
      </c>
      <c r="D1626" s="498" t="s">
        <v>1792</v>
      </c>
      <c r="E1626" s="498" t="s">
        <v>1793</v>
      </c>
      <c r="F1626" s="513"/>
      <c r="G1626" s="513"/>
      <c r="H1626" s="513"/>
      <c r="I1626" s="513"/>
      <c r="J1626" s="513">
        <v>1</v>
      </c>
      <c r="K1626" s="513">
        <v>6250</v>
      </c>
      <c r="L1626" s="513"/>
      <c r="M1626" s="513">
        <v>6250</v>
      </c>
      <c r="N1626" s="513">
        <v>1</v>
      </c>
      <c r="O1626" s="513">
        <v>6250</v>
      </c>
      <c r="P1626" s="503"/>
      <c r="Q1626" s="514">
        <v>6250</v>
      </c>
    </row>
    <row r="1627" spans="1:17" ht="14.4" customHeight="1" x14ac:dyDescent="0.3">
      <c r="A1627" s="497" t="s">
        <v>2177</v>
      </c>
      <c r="B1627" s="498" t="s">
        <v>1607</v>
      </c>
      <c r="C1627" s="498" t="s">
        <v>1588</v>
      </c>
      <c r="D1627" s="498" t="s">
        <v>1794</v>
      </c>
      <c r="E1627" s="498" t="s">
        <v>1795</v>
      </c>
      <c r="F1627" s="513">
        <v>1</v>
      </c>
      <c r="G1627" s="513">
        <v>1510</v>
      </c>
      <c r="H1627" s="513">
        <v>1</v>
      </c>
      <c r="I1627" s="513">
        <v>1510</v>
      </c>
      <c r="J1627" s="513">
        <v>1</v>
      </c>
      <c r="K1627" s="513">
        <v>1515</v>
      </c>
      <c r="L1627" s="513">
        <v>1.0033112582781456</v>
      </c>
      <c r="M1627" s="513">
        <v>1515</v>
      </c>
      <c r="N1627" s="513">
        <v>2</v>
      </c>
      <c r="O1627" s="513">
        <v>3030</v>
      </c>
      <c r="P1627" s="503">
        <v>2.0066225165562912</v>
      </c>
      <c r="Q1627" s="514">
        <v>1515</v>
      </c>
    </row>
    <row r="1628" spans="1:17" ht="14.4" customHeight="1" x14ac:dyDescent="0.3">
      <c r="A1628" s="497" t="s">
        <v>2177</v>
      </c>
      <c r="B1628" s="498" t="s">
        <v>1607</v>
      </c>
      <c r="C1628" s="498" t="s">
        <v>1588</v>
      </c>
      <c r="D1628" s="498" t="s">
        <v>1974</v>
      </c>
      <c r="E1628" s="498" t="s">
        <v>1975</v>
      </c>
      <c r="F1628" s="513">
        <v>1</v>
      </c>
      <c r="G1628" s="513">
        <v>15040</v>
      </c>
      <c r="H1628" s="513">
        <v>1</v>
      </c>
      <c r="I1628" s="513">
        <v>15040</v>
      </c>
      <c r="J1628" s="513">
        <v>1</v>
      </c>
      <c r="K1628" s="513">
        <v>15049</v>
      </c>
      <c r="L1628" s="513">
        <v>1.0005984042553191</v>
      </c>
      <c r="M1628" s="513">
        <v>15049</v>
      </c>
      <c r="N1628" s="513">
        <v>3</v>
      </c>
      <c r="O1628" s="513">
        <v>45147</v>
      </c>
      <c r="P1628" s="503">
        <v>3.0017952127659573</v>
      </c>
      <c r="Q1628" s="514">
        <v>15049</v>
      </c>
    </row>
    <row r="1629" spans="1:17" ht="14.4" customHeight="1" x14ac:dyDescent="0.3">
      <c r="A1629" s="497" t="s">
        <v>2177</v>
      </c>
      <c r="B1629" s="498" t="s">
        <v>1607</v>
      </c>
      <c r="C1629" s="498" t="s">
        <v>1588</v>
      </c>
      <c r="D1629" s="498" t="s">
        <v>1800</v>
      </c>
      <c r="E1629" s="498" t="s">
        <v>1801</v>
      </c>
      <c r="F1629" s="513">
        <v>6</v>
      </c>
      <c r="G1629" s="513">
        <v>22866</v>
      </c>
      <c r="H1629" s="513">
        <v>1</v>
      </c>
      <c r="I1629" s="513">
        <v>3811</v>
      </c>
      <c r="J1629" s="513">
        <v>21</v>
      </c>
      <c r="K1629" s="513">
        <v>80115</v>
      </c>
      <c r="L1629" s="513">
        <v>3.5036735764891103</v>
      </c>
      <c r="M1629" s="513">
        <v>3815</v>
      </c>
      <c r="N1629" s="513">
        <v>28</v>
      </c>
      <c r="O1629" s="513">
        <v>106820</v>
      </c>
      <c r="P1629" s="503">
        <v>4.6715647686521473</v>
      </c>
      <c r="Q1629" s="514">
        <v>3815</v>
      </c>
    </row>
    <row r="1630" spans="1:17" ht="14.4" customHeight="1" x14ac:dyDescent="0.3">
      <c r="A1630" s="497" t="s">
        <v>2177</v>
      </c>
      <c r="B1630" s="498" t="s">
        <v>1607</v>
      </c>
      <c r="C1630" s="498" t="s">
        <v>1588</v>
      </c>
      <c r="D1630" s="498" t="s">
        <v>1802</v>
      </c>
      <c r="E1630" s="498" t="s">
        <v>1803</v>
      </c>
      <c r="F1630" s="513">
        <v>1</v>
      </c>
      <c r="G1630" s="513">
        <v>5145</v>
      </c>
      <c r="H1630" s="513">
        <v>1</v>
      </c>
      <c r="I1630" s="513">
        <v>5145</v>
      </c>
      <c r="J1630" s="513"/>
      <c r="K1630" s="513"/>
      <c r="L1630" s="513"/>
      <c r="M1630" s="513"/>
      <c r="N1630" s="513">
        <v>3</v>
      </c>
      <c r="O1630" s="513">
        <v>15450</v>
      </c>
      <c r="P1630" s="503">
        <v>3.0029154518950438</v>
      </c>
      <c r="Q1630" s="514">
        <v>5150</v>
      </c>
    </row>
    <row r="1631" spans="1:17" ht="14.4" customHeight="1" x14ac:dyDescent="0.3">
      <c r="A1631" s="497" t="s">
        <v>2177</v>
      </c>
      <c r="B1631" s="498" t="s">
        <v>1607</v>
      </c>
      <c r="C1631" s="498" t="s">
        <v>1588</v>
      </c>
      <c r="D1631" s="498" t="s">
        <v>1804</v>
      </c>
      <c r="E1631" s="498" t="s">
        <v>1805</v>
      </c>
      <c r="F1631" s="513">
        <v>2</v>
      </c>
      <c r="G1631" s="513">
        <v>15656</v>
      </c>
      <c r="H1631" s="513">
        <v>1</v>
      </c>
      <c r="I1631" s="513">
        <v>7828</v>
      </c>
      <c r="J1631" s="513">
        <v>10</v>
      </c>
      <c r="K1631" s="513">
        <v>78350</v>
      </c>
      <c r="L1631" s="513">
        <v>5.0044711292795094</v>
      </c>
      <c r="M1631" s="513">
        <v>7835</v>
      </c>
      <c r="N1631" s="513">
        <v>16</v>
      </c>
      <c r="O1631" s="513">
        <v>125360</v>
      </c>
      <c r="P1631" s="503">
        <v>8.0071538068472154</v>
      </c>
      <c r="Q1631" s="514">
        <v>7835</v>
      </c>
    </row>
    <row r="1632" spans="1:17" ht="14.4" customHeight="1" x14ac:dyDescent="0.3">
      <c r="A1632" s="497" t="s">
        <v>2177</v>
      </c>
      <c r="B1632" s="498" t="s">
        <v>1607</v>
      </c>
      <c r="C1632" s="498" t="s">
        <v>1588</v>
      </c>
      <c r="D1632" s="498" t="s">
        <v>1806</v>
      </c>
      <c r="E1632" s="498" t="s">
        <v>1807</v>
      </c>
      <c r="F1632" s="513"/>
      <c r="G1632" s="513"/>
      <c r="H1632" s="513"/>
      <c r="I1632" s="513"/>
      <c r="J1632" s="513">
        <v>1</v>
      </c>
      <c r="K1632" s="513">
        <v>1657</v>
      </c>
      <c r="L1632" s="513"/>
      <c r="M1632" s="513">
        <v>1657</v>
      </c>
      <c r="N1632" s="513">
        <v>1</v>
      </c>
      <c r="O1632" s="513">
        <v>1657</v>
      </c>
      <c r="P1632" s="503"/>
      <c r="Q1632" s="514">
        <v>1657</v>
      </c>
    </row>
    <row r="1633" spans="1:17" ht="14.4" customHeight="1" x14ac:dyDescent="0.3">
      <c r="A1633" s="497" t="s">
        <v>2177</v>
      </c>
      <c r="B1633" s="498" t="s">
        <v>1607</v>
      </c>
      <c r="C1633" s="498" t="s">
        <v>1588</v>
      </c>
      <c r="D1633" s="498" t="s">
        <v>1816</v>
      </c>
      <c r="E1633" s="498" t="s">
        <v>1817</v>
      </c>
      <c r="F1633" s="513">
        <v>13</v>
      </c>
      <c r="G1633" s="513">
        <v>16588</v>
      </c>
      <c r="H1633" s="513">
        <v>1</v>
      </c>
      <c r="I1633" s="513">
        <v>1276</v>
      </c>
      <c r="J1633" s="513">
        <v>15</v>
      </c>
      <c r="K1633" s="513">
        <v>19155</v>
      </c>
      <c r="L1633" s="513">
        <v>1.1547504219918012</v>
      </c>
      <c r="M1633" s="513">
        <v>1277</v>
      </c>
      <c r="N1633" s="513">
        <v>14</v>
      </c>
      <c r="O1633" s="513">
        <v>17878</v>
      </c>
      <c r="P1633" s="503">
        <v>1.0777670605256813</v>
      </c>
      <c r="Q1633" s="514">
        <v>1277</v>
      </c>
    </row>
    <row r="1634" spans="1:17" ht="14.4" customHeight="1" x14ac:dyDescent="0.3">
      <c r="A1634" s="497" t="s">
        <v>2177</v>
      </c>
      <c r="B1634" s="498" t="s">
        <v>1607</v>
      </c>
      <c r="C1634" s="498" t="s">
        <v>1588</v>
      </c>
      <c r="D1634" s="498" t="s">
        <v>1818</v>
      </c>
      <c r="E1634" s="498" t="s">
        <v>1819</v>
      </c>
      <c r="F1634" s="513">
        <v>12</v>
      </c>
      <c r="G1634" s="513">
        <v>13956</v>
      </c>
      <c r="H1634" s="513">
        <v>1</v>
      </c>
      <c r="I1634" s="513">
        <v>1163</v>
      </c>
      <c r="J1634" s="513">
        <v>14</v>
      </c>
      <c r="K1634" s="513">
        <v>16296</v>
      </c>
      <c r="L1634" s="513">
        <v>1.1676698194325021</v>
      </c>
      <c r="M1634" s="513">
        <v>1164</v>
      </c>
      <c r="N1634" s="513">
        <v>12</v>
      </c>
      <c r="O1634" s="513">
        <v>13968</v>
      </c>
      <c r="P1634" s="503">
        <v>1.000859845227859</v>
      </c>
      <c r="Q1634" s="514">
        <v>1164</v>
      </c>
    </row>
    <row r="1635" spans="1:17" ht="14.4" customHeight="1" x14ac:dyDescent="0.3">
      <c r="A1635" s="497" t="s">
        <v>2177</v>
      </c>
      <c r="B1635" s="498" t="s">
        <v>1607</v>
      </c>
      <c r="C1635" s="498" t="s">
        <v>1588</v>
      </c>
      <c r="D1635" s="498" t="s">
        <v>1820</v>
      </c>
      <c r="E1635" s="498" t="s">
        <v>1821</v>
      </c>
      <c r="F1635" s="513">
        <v>2</v>
      </c>
      <c r="G1635" s="513">
        <v>10130</v>
      </c>
      <c r="H1635" s="513">
        <v>1</v>
      </c>
      <c r="I1635" s="513">
        <v>5065</v>
      </c>
      <c r="J1635" s="513">
        <v>1</v>
      </c>
      <c r="K1635" s="513">
        <v>5068</v>
      </c>
      <c r="L1635" s="513">
        <v>0.50029615004935835</v>
      </c>
      <c r="M1635" s="513">
        <v>5068</v>
      </c>
      <c r="N1635" s="513"/>
      <c r="O1635" s="513"/>
      <c r="P1635" s="503"/>
      <c r="Q1635" s="514"/>
    </row>
    <row r="1636" spans="1:17" ht="14.4" customHeight="1" x14ac:dyDescent="0.3">
      <c r="A1636" s="497" t="s">
        <v>2177</v>
      </c>
      <c r="B1636" s="498" t="s">
        <v>1607</v>
      </c>
      <c r="C1636" s="498" t="s">
        <v>1588</v>
      </c>
      <c r="D1636" s="498" t="s">
        <v>1822</v>
      </c>
      <c r="E1636" s="498" t="s">
        <v>1823</v>
      </c>
      <c r="F1636" s="513"/>
      <c r="G1636" s="513"/>
      <c r="H1636" s="513"/>
      <c r="I1636" s="513"/>
      <c r="J1636" s="513">
        <v>1</v>
      </c>
      <c r="K1636" s="513">
        <v>7673</v>
      </c>
      <c r="L1636" s="513"/>
      <c r="M1636" s="513">
        <v>7673</v>
      </c>
      <c r="N1636" s="513"/>
      <c r="O1636" s="513"/>
      <c r="P1636" s="503"/>
      <c r="Q1636" s="514"/>
    </row>
    <row r="1637" spans="1:17" ht="14.4" customHeight="1" x14ac:dyDescent="0.3">
      <c r="A1637" s="497" t="s">
        <v>2177</v>
      </c>
      <c r="B1637" s="498" t="s">
        <v>1607</v>
      </c>
      <c r="C1637" s="498" t="s">
        <v>1588</v>
      </c>
      <c r="D1637" s="498" t="s">
        <v>1824</v>
      </c>
      <c r="E1637" s="498" t="s">
        <v>1825</v>
      </c>
      <c r="F1637" s="513">
        <v>1</v>
      </c>
      <c r="G1637" s="513">
        <v>5505</v>
      </c>
      <c r="H1637" s="513">
        <v>1</v>
      </c>
      <c r="I1637" s="513">
        <v>5505</v>
      </c>
      <c r="J1637" s="513"/>
      <c r="K1637" s="513"/>
      <c r="L1637" s="513"/>
      <c r="M1637" s="513"/>
      <c r="N1637" s="513"/>
      <c r="O1637" s="513"/>
      <c r="P1637" s="503"/>
      <c r="Q1637" s="514"/>
    </row>
    <row r="1638" spans="1:17" ht="14.4" customHeight="1" x14ac:dyDescent="0.3">
      <c r="A1638" s="497" t="s">
        <v>2177</v>
      </c>
      <c r="B1638" s="498" t="s">
        <v>1607</v>
      </c>
      <c r="C1638" s="498" t="s">
        <v>1588</v>
      </c>
      <c r="D1638" s="498" t="s">
        <v>1976</v>
      </c>
      <c r="E1638" s="498" t="s">
        <v>1977</v>
      </c>
      <c r="F1638" s="513">
        <v>1</v>
      </c>
      <c r="G1638" s="513">
        <v>0</v>
      </c>
      <c r="H1638" s="513"/>
      <c r="I1638" s="513">
        <v>0</v>
      </c>
      <c r="J1638" s="513">
        <v>1</v>
      </c>
      <c r="K1638" s="513">
        <v>0</v>
      </c>
      <c r="L1638" s="513"/>
      <c r="M1638" s="513">
        <v>0</v>
      </c>
      <c r="N1638" s="513">
        <v>3</v>
      </c>
      <c r="O1638" s="513">
        <v>0</v>
      </c>
      <c r="P1638" s="503"/>
      <c r="Q1638" s="514">
        <v>0</v>
      </c>
    </row>
    <row r="1639" spans="1:17" ht="14.4" customHeight="1" x14ac:dyDescent="0.3">
      <c r="A1639" s="497" t="s">
        <v>2177</v>
      </c>
      <c r="B1639" s="498" t="s">
        <v>1607</v>
      </c>
      <c r="C1639" s="498" t="s">
        <v>1588</v>
      </c>
      <c r="D1639" s="498" t="s">
        <v>1826</v>
      </c>
      <c r="E1639" s="498" t="s">
        <v>1827</v>
      </c>
      <c r="F1639" s="513">
        <v>1</v>
      </c>
      <c r="G1639" s="513">
        <v>738</v>
      </c>
      <c r="H1639" s="513">
        <v>1</v>
      </c>
      <c r="I1639" s="513">
        <v>738</v>
      </c>
      <c r="J1639" s="513"/>
      <c r="K1639" s="513"/>
      <c r="L1639" s="513"/>
      <c r="M1639" s="513"/>
      <c r="N1639" s="513"/>
      <c r="O1639" s="513"/>
      <c r="P1639" s="503"/>
      <c r="Q1639" s="514"/>
    </row>
    <row r="1640" spans="1:17" ht="14.4" customHeight="1" x14ac:dyDescent="0.3">
      <c r="A1640" s="497" t="s">
        <v>2177</v>
      </c>
      <c r="B1640" s="498" t="s">
        <v>1607</v>
      </c>
      <c r="C1640" s="498" t="s">
        <v>1588</v>
      </c>
      <c r="D1640" s="498" t="s">
        <v>1828</v>
      </c>
      <c r="E1640" s="498" t="s">
        <v>1829</v>
      </c>
      <c r="F1640" s="513">
        <v>204</v>
      </c>
      <c r="G1640" s="513">
        <v>35088</v>
      </c>
      <c r="H1640" s="513">
        <v>1</v>
      </c>
      <c r="I1640" s="513">
        <v>172</v>
      </c>
      <c r="J1640" s="513">
        <v>254</v>
      </c>
      <c r="K1640" s="513">
        <v>43942</v>
      </c>
      <c r="L1640" s="513">
        <v>1.2523369813041496</v>
      </c>
      <c r="M1640" s="513">
        <v>173</v>
      </c>
      <c r="N1640" s="513">
        <v>238</v>
      </c>
      <c r="O1640" s="513">
        <v>41174</v>
      </c>
      <c r="P1640" s="503">
        <v>1.1734496124031009</v>
      </c>
      <c r="Q1640" s="514">
        <v>173</v>
      </c>
    </row>
    <row r="1641" spans="1:17" ht="14.4" customHeight="1" x14ac:dyDescent="0.3">
      <c r="A1641" s="497" t="s">
        <v>2177</v>
      </c>
      <c r="B1641" s="498" t="s">
        <v>1607</v>
      </c>
      <c r="C1641" s="498" t="s">
        <v>1588</v>
      </c>
      <c r="D1641" s="498" t="s">
        <v>1830</v>
      </c>
      <c r="E1641" s="498" t="s">
        <v>1831</v>
      </c>
      <c r="F1641" s="513">
        <v>18</v>
      </c>
      <c r="G1641" s="513">
        <v>35892</v>
      </c>
      <c r="H1641" s="513">
        <v>1</v>
      </c>
      <c r="I1641" s="513">
        <v>1994</v>
      </c>
      <c r="J1641" s="513">
        <v>10</v>
      </c>
      <c r="K1641" s="513">
        <v>19960</v>
      </c>
      <c r="L1641" s="513">
        <v>0.55611278279282295</v>
      </c>
      <c r="M1641" s="513">
        <v>1996</v>
      </c>
      <c r="N1641" s="513">
        <v>10</v>
      </c>
      <c r="O1641" s="513">
        <v>19960</v>
      </c>
      <c r="P1641" s="503">
        <v>0.55611278279282295</v>
      </c>
      <c r="Q1641" s="514">
        <v>1996</v>
      </c>
    </row>
    <row r="1642" spans="1:17" ht="14.4" customHeight="1" x14ac:dyDescent="0.3">
      <c r="A1642" s="497" t="s">
        <v>2177</v>
      </c>
      <c r="B1642" s="498" t="s">
        <v>1607</v>
      </c>
      <c r="C1642" s="498" t="s">
        <v>1588</v>
      </c>
      <c r="D1642" s="498" t="s">
        <v>1836</v>
      </c>
      <c r="E1642" s="498" t="s">
        <v>1837</v>
      </c>
      <c r="F1642" s="513"/>
      <c r="G1642" s="513"/>
      <c r="H1642" s="513"/>
      <c r="I1642" s="513"/>
      <c r="J1642" s="513">
        <v>3</v>
      </c>
      <c r="K1642" s="513">
        <v>8076</v>
      </c>
      <c r="L1642" s="513"/>
      <c r="M1642" s="513">
        <v>2692</v>
      </c>
      <c r="N1642" s="513"/>
      <c r="O1642" s="513"/>
      <c r="P1642" s="503"/>
      <c r="Q1642" s="514"/>
    </row>
    <row r="1643" spans="1:17" ht="14.4" customHeight="1" x14ac:dyDescent="0.3">
      <c r="A1643" s="497" t="s">
        <v>2177</v>
      </c>
      <c r="B1643" s="498" t="s">
        <v>1607</v>
      </c>
      <c r="C1643" s="498" t="s">
        <v>1588</v>
      </c>
      <c r="D1643" s="498" t="s">
        <v>1838</v>
      </c>
      <c r="E1643" s="498" t="s">
        <v>1839</v>
      </c>
      <c r="F1643" s="513"/>
      <c r="G1643" s="513"/>
      <c r="H1643" s="513"/>
      <c r="I1643" s="513"/>
      <c r="J1643" s="513">
        <v>1</v>
      </c>
      <c r="K1643" s="513">
        <v>5180</v>
      </c>
      <c r="L1643" s="513"/>
      <c r="M1643" s="513">
        <v>5180</v>
      </c>
      <c r="N1643" s="513">
        <v>1</v>
      </c>
      <c r="O1643" s="513">
        <v>5180</v>
      </c>
      <c r="P1643" s="503"/>
      <c r="Q1643" s="514">
        <v>5180</v>
      </c>
    </row>
    <row r="1644" spans="1:17" ht="14.4" customHeight="1" x14ac:dyDescent="0.3">
      <c r="A1644" s="497" t="s">
        <v>2177</v>
      </c>
      <c r="B1644" s="498" t="s">
        <v>1607</v>
      </c>
      <c r="C1644" s="498" t="s">
        <v>1588</v>
      </c>
      <c r="D1644" s="498" t="s">
        <v>1842</v>
      </c>
      <c r="E1644" s="498" t="s">
        <v>1843</v>
      </c>
      <c r="F1644" s="513">
        <v>1</v>
      </c>
      <c r="G1644" s="513">
        <v>657</v>
      </c>
      <c r="H1644" s="513">
        <v>1</v>
      </c>
      <c r="I1644" s="513">
        <v>657</v>
      </c>
      <c r="J1644" s="513">
        <v>3</v>
      </c>
      <c r="K1644" s="513">
        <v>1974</v>
      </c>
      <c r="L1644" s="513">
        <v>3.0045662100456623</v>
      </c>
      <c r="M1644" s="513">
        <v>658</v>
      </c>
      <c r="N1644" s="513"/>
      <c r="O1644" s="513"/>
      <c r="P1644" s="503"/>
      <c r="Q1644" s="514"/>
    </row>
    <row r="1645" spans="1:17" ht="14.4" customHeight="1" x14ac:dyDescent="0.3">
      <c r="A1645" s="497" t="s">
        <v>2177</v>
      </c>
      <c r="B1645" s="498" t="s">
        <v>1607</v>
      </c>
      <c r="C1645" s="498" t="s">
        <v>1588</v>
      </c>
      <c r="D1645" s="498" t="s">
        <v>1846</v>
      </c>
      <c r="E1645" s="498" t="s">
        <v>1847</v>
      </c>
      <c r="F1645" s="513"/>
      <c r="G1645" s="513"/>
      <c r="H1645" s="513"/>
      <c r="I1645" s="513"/>
      <c r="J1645" s="513">
        <v>1</v>
      </c>
      <c r="K1645" s="513">
        <v>2076</v>
      </c>
      <c r="L1645" s="513"/>
      <c r="M1645" s="513">
        <v>2076</v>
      </c>
      <c r="N1645" s="513">
        <v>2</v>
      </c>
      <c r="O1645" s="513">
        <v>4152</v>
      </c>
      <c r="P1645" s="503"/>
      <c r="Q1645" s="514">
        <v>2076</v>
      </c>
    </row>
    <row r="1646" spans="1:17" ht="14.4" customHeight="1" x14ac:dyDescent="0.3">
      <c r="A1646" s="497" t="s">
        <v>2177</v>
      </c>
      <c r="B1646" s="498" t="s">
        <v>1607</v>
      </c>
      <c r="C1646" s="498" t="s">
        <v>1588</v>
      </c>
      <c r="D1646" s="498" t="s">
        <v>1848</v>
      </c>
      <c r="E1646" s="498" t="s">
        <v>1849</v>
      </c>
      <c r="F1646" s="513"/>
      <c r="G1646" s="513"/>
      <c r="H1646" s="513"/>
      <c r="I1646" s="513"/>
      <c r="J1646" s="513"/>
      <c r="K1646" s="513"/>
      <c r="L1646" s="513"/>
      <c r="M1646" s="513"/>
      <c r="N1646" s="513">
        <v>1</v>
      </c>
      <c r="O1646" s="513">
        <v>150</v>
      </c>
      <c r="P1646" s="503"/>
      <c r="Q1646" s="514">
        <v>150</v>
      </c>
    </row>
    <row r="1647" spans="1:17" ht="14.4" customHeight="1" x14ac:dyDescent="0.3">
      <c r="A1647" s="497" t="s">
        <v>2177</v>
      </c>
      <c r="B1647" s="498" t="s">
        <v>1607</v>
      </c>
      <c r="C1647" s="498" t="s">
        <v>1588</v>
      </c>
      <c r="D1647" s="498" t="s">
        <v>1852</v>
      </c>
      <c r="E1647" s="498" t="s">
        <v>1853</v>
      </c>
      <c r="F1647" s="513">
        <v>16</v>
      </c>
      <c r="G1647" s="513">
        <v>3152</v>
      </c>
      <c r="H1647" s="513">
        <v>1</v>
      </c>
      <c r="I1647" s="513">
        <v>197</v>
      </c>
      <c r="J1647" s="513">
        <v>21</v>
      </c>
      <c r="K1647" s="513">
        <v>4158</v>
      </c>
      <c r="L1647" s="513">
        <v>1.3191624365482233</v>
      </c>
      <c r="M1647" s="513">
        <v>198</v>
      </c>
      <c r="N1647" s="513">
        <v>54</v>
      </c>
      <c r="O1647" s="513">
        <v>10692</v>
      </c>
      <c r="P1647" s="503">
        <v>3.3921319796954315</v>
      </c>
      <c r="Q1647" s="514">
        <v>198</v>
      </c>
    </row>
    <row r="1648" spans="1:17" ht="14.4" customHeight="1" x14ac:dyDescent="0.3">
      <c r="A1648" s="497" t="s">
        <v>2177</v>
      </c>
      <c r="B1648" s="498" t="s">
        <v>1607</v>
      </c>
      <c r="C1648" s="498" t="s">
        <v>1588</v>
      </c>
      <c r="D1648" s="498" t="s">
        <v>1854</v>
      </c>
      <c r="E1648" s="498" t="s">
        <v>1855</v>
      </c>
      <c r="F1648" s="513">
        <v>8</v>
      </c>
      <c r="G1648" s="513">
        <v>3312</v>
      </c>
      <c r="H1648" s="513">
        <v>1</v>
      </c>
      <c r="I1648" s="513">
        <v>414</v>
      </c>
      <c r="J1648" s="513">
        <v>15</v>
      </c>
      <c r="K1648" s="513">
        <v>6225</v>
      </c>
      <c r="L1648" s="513">
        <v>1.8795289855072463</v>
      </c>
      <c r="M1648" s="513">
        <v>415</v>
      </c>
      <c r="N1648" s="513">
        <v>6</v>
      </c>
      <c r="O1648" s="513">
        <v>2490</v>
      </c>
      <c r="P1648" s="503">
        <v>0.75181159420289856</v>
      </c>
      <c r="Q1648" s="514">
        <v>415</v>
      </c>
    </row>
    <row r="1649" spans="1:17" ht="14.4" customHeight="1" x14ac:dyDescent="0.3">
      <c r="A1649" s="497" t="s">
        <v>2177</v>
      </c>
      <c r="B1649" s="498" t="s">
        <v>1607</v>
      </c>
      <c r="C1649" s="498" t="s">
        <v>1588</v>
      </c>
      <c r="D1649" s="498" t="s">
        <v>1862</v>
      </c>
      <c r="E1649" s="498" t="s">
        <v>1863</v>
      </c>
      <c r="F1649" s="513">
        <v>2</v>
      </c>
      <c r="G1649" s="513">
        <v>848</v>
      </c>
      <c r="H1649" s="513">
        <v>1</v>
      </c>
      <c r="I1649" s="513">
        <v>424</v>
      </c>
      <c r="J1649" s="513">
        <v>3</v>
      </c>
      <c r="K1649" s="513">
        <v>1275</v>
      </c>
      <c r="L1649" s="513">
        <v>1.5035377358490567</v>
      </c>
      <c r="M1649" s="513">
        <v>425</v>
      </c>
      <c r="N1649" s="513"/>
      <c r="O1649" s="513"/>
      <c r="P1649" s="503"/>
      <c r="Q1649" s="514"/>
    </row>
    <row r="1650" spans="1:17" ht="14.4" customHeight="1" x14ac:dyDescent="0.3">
      <c r="A1650" s="497" t="s">
        <v>2177</v>
      </c>
      <c r="B1650" s="498" t="s">
        <v>1607</v>
      </c>
      <c r="C1650" s="498" t="s">
        <v>1588</v>
      </c>
      <c r="D1650" s="498" t="s">
        <v>1864</v>
      </c>
      <c r="E1650" s="498" t="s">
        <v>1865</v>
      </c>
      <c r="F1650" s="513">
        <v>2</v>
      </c>
      <c r="G1650" s="513">
        <v>4232</v>
      </c>
      <c r="H1650" s="513">
        <v>1</v>
      </c>
      <c r="I1650" s="513">
        <v>2116</v>
      </c>
      <c r="J1650" s="513">
        <v>27</v>
      </c>
      <c r="K1650" s="513">
        <v>57186</v>
      </c>
      <c r="L1650" s="513">
        <v>13.512759924385634</v>
      </c>
      <c r="M1650" s="513">
        <v>2118</v>
      </c>
      <c r="N1650" s="513">
        <v>20</v>
      </c>
      <c r="O1650" s="513">
        <v>42360</v>
      </c>
      <c r="P1650" s="503">
        <v>10.00945179584121</v>
      </c>
      <c r="Q1650" s="514">
        <v>2118</v>
      </c>
    </row>
    <row r="1651" spans="1:17" ht="14.4" customHeight="1" x14ac:dyDescent="0.3">
      <c r="A1651" s="497" t="s">
        <v>2177</v>
      </c>
      <c r="B1651" s="498" t="s">
        <v>1607</v>
      </c>
      <c r="C1651" s="498" t="s">
        <v>1588</v>
      </c>
      <c r="D1651" s="498" t="s">
        <v>1866</v>
      </c>
      <c r="E1651" s="498" t="s">
        <v>1801</v>
      </c>
      <c r="F1651" s="513">
        <v>6</v>
      </c>
      <c r="G1651" s="513">
        <v>11172</v>
      </c>
      <c r="H1651" s="513">
        <v>1</v>
      </c>
      <c r="I1651" s="513">
        <v>1862</v>
      </c>
      <c r="J1651" s="513">
        <v>22</v>
      </c>
      <c r="K1651" s="513">
        <v>41008</v>
      </c>
      <c r="L1651" s="513">
        <v>3.6706050841389186</v>
      </c>
      <c r="M1651" s="513">
        <v>1864</v>
      </c>
      <c r="N1651" s="513">
        <v>29</v>
      </c>
      <c r="O1651" s="513">
        <v>54056</v>
      </c>
      <c r="P1651" s="503">
        <v>4.8385248836376658</v>
      </c>
      <c r="Q1651" s="514">
        <v>1864</v>
      </c>
    </row>
    <row r="1652" spans="1:17" ht="14.4" customHeight="1" x14ac:dyDescent="0.3">
      <c r="A1652" s="497" t="s">
        <v>2177</v>
      </c>
      <c r="B1652" s="498" t="s">
        <v>1607</v>
      </c>
      <c r="C1652" s="498" t="s">
        <v>1588</v>
      </c>
      <c r="D1652" s="498" t="s">
        <v>1869</v>
      </c>
      <c r="E1652" s="498" t="s">
        <v>1870</v>
      </c>
      <c r="F1652" s="513">
        <v>2</v>
      </c>
      <c r="G1652" s="513">
        <v>1820</v>
      </c>
      <c r="H1652" s="513">
        <v>1</v>
      </c>
      <c r="I1652" s="513">
        <v>910</v>
      </c>
      <c r="J1652" s="513">
        <v>2</v>
      </c>
      <c r="K1652" s="513">
        <v>1824</v>
      </c>
      <c r="L1652" s="513">
        <v>1.0021978021978022</v>
      </c>
      <c r="M1652" s="513">
        <v>912</v>
      </c>
      <c r="N1652" s="513">
        <v>1</v>
      </c>
      <c r="O1652" s="513">
        <v>912</v>
      </c>
      <c r="P1652" s="503">
        <v>0.50109890109890109</v>
      </c>
      <c r="Q1652" s="514">
        <v>912</v>
      </c>
    </row>
    <row r="1653" spans="1:17" ht="14.4" customHeight="1" x14ac:dyDescent="0.3">
      <c r="A1653" s="497" t="s">
        <v>2177</v>
      </c>
      <c r="B1653" s="498" t="s">
        <v>1607</v>
      </c>
      <c r="C1653" s="498" t="s">
        <v>1588</v>
      </c>
      <c r="D1653" s="498" t="s">
        <v>1871</v>
      </c>
      <c r="E1653" s="498" t="s">
        <v>1872</v>
      </c>
      <c r="F1653" s="513">
        <v>5</v>
      </c>
      <c r="G1653" s="513">
        <v>41890</v>
      </c>
      <c r="H1653" s="513">
        <v>1</v>
      </c>
      <c r="I1653" s="513">
        <v>8378</v>
      </c>
      <c r="J1653" s="513">
        <v>14</v>
      </c>
      <c r="K1653" s="513">
        <v>117376</v>
      </c>
      <c r="L1653" s="513">
        <v>2.8020052518500838</v>
      </c>
      <c r="M1653" s="513">
        <v>8384</v>
      </c>
      <c r="N1653" s="513">
        <v>20</v>
      </c>
      <c r="O1653" s="513">
        <v>167680</v>
      </c>
      <c r="P1653" s="503">
        <v>4.0028646455001198</v>
      </c>
      <c r="Q1653" s="514">
        <v>8384</v>
      </c>
    </row>
    <row r="1654" spans="1:17" ht="14.4" customHeight="1" x14ac:dyDescent="0.3">
      <c r="A1654" s="497" t="s">
        <v>2177</v>
      </c>
      <c r="B1654" s="498" t="s">
        <v>1607</v>
      </c>
      <c r="C1654" s="498" t="s">
        <v>1588</v>
      </c>
      <c r="D1654" s="498" t="s">
        <v>1877</v>
      </c>
      <c r="E1654" s="498" t="s">
        <v>1878</v>
      </c>
      <c r="F1654" s="513"/>
      <c r="G1654" s="513"/>
      <c r="H1654" s="513"/>
      <c r="I1654" s="513"/>
      <c r="J1654" s="513">
        <v>1</v>
      </c>
      <c r="K1654" s="513">
        <v>0</v>
      </c>
      <c r="L1654" s="513"/>
      <c r="M1654" s="513">
        <v>0</v>
      </c>
      <c r="N1654" s="513">
        <v>1</v>
      </c>
      <c r="O1654" s="513">
        <v>0</v>
      </c>
      <c r="P1654" s="503"/>
      <c r="Q1654" s="514">
        <v>0</v>
      </c>
    </row>
    <row r="1655" spans="1:17" ht="14.4" customHeight="1" x14ac:dyDescent="0.3">
      <c r="A1655" s="497" t="s">
        <v>2177</v>
      </c>
      <c r="B1655" s="498" t="s">
        <v>1607</v>
      </c>
      <c r="C1655" s="498" t="s">
        <v>1588</v>
      </c>
      <c r="D1655" s="498" t="s">
        <v>1879</v>
      </c>
      <c r="E1655" s="498" t="s">
        <v>1880</v>
      </c>
      <c r="F1655" s="513">
        <v>1</v>
      </c>
      <c r="G1655" s="513">
        <v>1988</v>
      </c>
      <c r="H1655" s="513">
        <v>1</v>
      </c>
      <c r="I1655" s="513">
        <v>1988</v>
      </c>
      <c r="J1655" s="513">
        <v>2</v>
      </c>
      <c r="K1655" s="513">
        <v>3986</v>
      </c>
      <c r="L1655" s="513">
        <v>2.0050301810865192</v>
      </c>
      <c r="M1655" s="513">
        <v>1993</v>
      </c>
      <c r="N1655" s="513"/>
      <c r="O1655" s="513"/>
      <c r="P1655" s="503"/>
      <c r="Q1655" s="514"/>
    </row>
    <row r="1656" spans="1:17" ht="14.4" customHeight="1" x14ac:dyDescent="0.3">
      <c r="A1656" s="497" t="s">
        <v>2177</v>
      </c>
      <c r="B1656" s="498" t="s">
        <v>1607</v>
      </c>
      <c r="C1656" s="498" t="s">
        <v>1588</v>
      </c>
      <c r="D1656" s="498" t="s">
        <v>1978</v>
      </c>
      <c r="E1656" s="498" t="s">
        <v>1979</v>
      </c>
      <c r="F1656" s="513"/>
      <c r="G1656" s="513"/>
      <c r="H1656" s="513"/>
      <c r="I1656" s="513"/>
      <c r="J1656" s="513"/>
      <c r="K1656" s="513"/>
      <c r="L1656" s="513"/>
      <c r="M1656" s="513"/>
      <c r="N1656" s="513">
        <v>2</v>
      </c>
      <c r="O1656" s="513">
        <v>11386</v>
      </c>
      <c r="P1656" s="503"/>
      <c r="Q1656" s="514">
        <v>5693</v>
      </c>
    </row>
    <row r="1657" spans="1:17" ht="14.4" customHeight="1" x14ac:dyDescent="0.3">
      <c r="A1657" s="497" t="s">
        <v>2177</v>
      </c>
      <c r="B1657" s="498" t="s">
        <v>1607</v>
      </c>
      <c r="C1657" s="498" t="s">
        <v>1588</v>
      </c>
      <c r="D1657" s="498" t="s">
        <v>1885</v>
      </c>
      <c r="E1657" s="498" t="s">
        <v>1886</v>
      </c>
      <c r="F1657" s="513"/>
      <c r="G1657" s="513"/>
      <c r="H1657" s="513"/>
      <c r="I1657" s="513"/>
      <c r="J1657" s="513"/>
      <c r="K1657" s="513"/>
      <c r="L1657" s="513"/>
      <c r="M1657" s="513"/>
      <c r="N1657" s="513">
        <v>2</v>
      </c>
      <c r="O1657" s="513">
        <v>1118</v>
      </c>
      <c r="P1657" s="503"/>
      <c r="Q1657" s="514">
        <v>559</v>
      </c>
    </row>
    <row r="1658" spans="1:17" ht="14.4" customHeight="1" thickBot="1" x14ac:dyDescent="0.35">
      <c r="A1658" s="505" t="s">
        <v>2177</v>
      </c>
      <c r="B1658" s="506" t="s">
        <v>1607</v>
      </c>
      <c r="C1658" s="506" t="s">
        <v>1588</v>
      </c>
      <c r="D1658" s="506" t="s">
        <v>1887</v>
      </c>
      <c r="E1658" s="506" t="s">
        <v>1888</v>
      </c>
      <c r="F1658" s="515"/>
      <c r="G1658" s="515"/>
      <c r="H1658" s="515"/>
      <c r="I1658" s="515"/>
      <c r="J1658" s="515">
        <v>1</v>
      </c>
      <c r="K1658" s="515">
        <v>365</v>
      </c>
      <c r="L1658" s="515"/>
      <c r="M1658" s="515">
        <v>365</v>
      </c>
      <c r="N1658" s="515"/>
      <c r="O1658" s="515"/>
      <c r="P1658" s="511"/>
      <c r="Q1658" s="516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1</vt:i4>
      </vt:variant>
    </vt:vector>
  </HeadingPairs>
  <TitlesOfParts>
    <vt:vector size="2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2014-04-11T12:47:33Z</cp:lastPrinted>
  <dcterms:created xsi:type="dcterms:W3CDTF">2013-04-17T20:15:29Z</dcterms:created>
  <dcterms:modified xsi:type="dcterms:W3CDTF">2014-04-25T05:39:29Z</dcterms:modified>
</cp:coreProperties>
</file>