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  <sheet name="ALOS" sheetId="374" r:id="rId25"/>
    <sheet name="ZV Vyžád." sheetId="342" r:id="rId26"/>
    <sheet name="ZV Vyžád. Detail" sheetId="343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  <definedName name="_xlnm.Print_Area" localSheetId="24">ALOS!$A$1:$M$45</definedName>
  </definedNames>
  <calcPr calcId="145621"/>
</workbook>
</file>

<file path=xl/calcChain.xml><?xml version="1.0" encoding="utf-8"?>
<calcChain xmlns="http://schemas.openxmlformats.org/spreadsheetml/2006/main"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4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3" i="414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19" i="414"/>
  <c r="D4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C24" i="414"/>
  <c r="E24" i="414" s="1"/>
  <c r="F13" i="339"/>
  <c r="E13" i="339"/>
  <c r="E15" i="339" s="1"/>
  <c r="H12" i="339"/>
  <c r="G12" i="339"/>
  <c r="K3" i="390"/>
  <c r="A4" i="383"/>
  <c r="A32" i="383"/>
  <c r="A31" i="383"/>
  <c r="A30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P3" i="343"/>
  <c r="C13" i="339"/>
  <c r="C15" i="339" s="1"/>
  <c r="B13" i="339"/>
  <c r="B15" i="339" s="1"/>
  <c r="D18" i="414"/>
  <c r="C4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<sst xmlns="http://schemas.openxmlformats.org/spreadsheetml/2006/main" count="18498" uniqueCount="2726">
  <si>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</si>
  <si>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</si>
  <si>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</si>
  <si>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</si>
  <si>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</si>
  <si>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</si>
  <si>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</si>
  <si>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</si>
  <si>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</si>
  <si>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</si>
  <si>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</si>
  <si>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</si>
  <si>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</si>
  <si>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</si>
  <si>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</si>
  <si>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</si>
  <si>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</si>
  <si>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</si>
  <si>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</si>
  <si>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</si>
  <si>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</si>
  <si>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</si>
  <si>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</si>
  <si>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</si>
  <si>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</si>
  <si>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</si>
  <si>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</si>
  <si>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</si>
  <si>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</si>
  <si>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</si>
  <si>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</si>
  <si>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</si>
  <si>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</si>
  <si>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</si>
  <si>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</si>
  <si>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</si>
  <si>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</si>
  <si>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</si>
  <si>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</si>
  <si>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</si>
  <si>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</si>
  <si>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</si>
  <si>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</si>
  <si>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</si>
  <si>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</si>
  <si>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</si>
  <si>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</si>
  <si>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</si>
  <si>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</si>
  <si>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</si>
  <si>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</si>
  <si>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</si>
  <si>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</si>
  <si>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</si>
  <si>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</si>
  <si>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</si>
  <si>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</si>
  <si>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</si>
  <si>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</si>
  <si>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</si>
  <si>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</si>
  <si>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</si>
  <si>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</si>
  <si>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</si>
  <si>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</si>
  <si>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</si>
  <si>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</si>
  <si>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</si>
  <si>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</si>
  <si>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</si>
  <si>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</si>
  <si>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</si>
  <si>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</si>
  <si>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</si>
  <si>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</si>
  <si>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</si>
  <si>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</si>
  <si>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</si>
  <si>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</si>
  <si>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</si>
  <si>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</si>
  <si>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</si>
  <si>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</si>
  <si>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</si>
  <si>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</si>
  <si>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</si>
  <si>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</si>
  <si>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</si>
  <si>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</si>
  <si>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</si>
  <si>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</si>
  <si>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</si>
  <si>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</si>
  <si>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</si>
  <si>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</si>
  <si>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</si>
  <si>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</si>
  <si>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</si>
  <si>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</si>
  <si>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</si>
  <si>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</si>
  <si>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</si>
  <si>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</si>
  <si>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</si>
  <si>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</si>
  <si>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</si>
  <si>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</si>
  <si>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</si>
  <si>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</si>
  <si>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</si>
  <si>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</si>
  <si>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</si>
  <si>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</si>
  <si>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</si>
  <si>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</si>
  <si>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</si>
  <si>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</si>
  <si>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</si>
  <si>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</si>
  <si>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</si>
  <si>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</si>
  <si>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</si>
  <si>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</si>
  <si>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</si>
  <si>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</si>
  <si>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</si>
  <si>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</si>
  <si>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</si>
  <si>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</si>
  <si>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</si>
  <si>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</si>
  <si>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</si>
  <si>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</si>
  <si>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</si>
  <si>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</si>
  <si>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</si>
  <si>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</si>
  <si>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</si>
  <si>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</si>
  <si>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</si>
  <si>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</si>
  <si>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</si>
  <si>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</si>
  <si>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</si>
  <si>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</si>
  <si>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</si>
  <si>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</si>
  <si>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</si>
  <si>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</si>
  <si>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</si>
  <si>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</si>
  <si>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</si>
  <si>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</si>
  <si>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</si>
  <si>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</si>
  <si>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</si>
  <si>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</si>
  <si>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</si>
  <si>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</si>
  <si>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</si>
  <si>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</si>
  <si>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</si>
  <si>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</si>
  <si>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</si>
  <si>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</si>
  <si>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</si>
  <si>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</si>
  <si>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</si>
  <si>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</si>
  <si>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</si>
  <si>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</si>
  <si>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</si>
  <si>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</si>
  <si>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</si>
  <si>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</si>
  <si>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</si>
  <si>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</si>
  <si>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</si>
  <si>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</si>
  <si>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</si>
  <si>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</si>
  <si>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</si>
  <si>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</si>
  <si>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</si>
  <si>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</si>
  <si>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</si>
  <si>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</si>
  <si>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</si>
  <si>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</si>
  <si>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</si>
  <si>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</si>
  <si>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</si>
  <si>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</si>
  <si>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</si>
  <si>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</si>
  <si>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</si>
  <si>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</si>
  <si>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</si>
  <si>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</si>
  <si>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</si>
  <si>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</si>
  <si>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</si>
  <si>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</si>
  <si>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</si>
  <si>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</si>
  <si>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</si>
  <si>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</si>
  <si>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</si>
  <si>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</si>
  <si>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</si>
  <si>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</si>
  <si>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</si>
  <si>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</si>
  <si>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</si>
  <si>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</si>
  <si>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</si>
  <si>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</si>
  <si>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</si>
  <si>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</si>
  <si>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</si>
  <si>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</si>
  <si>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</si>
  <si>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</si>
  <si>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</si>
  <si>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</si>
  <si>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</si>
  <si>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</si>
  <si>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</si>
  <si>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</si>
  <si>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</si>
  <si>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</si>
  <si>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</si>
  <si>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</si>
  <si>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</si>
  <si>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</si>
  <si>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</si>
  <si>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</si>
  <si>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</si>
  <si>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</si>
  <si>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</si>
  <si>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</si>
  <si>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</si>
  <si>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</si>
  <si>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</si>
  <si>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</si>
  <si>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</si>
  <si>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</si>
  <si>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</si>
  <si>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</si>
  <si>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</si>
  <si>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</si>
  <si>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</si>
  <si>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</si>
  <si>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</si>
  <si>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</si>
  <si>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</si>
  <si>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</si>
  <si>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</si>
  <si>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</si>
  <si>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</si>
  <si>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</si>
  <si>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</si>
  <si>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</si>
  <si>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</si>
  <si>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</si>
  <si>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</si>
  <si>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</si>
  <si>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</si>
  <si>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</si>
  <si>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</si>
  <si>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</si>
  <si>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</si>
  <si>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</si>
  <si>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</si>
  <si>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</si>
  <si>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</si>
  <si>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</si>
  <si>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</si>
  <si>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</si>
  <si>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</si>
  <si>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</si>
  <si>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</si>
  <si>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</si>
  <si>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</si>
  <si>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</si>
  <si>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</si>
  <si>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</si>
  <si>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</si>
  <si>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</si>
  <si>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</si>
  <si>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</si>
  <si>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</si>
  <si>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</si>
  <si>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</si>
  <si>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</si>
  <si>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</si>
  <si>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</si>
  <si>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</si>
  <si>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</si>
  <si>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</si>
  <si>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</si>
  <si>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</si>
  <si>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</si>
  <si>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</si>
  <si>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</si>
  <si>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</si>
  <si>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</si>
  <si>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50115010     RTG materiál, filmy a chemikálie (sk.Z_504)</t>
  </si>
  <si>
    <t>50115011     implant.umělé těl.náhr.-ostat.nákl.PZT(s.Z_515)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</si>
  <si>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</si>
  <si>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</si>
  <si>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</si>
  <si>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</si>
  <si>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</si>
  <si>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</si>
  <si>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</si>
  <si>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</si>
  <si>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</si>
  <si>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</si>
  <si>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</si>
  <si>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</si>
  <si>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</si>
  <si>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</si>
  <si>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</si>
  <si>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</si>
  <si>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</si>
  <si>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</si>
  <si>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</si>
  <si>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</si>
  <si>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</si>
  <si>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</si>
  <si>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</si>
  <si>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</si>
  <si>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</si>
  <si>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</si>
  <si>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</si>
  <si>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</si>
  <si>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</si>
  <si>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</si>
  <si>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</si>
  <si>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</si>
  <si>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</si>
  <si>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</si>
  <si>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</si>
  <si>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</si>
  <si>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</si>
  <si>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</si>
  <si>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</si>
  <si>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</si>
  <si>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</si>
  <si>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</si>
  <si>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</si>
  <si>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</si>
  <si>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</si>
  <si>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</si>
  <si>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</si>
  <si>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</si>
  <si>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</si>
  <si>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</si>
  <si>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</si>
  <si>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</si>
  <si>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</si>
  <si>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</si>
  <si>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</si>
  <si>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</si>
  <si>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</si>
  <si>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</si>
  <si>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</si>
  <si>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</si>
  <si>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</si>
  <si>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</si>
  <si>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</si>
  <si>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</si>
  <si>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</si>
  <si>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</si>
  <si>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</si>
  <si>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</si>
  <si>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</si>
  <si>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</si>
  <si>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</si>
  <si>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</si>
  <si>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</si>
  <si>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</si>
  <si>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</si>
  <si>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</si>
  <si>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</si>
  <si>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</si>
  <si>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</si>
  <si>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</si>
  <si>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</si>
  <si>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</si>
  <si>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</si>
  <si>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51874011     zkoušky kvality</t>
  </si>
  <si>
    <t>51874016     studium (MBA-povoleno org.)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</si>
  <si>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</si>
  <si>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</si>
  <si>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</si>
  <si>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</si>
  <si>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</si>
  <si>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</si>
  <si>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</si>
  <si>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</si>
  <si>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</si>
  <si>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</si>
  <si>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</si>
  <si>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</si>
  <si>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</si>
  <si>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</si>
  <si>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</si>
  <si>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</si>
  <si>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</si>
  <si>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</si>
  <si>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</si>
  <si>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</si>
  <si>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</si>
  <si>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</si>
  <si>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</si>
  <si>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</si>
  <si>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</si>
  <si>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</si>
  <si>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</si>
  <si>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</si>
  <si>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</si>
  <si>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</si>
  <si>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</si>
  <si>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</si>
  <si>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</si>
  <si>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</si>
  <si>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</si>
  <si>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</si>
  <si>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</si>
  <si>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</si>
  <si>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558     Náklady z drobného dlouhodobého majetku</t>
  </si>
  <si>
    <t>55802     DDHM - provozní</t>
  </si>
  <si>
    <t>55802003     DDHM - kacelářská technika (sk.V_37)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</si>
  <si>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</si>
  <si>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</si>
  <si>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</si>
  <si>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</si>
  <si>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</si>
  <si>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</si>
  <si>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</si>
  <si>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</si>
  <si>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</si>
  <si>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</si>
  <si>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</si>
  <si>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</si>
  <si>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</si>
  <si>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</si>
  <si>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</si>
  <si>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</si>
  <si>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</si>
  <si>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</si>
  <si>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</si>
  <si>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</si>
  <si>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</si>
  <si>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</si>
  <si>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</si>
  <si>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</si>
  <si>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</si>
  <si>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</si>
  <si>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</si>
  <si>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</si>
  <si>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</si>
  <si>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</si>
  <si>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</si>
  <si>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</si>
  <si>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</si>
  <si>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64804125     čerp. FRM - opravy budov OSB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</si>
  <si>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</si>
  <si>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</si>
  <si>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</si>
  <si>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</si>
  <si>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</si>
  <si>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</si>
  <si>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</si>
  <si>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</si>
  <si>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</si>
  <si>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</si>
  <si>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</si>
  <si>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</si>
  <si>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</si>
  <si>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</si>
  <si>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</si>
  <si>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</si>
  <si>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</si>
  <si>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</si>
  <si>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</si>
  <si>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</si>
  <si>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</si>
  <si>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</si>
  <si>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</si>
  <si>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</si>
  <si>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</si>
  <si>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</si>
  <si>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</si>
  <si>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</si>
  <si>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</si>
  <si>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</si>
  <si>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</si>
  <si>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</si>
  <si>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</si>
  <si>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</si>
  <si>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</si>
  <si>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</si>
  <si>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</si>
  <si>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</si>
  <si>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</si>
  <si>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</si>
  <si>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</si>
  <si>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50113012     léky - trombolýza (LEK)</t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</si>
  <si>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</si>
  <si>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</si>
  <si>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</si>
  <si>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</si>
  <si>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</si>
  <si>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</si>
  <si>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</si>
  <si>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</si>
  <si>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</si>
  <si>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</si>
  <si>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3481</t>
  </si>
  <si>
    <t>(prázdné)</t>
  </si>
  <si>
    <t>(prázdné)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</si>
  <si>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</si>
  <si>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</si>
  <si>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</si>
  <si>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</si>
  <si>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</si>
  <si>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</si>
  <si>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</si>
  <si>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</si>
  <si>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</si>
  <si>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</si>
  <si>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</si>
  <si>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</si>
  <si>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</si>
  <si>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</si>
  <si>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</si>
  <si>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</si>
  <si>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</si>
  <si>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</si>
  <si>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</si>
  <si>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</si>
  <si>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</si>
  <si>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</si>
  <si>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</si>
  <si>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</si>
  <si>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</si>
  <si>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</si>
  <si>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100876</t>
  </si>
  <si>
    <t>876</t>
  </si>
  <si>
    <t>UNG OPH 1X5GM</t>
  </si>
  <si>
    <t>102133</t>
  </si>
  <si>
    <t>2133</t>
  </si>
  <si>
    <t>FUROSEMID BIOTIKA</t>
  </si>
  <si>
    <t>INJ 5X2ML/20MG</t>
  </si>
  <si>
    <t>158827</t>
  </si>
  <si>
    <t>58827</t>
  </si>
  <si>
    <t>FORTRANS</t>
  </si>
  <si>
    <t>PLV 1X4(SACKY)</t>
  </si>
  <si>
    <t>164881</t>
  </si>
  <si>
    <t>64881</t>
  </si>
  <si>
    <t>BEROTEC N 100 MCG</t>
  </si>
  <si>
    <t>INH SOL PSS200 DAV</t>
  </si>
  <si>
    <t>183974</t>
  </si>
  <si>
    <t>83974</t>
  </si>
  <si>
    <t>BETALOC</t>
  </si>
  <si>
    <t>INJ 5X5ML/5MG</t>
  </si>
  <si>
    <t>395997</t>
  </si>
  <si>
    <t>DZ SOFTASEPT N BEZBARVÝ 250 ml</t>
  </si>
  <si>
    <t>842125</t>
  </si>
  <si>
    <t>DZ SOFTASEPT N BAREVNÝ 250 ml</t>
  </si>
  <si>
    <t>847974</t>
  </si>
  <si>
    <t>125525</t>
  </si>
  <si>
    <t>APO-IBUPROFEN 400 MG</t>
  </si>
  <si>
    <t>POR TBL FLM 30X400MG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</si>
  <si>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</si>
  <si>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</si>
  <si>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</si>
  <si>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</si>
  <si>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</si>
  <si>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</si>
  <si>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</si>
  <si>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905097</t>
  </si>
  <si>
    <t>23987</t>
  </si>
  <si>
    <t>DZ OCTENISEPT 250 ml</t>
  </si>
  <si>
    <t>102684</t>
  </si>
  <si>
    <t>2684</t>
  </si>
  <si>
    <t>GEL 1X20GM</t>
  </si>
  <si>
    <t>146125</t>
  </si>
  <si>
    <t>46125</t>
  </si>
  <si>
    <t>LIDOCAIN 10%</t>
  </si>
  <si>
    <t>SPR 1X38GM</t>
  </si>
  <si>
    <t>47706</t>
  </si>
  <si>
    <t>GLUKÓZA 20 BRAUN</t>
  </si>
  <si>
    <t>100392</t>
  </si>
  <si>
    <t>392</t>
  </si>
  <si>
    <t>ATROPIN BIOTIKA 0.5MG</t>
  </si>
  <si>
    <t>INJ 10X1ML/0.5MG</t>
  </si>
  <si>
    <t>162317</t>
  </si>
  <si>
    <t>62317</t>
  </si>
  <si>
    <t>BETADINE - zelená</t>
  </si>
  <si>
    <t>LIQ 1X1000ML</t>
  </si>
  <si>
    <t>841498</t>
  </si>
  <si>
    <t>Carbosorb tbl.20-blistr</t>
  </si>
  <si>
    <t>900321</t>
  </si>
  <si>
    <t>KL PRIPRAVEK</t>
  </si>
  <si>
    <t>55919</t>
  </si>
  <si>
    <t>CHLORID SODNÝ 10% BRAUN</t>
  </si>
  <si>
    <t>INF CNC SOL 20X10ML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</si>
  <si>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</si>
  <si>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</si>
  <si>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</si>
  <si>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</si>
  <si>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</si>
  <si>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</si>
  <si>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</si>
  <si>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</si>
  <si>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198169</t>
  </si>
  <si>
    <t>98169</t>
  </si>
  <si>
    <t>BUSCOPAN</t>
  </si>
  <si>
    <t>INJ 5X1ML/20MG</t>
  </si>
  <si>
    <t>900438</t>
  </si>
  <si>
    <t>KL SOL.FORMALDEHYDI 10%,500G</t>
  </si>
  <si>
    <t>921249</t>
  </si>
  <si>
    <t>KL SOL.FORMALDEHYDI 10%, 200G</t>
  </si>
  <si>
    <t>102439</t>
  </si>
  <si>
    <t>2439</t>
  </si>
  <si>
    <t>MARCAINE 0.5%</t>
  </si>
  <si>
    <t>INJ SOL5X20ML/100MG</t>
  </si>
  <si>
    <t>196886</t>
  </si>
  <si>
    <t>96886</t>
  </si>
  <si>
    <t>0.9% W/V SODIUM CHLORIDE I.V.</t>
  </si>
  <si>
    <t>INJ 20X10ML</t>
  </si>
  <si>
    <t>900823</t>
  </si>
  <si>
    <t>KL SOL.FORMALDEHYDI 10%,250G</t>
  </si>
  <si>
    <t>501068</t>
  </si>
  <si>
    <t>160185</t>
  </si>
  <si>
    <t>IR  INFUSIO MANNITOLI 15% 250 ml</t>
  </si>
  <si>
    <t>INF 30x250 ml vak viaflo</t>
  </si>
  <si>
    <t>162319</t>
  </si>
  <si>
    <t>62319</t>
  </si>
  <si>
    <t>BETADINE (CHIRURG.) - hnědá</t>
  </si>
  <si>
    <t>902054</t>
  </si>
  <si>
    <t>IR SUSP.CARBO ADSORB.4%</t>
  </si>
  <si>
    <t>IR 2 ml</t>
  </si>
  <si>
    <t>911952</t>
  </si>
  <si>
    <t>KL CONTRATIN  1KS</t>
  </si>
  <si>
    <t>921401</t>
  </si>
  <si>
    <t>KL GLYCEROLUM 85% 500G</t>
  </si>
  <si>
    <t>200863</t>
  </si>
  <si>
    <t>OPH GTT SOL 1X10ML PLAST</t>
  </si>
  <si>
    <t>397238</t>
  </si>
  <si>
    <t>KL ETHANOLUM BENZ.DENAT. 500ml /400g/</t>
  </si>
  <si>
    <t>UN 1170</t>
  </si>
  <si>
    <t>P</t>
  </si>
  <si>
    <t>109709</t>
  </si>
  <si>
    <t>9709</t>
  </si>
  <si>
    <t>SOLU-MEDROL</t>
  </si>
  <si>
    <t>INJ SIC 1X40MG+1ML</t>
  </si>
  <si>
    <t>142547</t>
  </si>
  <si>
    <t>42547</t>
  </si>
  <si>
    <t>LACTULOSE AL SIRUP</t>
  </si>
  <si>
    <t>POR SIR 1X500ML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</si>
  <si>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</si>
  <si>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</si>
  <si>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</si>
  <si>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</si>
  <si>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</si>
  <si>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</si>
  <si>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</si>
  <si>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</si>
  <si>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</si>
  <si>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</si>
  <si>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</si>
  <si>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</si>
  <si>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</si>
  <si>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</si>
  <si>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</si>
  <si>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</si>
  <si>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</si>
  <si>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</si>
  <si>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</si>
  <si>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</si>
  <si>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</si>
  <si>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</si>
  <si>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</si>
  <si>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</si>
  <si>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</si>
  <si>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</si>
  <si>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</si>
  <si>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</si>
  <si>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</si>
  <si>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</si>
  <si>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</si>
  <si>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</si>
  <si>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</si>
  <si>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</si>
  <si>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</si>
  <si>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</si>
  <si>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</si>
  <si>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</si>
  <si>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</si>
  <si>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</si>
  <si>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</si>
  <si>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</si>
  <si>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</si>
  <si>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50113013</t>
  </si>
  <si>
    <t>101066</t>
  </si>
  <si>
    <t>1066</t>
  </si>
  <si>
    <t>FRAMYKOIN</t>
  </si>
  <si>
    <t>UNG 1X10GM</t>
  </si>
  <si>
    <t>107981</t>
  </si>
  <si>
    <t>7981</t>
  </si>
  <si>
    <t>NOVALGIN</t>
  </si>
  <si>
    <t>INJ 10X2ML/1000MG</t>
  </si>
  <si>
    <t>193746</t>
  </si>
  <si>
    <t>93746</t>
  </si>
  <si>
    <t>HEPARIN LECIVA</t>
  </si>
  <si>
    <t>INJ 1X10ML/50KU</t>
  </si>
  <si>
    <t>846758</t>
  </si>
  <si>
    <t>103387</t>
  </si>
  <si>
    <t>ACC INJEKT</t>
  </si>
  <si>
    <t>INJ SOL 5X3ML/300MG</t>
  </si>
  <si>
    <t>849559</t>
  </si>
  <si>
    <t>125066</t>
  </si>
  <si>
    <t>APO-AMLO 5</t>
  </si>
  <si>
    <t>POR TBL NOB 100X5MG</t>
  </si>
  <si>
    <t>113373</t>
  </si>
  <si>
    <t>154858</t>
  </si>
  <si>
    <t xml:space="preserve">PROTAMIN MEDA AMPULLEN </t>
  </si>
  <si>
    <t>INJ 5X5ML/5KU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</si>
  <si>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</si>
  <si>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</si>
  <si>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</si>
  <si>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</si>
  <si>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</si>
  <si>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</si>
  <si>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</si>
  <si>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</si>
  <si>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</si>
  <si>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</si>
  <si>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</si>
  <si>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</si>
  <si>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</si>
  <si>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</si>
  <si>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843996</t>
  </si>
  <si>
    <t>100191</t>
  </si>
  <si>
    <t>VOLUVEN  6%</t>
  </si>
  <si>
    <t>INF SOL 20X500MLVAK+P</t>
  </si>
  <si>
    <t>850153</t>
  </si>
  <si>
    <t>153350</t>
  </si>
  <si>
    <t>Tisseel Lyo 4 ml</t>
  </si>
  <si>
    <t>169739</t>
  </si>
  <si>
    <t>69739</t>
  </si>
  <si>
    <t>ARDEANUTRISOL G 5</t>
  </si>
  <si>
    <t>INF 1X80ML</t>
  </si>
  <si>
    <t>500989</t>
  </si>
  <si>
    <t>KL MS HYDROG.PEROX. 3% 1000g</t>
  </si>
  <si>
    <t>159494</t>
  </si>
  <si>
    <t>59494</t>
  </si>
  <si>
    <t>LIPIODOL ULTRA-FLUID</t>
  </si>
  <si>
    <t>INJ 1X10ML/4.8GM I</t>
  </si>
  <si>
    <t>902055</t>
  </si>
  <si>
    <t>IR ETHANOLUM 96% 10ML</t>
  </si>
  <si>
    <t>IR 10ml</t>
  </si>
  <si>
    <t>132090</t>
  </si>
  <si>
    <t>32090</t>
  </si>
  <si>
    <t>TRALGIT 50 INJ</t>
  </si>
  <si>
    <t>INJ SOL 5X1ML/50MG</t>
  </si>
  <si>
    <t>125745</t>
  </si>
  <si>
    <t>25745</t>
  </si>
  <si>
    <t>INTEGRILIN 2MG/ML</t>
  </si>
  <si>
    <t>INJ SOL 1X10ML/20MG</t>
  </si>
  <si>
    <t>117038</t>
  </si>
  <si>
    <t>17038</t>
  </si>
  <si>
    <t>VISIPAQUE 270 MG I/ML</t>
  </si>
  <si>
    <t>INJ SOL 10X50ML-PP</t>
  </si>
  <si>
    <t>142433</t>
  </si>
  <si>
    <t>42433</t>
  </si>
  <si>
    <t>VISIPAQUE 320 MG I/ML</t>
  </si>
  <si>
    <t>INJ SOL 10X100ML-PP</t>
  </si>
  <si>
    <t>17039</t>
  </si>
  <si>
    <t>Radiologická klinika, přístr. pracoviště -SVLS + m</t>
  </si>
  <si>
    <t>Radiologická klinika, intervenční radiol. + katetr</t>
  </si>
  <si>
    <t>Lékárna - léčiva</t>
  </si>
  <si>
    <t>Lékárna - RTG diagnostika</t>
  </si>
  <si>
    <t>Lékárna - antibiotika</t>
  </si>
  <si>
    <t>3471 - Radiologická klinika, intervenční radiol. + katetr</t>
  </si>
  <si>
    <t>3451 - Radiologická klinika, přístr. pracoviště -SVLS + m</t>
  </si>
  <si>
    <t>N02AX02 - Tramadol</t>
  </si>
  <si>
    <t>A06AD11 - Laktulóza</t>
  </si>
  <si>
    <t>V08AB05 - Jopromid</t>
  </si>
  <si>
    <t>B01AC16 - Eptifibatid</t>
  </si>
  <si>
    <t>H02AB04 - Methylprednisolon</t>
  </si>
  <si>
    <t>A06AD11</t>
  </si>
  <si>
    <t>H02AB04</t>
  </si>
  <si>
    <t>SOLU-MEDROL 40 MG/ML</t>
  </si>
  <si>
    <t>INJ PSO LQF 40MG+1ML</t>
  </si>
  <si>
    <t>V08AB05</t>
  </si>
  <si>
    <t>INJ SOL 10X50ML</t>
  </si>
  <si>
    <t>INJ SOL 10X100ML</t>
  </si>
  <si>
    <t>ULTRAVIST 300</t>
  </si>
  <si>
    <t>INJ SOL 10X20ML</t>
  </si>
  <si>
    <t>B01AC16</t>
  </si>
  <si>
    <t>INTEGRILIN 2 MG/ML</t>
  </si>
  <si>
    <t>N02AX02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</si>
  <si>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</si>
  <si>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</si>
  <si>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</si>
  <si>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</si>
  <si>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</si>
  <si>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3452</t>
  </si>
  <si>
    <t>3452 Celkem</t>
  </si>
  <si>
    <t>89301345</t>
  </si>
  <si>
    <t>Pracoviště radiologie Celkem</t>
  </si>
  <si>
    <t>Benýšek Vladimír</t>
  </si>
  <si>
    <t>Buřval Stanislav</t>
  </si>
  <si>
    <t>Čecháková Eva</t>
  </si>
  <si>
    <t>Černá Marie</t>
  </si>
  <si>
    <t>Čtvrtlík Filip</t>
  </si>
  <si>
    <t>Heřman Miroslav</t>
  </si>
  <si>
    <t>Hrbek Jan</t>
  </si>
  <si>
    <t>Jiný</t>
  </si>
  <si>
    <t>Kovář Radim</t>
  </si>
  <si>
    <t>Prášil Vojtěch</t>
  </si>
  <si>
    <t>Remeníková Barbora</t>
  </si>
  <si>
    <t>Veverková Lucia</t>
  </si>
  <si>
    <t>Vomáčka Jaroslav</t>
  </si>
  <si>
    <t>Szutyányi Peter</t>
  </si>
  <si>
    <t>Dusíková Radka</t>
  </si>
  <si>
    <t>Dobiášová Jana</t>
  </si>
  <si>
    <t>Bellová Veronika</t>
  </si>
  <si>
    <t>Omeprazol</t>
  </si>
  <si>
    <t>157224</t>
  </si>
  <si>
    <t>OMEPRAZOL ACTAVIS 10 MG</t>
  </si>
  <si>
    <t>POR CPS ETD 100X10MG</t>
  </si>
  <si>
    <t>Amoxicilin a enzymový inhibitor</t>
  </si>
  <si>
    <t>5951</t>
  </si>
  <si>
    <t>AMOKSIKLAV 1 G</t>
  </si>
  <si>
    <t>POR TBL FLM 14X1GM</t>
  </si>
  <si>
    <t>Jiná antibiotika pro lokální aplikaci</t>
  </si>
  <si>
    <t>DRM UNG 1X10GM</t>
  </si>
  <si>
    <t>Kalcipotriol, kombinace</t>
  </si>
  <si>
    <t>182688</t>
  </si>
  <si>
    <t>DAIVOBET GEL</t>
  </si>
  <si>
    <t>DRM GEL 60GM</t>
  </si>
  <si>
    <t>Klarithromycin</t>
  </si>
  <si>
    <t>32546</t>
  </si>
  <si>
    <t>KLACID SR</t>
  </si>
  <si>
    <t>POR TBL RET 14X500MG-DOUBLE BL</t>
  </si>
  <si>
    <t>Azithromycin</t>
  </si>
  <si>
    <t>45010</t>
  </si>
  <si>
    <t>AZITROMYCIN SANDOZ 500 MG</t>
  </si>
  <si>
    <t>POR TBL FLM 3X500MG</t>
  </si>
  <si>
    <t>Escitalopram</t>
  </si>
  <si>
    <t>170316</t>
  </si>
  <si>
    <t>ESCIRDEC NEO 10 MG</t>
  </si>
  <si>
    <t>POR TBL FLM 50X10MG</t>
  </si>
  <si>
    <t>170313</t>
  </si>
  <si>
    <t>POR TBL FLM 20X10MG</t>
  </si>
  <si>
    <t>Dienogest a ethinylestradiol</t>
  </si>
  <si>
    <t>58138</t>
  </si>
  <si>
    <t>JEANINE</t>
  </si>
  <si>
    <t>POR TBL OBD 3X21</t>
  </si>
  <si>
    <t>Zolpidem</t>
  </si>
  <si>
    <t>163146</t>
  </si>
  <si>
    <t>HYPNOGEN</t>
  </si>
  <si>
    <t>Betamethason a antibiotika</t>
  </si>
  <si>
    <t>17170</t>
  </si>
  <si>
    <t>BELOGENT KRÉM</t>
  </si>
  <si>
    <t>DRM CRM 1X30GM</t>
  </si>
  <si>
    <t>Isosorbid-mononitrát</t>
  </si>
  <si>
    <t>21794</t>
  </si>
  <si>
    <t>MONOTAB SR</t>
  </si>
  <si>
    <t>POR TBL PRO 50X100MG</t>
  </si>
  <si>
    <t>Tiklopidin</t>
  </si>
  <si>
    <t>125521</t>
  </si>
  <si>
    <t>APO-TIC</t>
  </si>
  <si>
    <t>POR TBL FLM 100X250MG</t>
  </si>
  <si>
    <t>Trandolapril a verapamil</t>
  </si>
  <si>
    <t>14695</t>
  </si>
  <si>
    <t>TARKA 180/2 MG TBL.</t>
  </si>
  <si>
    <t>POR TBL RET 98</t>
  </si>
  <si>
    <t>Amlodipin</t>
  </si>
  <si>
    <t>125059</t>
  </si>
  <si>
    <t>POR TBL NOB 30X5MG</t>
  </si>
  <si>
    <t>15378</t>
  </si>
  <si>
    <t>AGEN 5</t>
  </si>
  <si>
    <t>POR TBL NOB 90X5MG</t>
  </si>
  <si>
    <t>2945</t>
  </si>
  <si>
    <t>Atorvastatin</t>
  </si>
  <si>
    <t>187488</t>
  </si>
  <si>
    <t>SORTIS 10 MG</t>
  </si>
  <si>
    <t>POR TBL FLM 200X10MG H</t>
  </si>
  <si>
    <t>Bromazepam</t>
  </si>
  <si>
    <t>88217</t>
  </si>
  <si>
    <t>LEXAURIN 1,5</t>
  </si>
  <si>
    <t>POR TBL NOB 30X1.5MG</t>
  </si>
  <si>
    <t>83615</t>
  </si>
  <si>
    <t>KLACID 250</t>
  </si>
  <si>
    <t>POR TBL FLM 10X250MG</t>
  </si>
  <si>
    <t>Klotrimazol</t>
  </si>
  <si>
    <t>86397</t>
  </si>
  <si>
    <t>CLOTRIMAZOL AL 1%</t>
  </si>
  <si>
    <t>DRM CRM 1X50GM 1%</t>
  </si>
  <si>
    <t>Piracetam</t>
  </si>
  <si>
    <t>10032</t>
  </si>
  <si>
    <t>PIRACETAM AL 800</t>
  </si>
  <si>
    <t>POR TBL FLM 60X800MG</t>
  </si>
  <si>
    <t>66648</t>
  </si>
  <si>
    <t>POR TBL FLM 100X800MG</t>
  </si>
  <si>
    <t>Měkký parafin a tukové produkty</t>
  </si>
  <si>
    <t>100273</t>
  </si>
  <si>
    <t>LIPOBASE</t>
  </si>
  <si>
    <t>DRM CRM 1X100GM</t>
  </si>
  <si>
    <t>Loratadin</t>
  </si>
  <si>
    <t>57580</t>
  </si>
  <si>
    <t>CLARITINE</t>
  </si>
  <si>
    <t>POR TBL NOB 60X10MG</t>
  </si>
  <si>
    <t>Desloratadin</t>
  </si>
  <si>
    <t>28824</t>
  </si>
  <si>
    <t>AERIUS 2,5 MG</t>
  </si>
  <si>
    <t>POR TBL DIS 5X2.5MG</t>
  </si>
  <si>
    <t>Nimesulid</t>
  </si>
  <si>
    <t>17187</t>
  </si>
  <si>
    <t>NIMESIL</t>
  </si>
  <si>
    <t>POR GRA SUS 30X100MG</t>
  </si>
  <si>
    <t>Piroxikam</t>
  </si>
  <si>
    <t>49522</t>
  </si>
  <si>
    <t>FLAMEXIN</t>
  </si>
  <si>
    <t>POR TBL NOB 30X20MG</t>
  </si>
  <si>
    <t>Síran hořečnatý</t>
  </si>
  <si>
    <t>499</t>
  </si>
  <si>
    <t>MAGNESIUM SULFURICUM BIOTIKA 20%</t>
  </si>
  <si>
    <t>INJ SOL 5X10ML 20%</t>
  </si>
  <si>
    <t>Dexamethason a antiinfektiva</t>
  </si>
  <si>
    <t>2546</t>
  </si>
  <si>
    <t>MAXITROL</t>
  </si>
  <si>
    <t>OPH GTT SUS 1X5ML</t>
  </si>
  <si>
    <t>2547</t>
  </si>
  <si>
    <t>OPH UNG 1X3.5GM</t>
  </si>
  <si>
    <t>Flukonazol</t>
  </si>
  <si>
    <t>47439</t>
  </si>
  <si>
    <t>MYCOMAX 150</t>
  </si>
  <si>
    <t>POR CPS DUR 3X150MG</t>
  </si>
  <si>
    <t>Gestoden a ethinylestradiol</t>
  </si>
  <si>
    <t>41633</t>
  </si>
  <si>
    <t>MIRELLE</t>
  </si>
  <si>
    <t>POR TBL FLM 3X28</t>
  </si>
  <si>
    <t>97557</t>
  </si>
  <si>
    <t>LINDYNETTE 20</t>
  </si>
  <si>
    <t>Levothyroxin, sodná sůl</t>
  </si>
  <si>
    <t>147460</t>
  </si>
  <si>
    <t>EUTHYROX 200 MIKROGRAMŮ</t>
  </si>
  <si>
    <t>POR TBL NOB 100X200RG I</t>
  </si>
  <si>
    <t>Pitofenon a analgetika</t>
  </si>
  <si>
    <t>50335</t>
  </si>
  <si>
    <t>ALGIFEN NEO</t>
  </si>
  <si>
    <t>POR GTT SOL 1X25ML</t>
  </si>
  <si>
    <t>Vaginální kroužek s progestinem a estrogenem</t>
  </si>
  <si>
    <t>120188</t>
  </si>
  <si>
    <t>NUVARING 0,120 MG/0,015 MG ZA 24 HODIN, VAGINÁLNÍ INZERT</t>
  </si>
  <si>
    <t>VAG INS 3</t>
  </si>
  <si>
    <t>135900</t>
  </si>
  <si>
    <t>ZOLPIDEM ORION 10 MG</t>
  </si>
  <si>
    <t>POR TBL FLM 100X10MG</t>
  </si>
  <si>
    <t>94744</t>
  </si>
  <si>
    <t>ZOLPINOX</t>
  </si>
  <si>
    <t>198054</t>
  </si>
  <si>
    <t>SANVAL 10 MG</t>
  </si>
  <si>
    <t>72973</t>
  </si>
  <si>
    <t>AMOKSIKLAV 600 MG</t>
  </si>
  <si>
    <t>INJ PLV SOL 5X600MG</t>
  </si>
  <si>
    <t>26331</t>
  </si>
  <si>
    <t>AERIUS 5 MG</t>
  </si>
  <si>
    <t>POR TBL FLM 100X5MG</t>
  </si>
  <si>
    <t>Erdostein</t>
  </si>
  <si>
    <t>87073</t>
  </si>
  <si>
    <t>ERDOMED</t>
  </si>
  <si>
    <t>POR PLV SOL 20X225MG</t>
  </si>
  <si>
    <t>Indometacin</t>
  </si>
  <si>
    <t>93724</t>
  </si>
  <si>
    <t>INDOMETACIN 100 BERLIN-CHEMIE</t>
  </si>
  <si>
    <t>RCT SUP 10X100MG</t>
  </si>
  <si>
    <t>Nifuroxazid</t>
  </si>
  <si>
    <t>46405</t>
  </si>
  <si>
    <t>ERCEFURYL 200 MG CPS.</t>
  </si>
  <si>
    <t>POR CPS DUR 14X200MG</t>
  </si>
  <si>
    <t>Enalapril</t>
  </si>
  <si>
    <t>115479</t>
  </si>
  <si>
    <t>APO-ENALAPRIL 5 MG</t>
  </si>
  <si>
    <t>Furosemid</t>
  </si>
  <si>
    <t>98219</t>
  </si>
  <si>
    <t>FURON 40 MG</t>
  </si>
  <si>
    <t>POR TBL NOB 50X40MG</t>
  </si>
  <si>
    <t>Rosuvastatin</t>
  </si>
  <si>
    <t>148070</t>
  </si>
  <si>
    <t>ROSUCARD 10 MG POTAHOVANÉ TABLETY</t>
  </si>
  <si>
    <t>POR TBL FLM 90X10MG</t>
  </si>
  <si>
    <t>Salbutamol</t>
  </si>
  <si>
    <t>23291</t>
  </si>
  <si>
    <t>VENTOLIN</t>
  </si>
  <si>
    <t>POR SIR 1X150ML</t>
  </si>
  <si>
    <t>Cefuroxim</t>
  </si>
  <si>
    <t>47725</t>
  </si>
  <si>
    <t>ZINNAT 250 MG</t>
  </si>
  <si>
    <t>47727</t>
  </si>
  <si>
    <t>ZINNAT 500 MG</t>
  </si>
  <si>
    <t>POR TBL FLM 10X500MG</t>
  </si>
  <si>
    <t>47728</t>
  </si>
  <si>
    <t>POR TBL FLM 14X500MG</t>
  </si>
  <si>
    <t>Ciklopirox</t>
  </si>
  <si>
    <t>76150</t>
  </si>
  <si>
    <t>BATRAFEN KRÉM</t>
  </si>
  <si>
    <t>DRM CRM 1X20GM/200MG</t>
  </si>
  <si>
    <t>Diklofenak</t>
  </si>
  <si>
    <t>58261</t>
  </si>
  <si>
    <t>DICLOFENAC AL 25</t>
  </si>
  <si>
    <t>POR TBL FLM 30X25MG</t>
  </si>
  <si>
    <t>135928</t>
  </si>
  <si>
    <t>ESOPREX 10 MG</t>
  </si>
  <si>
    <t>POR TBL FLM 30X10MG</t>
  </si>
  <si>
    <t>Sertralin</t>
  </si>
  <si>
    <t>53950</t>
  </si>
  <si>
    <t>ZOLOFT 50 MG</t>
  </si>
  <si>
    <t>POR TBL FLM 28X50MG</t>
  </si>
  <si>
    <t>94292</t>
  </si>
  <si>
    <t>ZOLPIDEM-RATIOPHARM 10 MG</t>
  </si>
  <si>
    <t>Aciklovir</t>
  </si>
  <si>
    <t>13703</t>
  </si>
  <si>
    <t>ZOVIRAX 200 MG</t>
  </si>
  <si>
    <t>POR TBL NOB 25X200MG</t>
  </si>
  <si>
    <t>85525</t>
  </si>
  <si>
    <t>AMOKSIKLAV 625 MG</t>
  </si>
  <si>
    <t>POR TBL FLM 21X625MG</t>
  </si>
  <si>
    <t>Cetirizin</t>
  </si>
  <si>
    <t>5496</t>
  </si>
  <si>
    <t>ZODAC</t>
  </si>
  <si>
    <t>POR TBL FLM 60X10MG</t>
  </si>
  <si>
    <t>58835</t>
  </si>
  <si>
    <t>ZODAC SIR</t>
  </si>
  <si>
    <t>POR SIR 1X100ML</t>
  </si>
  <si>
    <t>66029</t>
  </si>
  <si>
    <t>POR TBL FLM 10X10MG</t>
  </si>
  <si>
    <t>Drospirenon a ethinylestradiol</t>
  </si>
  <si>
    <t>175973</t>
  </si>
  <si>
    <t>SYLVIANE 0,03 MG/3 MG POTAHOVANÉ TABLETY</t>
  </si>
  <si>
    <t>POR TBL FLM 63</t>
  </si>
  <si>
    <t>55759</t>
  </si>
  <si>
    <t>PAMYCON NA PŘÍPRAVU KAPEK</t>
  </si>
  <si>
    <t>DRM PLV SOL 1X1LAH</t>
  </si>
  <si>
    <t>12895</t>
  </si>
  <si>
    <t>AULIN</t>
  </si>
  <si>
    <t>POR GRA SUS 30SÁČ I</t>
  </si>
  <si>
    <t>31934</t>
  </si>
  <si>
    <t>VENTOLIN INHALER N</t>
  </si>
  <si>
    <t>INH SUS PSS 200X100RG</t>
  </si>
  <si>
    <t>58380</t>
  </si>
  <si>
    <t>VENTOLIN ROZTOK K INHALACI</t>
  </si>
  <si>
    <t>INH SOL1X20ML/120MG</t>
  </si>
  <si>
    <t>66030</t>
  </si>
  <si>
    <t>Irbesartan a diuretika</t>
  </si>
  <si>
    <t>168096</t>
  </si>
  <si>
    <t>IFIRMACOMBI 150 MG/12,5 MG</t>
  </si>
  <si>
    <t>POR TBL FLM 28</t>
  </si>
  <si>
    <t>26329</t>
  </si>
  <si>
    <t>POR TBL FLM 30X5MG</t>
  </si>
  <si>
    <t>Metronidazol</t>
  </si>
  <si>
    <t>2427</t>
  </si>
  <si>
    <t>ENTIZOL</t>
  </si>
  <si>
    <t>POR TBL NOB 20X250MG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</si>
  <si>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</si>
  <si>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</si>
  <si>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</si>
  <si>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R06AX13 - Loratadin</t>
  </si>
  <si>
    <t>M01AX17 - Nimesulid</t>
  </si>
  <si>
    <t>N06AB10 - Escitalopram</t>
  </si>
  <si>
    <t>C09AA02 - Enalapril</t>
  </si>
  <si>
    <t>R03CC02 - Salbutamol</t>
  </si>
  <si>
    <t>C10AA05 - Atorvastatin</t>
  </si>
  <si>
    <t>J02AC01 - Flukonazol</t>
  </si>
  <si>
    <t>C10AA07 - Rosuvastatin</t>
  </si>
  <si>
    <t>N06AB06 - Sertralin</t>
  </si>
  <si>
    <t>J01CR02 - Amoxicilin a enzymový inhibitor</t>
  </si>
  <si>
    <t>R03AC02 - Salbutamol</t>
  </si>
  <si>
    <t>J01DC02 - Cefuroxim</t>
  </si>
  <si>
    <t>R06AE07 - Cetirizin</t>
  </si>
  <si>
    <t>J01FA09 - Klarithromycin</t>
  </si>
  <si>
    <t>B01AC05 - Tiklopidin</t>
  </si>
  <si>
    <t>J01FA10 - Azithromycin</t>
  </si>
  <si>
    <t>B01AC05</t>
  </si>
  <si>
    <t>C10AA05</t>
  </si>
  <si>
    <t>J01FA09</t>
  </si>
  <si>
    <t>R06AX13</t>
  </si>
  <si>
    <t>M01AX17</t>
  </si>
  <si>
    <t>J01FA10</t>
  </si>
  <si>
    <t>N06AB10</t>
  </si>
  <si>
    <t>J02AC01</t>
  </si>
  <si>
    <t>J01CR02</t>
  </si>
  <si>
    <t>C09AA02</t>
  </si>
  <si>
    <t>C10AA07</t>
  </si>
  <si>
    <t>R03CC02</t>
  </si>
  <si>
    <t>J01DC02</t>
  </si>
  <si>
    <t>N06AB06</t>
  </si>
  <si>
    <t>R03AC02</t>
  </si>
  <si>
    <t>R06AE07</t>
  </si>
  <si>
    <t>Přehled plnění PL - Preskripce léčivých přípravků - orientační přehled</t>
  </si>
  <si>
    <t>přístr. pracoviště -detašová pracoviště+screen.m.</t>
  </si>
  <si>
    <t>přístr. pracoviště -detašová pracoviště+screen.m. Celkem</t>
  </si>
  <si>
    <t>3464</t>
  </si>
  <si>
    <t>pracoviště COS</t>
  </si>
  <si>
    <t>pracoviště COS Celkem</t>
  </si>
  <si>
    <t>ZA090</t>
  </si>
  <si>
    <t>Vata buničitá přířezy 37 x 57 cm 2730152</t>
  </si>
  <si>
    <t>ZA339</t>
  </si>
  <si>
    <t>Obinadlo hydrofilní   8 cm x   5 m 13006</t>
  </si>
  <si>
    <t>ZA446</t>
  </si>
  <si>
    <t>Vata buničitá přířezy 20 x 30 cm 1230200129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</si>
  <si>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</si>
  <si>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</si>
  <si>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</si>
  <si>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</si>
  <si>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</si>
  <si>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</si>
  <si>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</si>
  <si>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</si>
  <si>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</si>
  <si>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7,5 x 7,5 cm / 5 ks sterilní 1325019265</t>
  </si>
  <si>
    <t>ZH012</t>
  </si>
  <si>
    <t>Náplast micropore 2,50 cm x 5,00 m 840W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</si>
  <si>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</si>
  <si>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</si>
  <si>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</si>
  <si>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</si>
  <si>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</si>
  <si>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</si>
  <si>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</si>
  <si>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</si>
  <si>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</si>
  <si>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</si>
  <si>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</si>
  <si>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</si>
  <si>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</si>
  <si>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</si>
  <si>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</si>
  <si>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</si>
  <si>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</si>
  <si>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</si>
  <si>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</si>
  <si>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</si>
  <si>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</si>
  <si>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</si>
  <si>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</si>
  <si>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</si>
  <si>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ZA808</t>
  </si>
  <si>
    <t>Kanyla venofix safety 23G modrá 4056353</t>
  </si>
  <si>
    <t>ZA812</t>
  </si>
  <si>
    <t>Uzávěr do katetrů 4435001</t>
  </si>
  <si>
    <t>ZA817</t>
  </si>
  <si>
    <t>Zkumavka PS 10 ml sterilní 400914</t>
  </si>
  <si>
    <t>ZA883</t>
  </si>
  <si>
    <t>Rourka rektální CH18 délka 40 cm 19-18.100</t>
  </si>
  <si>
    <t>ZB289</t>
  </si>
  <si>
    <t>Válec tlak. stříkačky Medrad SDS-CTP-QFT 1H07169</t>
  </si>
  <si>
    <t>ZB424</t>
  </si>
  <si>
    <t>Elektroda EKG H34SG 31.1946.21</t>
  </si>
  <si>
    <t>ZB598</t>
  </si>
  <si>
    <t>Spojka přímá symetrická 7 x 7 mm 120 430</t>
  </si>
  <si>
    <t>ZC648</t>
  </si>
  <si>
    <t>Elektroda EKG s gelem ovál 51 x 33 mm pro dospělé H-108006</t>
  </si>
  <si>
    <t>ZC751</t>
  </si>
  <si>
    <t>Čepelka skalpelová 11 BB511</t>
  </si>
  <si>
    <t>ZC769</t>
  </si>
  <si>
    <t>Hadička spojovací HS 1,8 x 450LL 606301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</si>
  <si>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</si>
  <si>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</si>
  <si>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</si>
  <si>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</si>
  <si>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</si>
  <si>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</si>
  <si>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ZD945</t>
  </si>
  <si>
    <t>Filtr bakteriální a virový 1544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</si>
  <si>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</si>
  <si>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</si>
  <si>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</si>
  <si>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</si>
  <si>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</si>
  <si>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</si>
  <si>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ZF159</t>
  </si>
  <si>
    <t>Nádoba na kontaminovaný odpad 1 l 15-0002</t>
  </si>
  <si>
    <t>ZI436</t>
  </si>
  <si>
    <t>Brýle kyslíkové americký typ upevnění svorkou SOFT H-103106</t>
  </si>
  <si>
    <t>ZJ310</t>
  </si>
  <si>
    <t>Katetr močový foley CH12 180605-000120</t>
  </si>
  <si>
    <t>ZK798</t>
  </si>
  <si>
    <t xml:space="preserve">Zátka combi modrá 4495152 </t>
  </si>
  <si>
    <t>ZK884</t>
  </si>
  <si>
    <t>Kohout trojcestný discofix modrý 4095111</t>
  </si>
  <si>
    <t>ZK978</t>
  </si>
  <si>
    <t>Cévka odsávací CH16 s přerušovačem sání P01175a</t>
  </si>
  <si>
    <t>ZB303</t>
  </si>
  <si>
    <t>Spojka asymetrická 4 x 7 mm 120 420</t>
  </si>
  <si>
    <t>ZJ098</t>
  </si>
  <si>
    <t>Vzduchovod nosní 7,0 bal. á 10 ks 321070</t>
  </si>
  <si>
    <t>ZJ101</t>
  </si>
  <si>
    <t>Vzduchovod nosní 8,5 bal. á 10 ks 321085</t>
  </si>
  <si>
    <t>ZJ110</t>
  </si>
  <si>
    <t>Vzduchovod ústní guedel / 70 mm bal. á 10 ks 311070</t>
  </si>
  <si>
    <t>ZJ113</t>
  </si>
  <si>
    <t>Vzduchovod ústní guedel / 100 mm bal. á 10 ks 311100</t>
  </si>
  <si>
    <t>ZK432</t>
  </si>
  <si>
    <t>Rourka rektální s balonkem 200089</t>
  </si>
  <si>
    <t>Rourka rektální s balónkem 200089</t>
  </si>
  <si>
    <t>ZL717</t>
  </si>
  <si>
    <t>Kanyla introcan safety 3 modrá 22G bal. á 50 ks 4251128-01</t>
  </si>
  <si>
    <t>ZL718</t>
  </si>
  <si>
    <t>Kanyla introcan safety 3 růžová 20G bal. á 50 ks 4251130-01</t>
  </si>
  <si>
    <t>ZJ111</t>
  </si>
  <si>
    <t>Vzduchovod ústní guedel / 80 mm bal. á 10 ks 311080</t>
  </si>
  <si>
    <t>ZG824</t>
  </si>
  <si>
    <t>Vak pevný na k.l. závěsný, kalibr., s nal.otvorem 3 l, 13-857</t>
  </si>
  <si>
    <t>ZJ430</t>
  </si>
  <si>
    <t>Náústek pro endoskopii MB-142 028725</t>
  </si>
  <si>
    <t>ZM314</t>
  </si>
  <si>
    <t>Vak jednorázový k odsávačce flovac 2l hadice 1,8 m 000-036-031</t>
  </si>
  <si>
    <t>ZC828</t>
  </si>
  <si>
    <t>Válec do tlak. stříkačky SQK 65VS</t>
  </si>
  <si>
    <t>ZF217</t>
  </si>
  <si>
    <t>Rychlospojka podtlak přímá P00325</t>
  </si>
  <si>
    <t>ZC831</t>
  </si>
  <si>
    <t>Sklo podložní mat. okraj 2501</t>
  </si>
  <si>
    <t>ZG892</t>
  </si>
  <si>
    <t>Sklo podložní sysmex microscope slides bal. á 50 ks 37001300T</t>
  </si>
  <si>
    <t>ZA221</t>
  </si>
  <si>
    <t>Sonda duodenální 4 postr.otv. 815</t>
  </si>
  <si>
    <t>ZC605</t>
  </si>
  <si>
    <t>Katetr 30G x 2 cm SET zakřivený, flexibilní DGK 002 X</t>
  </si>
  <si>
    <t>ZA715</t>
  </si>
  <si>
    <t>Set infuzní intrafix 4062957</t>
  </si>
  <si>
    <t>Set infuzní intrafix primeline classic 150 cm 4062957</t>
  </si>
  <si>
    <t>ZA833</t>
  </si>
  <si>
    <t>Jehla injekční 0,8 x   40 mm zelená 4657527</t>
  </si>
  <si>
    <t>ZA834</t>
  </si>
  <si>
    <t>Jehla injekční 0,7 x   40 mm černá 4660021</t>
  </si>
  <si>
    <t>ZA836</t>
  </si>
  <si>
    <t>Jehla injekční 0,9 x   70 mm žlutá</t>
  </si>
  <si>
    <t>ZB556</t>
  </si>
  <si>
    <t>Jehla injekční 1,2 x   40 mm růžová 4665120</t>
  </si>
  <si>
    <t>ZK475</t>
  </si>
  <si>
    <t>Rukavice operační latexové s pudrem ansell medigrip plus vel. 7,0 302924</t>
  </si>
  <si>
    <t>ZK477</t>
  </si>
  <si>
    <t>Rukavice operační latexové s pudrem ansell medigrip plus vel. 8,0 302926</t>
  </si>
  <si>
    <t>ZL949</t>
  </si>
  <si>
    <t>Rukavice nitril promedica bez p. L bílé 6N á 100 ks 9399W4</t>
  </si>
  <si>
    <t>ZL948</t>
  </si>
  <si>
    <t>Rukavice nitril promedica bez p. M bílé 6N á 100 ks 9399W3</t>
  </si>
  <si>
    <t>ZM292</t>
  </si>
  <si>
    <t>Rukavice nitril sempercare bez p. M bal. á 200 ks 30 803</t>
  </si>
  <si>
    <t>ZM293</t>
  </si>
  <si>
    <t>Rukavice nitril sempercare bez p. L bal. á 200 ks 30 804</t>
  </si>
  <si>
    <t>ZA450</t>
  </si>
  <si>
    <t>Náplast omniplast hospital 1,25 cm x 9,1 m 9004520</t>
  </si>
  <si>
    <t>ZA210</t>
  </si>
  <si>
    <t>Cévka vyživovací CV-01 GAM646957</t>
  </si>
  <si>
    <t>ZA674</t>
  </si>
  <si>
    <t>Cévka CN-01 646959</t>
  </si>
  <si>
    <t>ZA068</t>
  </si>
  <si>
    <t>Mammotome ST11 Gauge Probe MST11B</t>
  </si>
  <si>
    <t>ZB535</t>
  </si>
  <si>
    <t>Mammotome vacuum set MVAC1</t>
  </si>
  <si>
    <t>ZF166</t>
  </si>
  <si>
    <t>Gel Mark - Ultra - SS EnCore Probe 10G bal. á 10 ks GMUEC10GSS</t>
  </si>
  <si>
    <t>ZF165</t>
  </si>
  <si>
    <t>Sonda EnCor Biopsy Probe 10G bal. á 5 ks ECP0110GVERT</t>
  </si>
  <si>
    <t>Sonda EnCor Biopsy Probe 10G bal. á 5 ks ECP0110GV</t>
  </si>
  <si>
    <t>ZC735</t>
  </si>
  <si>
    <t>Vzduchovod ústní guedell 100 mm 24107</t>
  </si>
  <si>
    <t>ZC734</t>
  </si>
  <si>
    <t>Vzduchovod ústní guedell   90 mm 24106</t>
  </si>
  <si>
    <t>ZB028</t>
  </si>
  <si>
    <t>Aplikační univerzální systém V-MARK Site Marker 14 G 7669 14 100 STT</t>
  </si>
  <si>
    <t>ZA832</t>
  </si>
  <si>
    <t>Jehla injekční 0,9 x   40 mm žlutá 4657519</t>
  </si>
  <si>
    <t>ZJ180</t>
  </si>
  <si>
    <t>Jehla bioptická UP14100-01</t>
  </si>
  <si>
    <t>ZJ717</t>
  </si>
  <si>
    <t xml:space="preserve">Jehla lokalizační prsní hawkins III 20G x 10 cm 253 100 </t>
  </si>
  <si>
    <t>ZK474</t>
  </si>
  <si>
    <t>Rukavice operační latexové s pudrem ansell medigrip plus vel. 6,5 302923</t>
  </si>
  <si>
    <t>Rukavice operační latexové s pudrem ansell medigrip plus vel. 7,0 302924 (302764)</t>
  </si>
  <si>
    <t>ZM051</t>
  </si>
  <si>
    <t>Rukavice nitril promedica bez p. S bílé 6N á 100 ks 9399W2</t>
  </si>
  <si>
    <t>ZM291</t>
  </si>
  <si>
    <t>Rukavice nitril sempercare bez p. S bal. á 200 ks 30 802</t>
  </si>
  <si>
    <t>ZA321</t>
  </si>
  <si>
    <t>Kompresa gáza 7,5 cm x 7,5 cm / 100 ks 17 nití, 8 vrstev 06002</t>
  </si>
  <si>
    <t>ZA411</t>
  </si>
  <si>
    <t>Gáza přířezy 30 cm x 30 cm 17 nití 07004</t>
  </si>
  <si>
    <t>ZA447</t>
  </si>
  <si>
    <t>Vata obvazová 200 g nesterilní skládaná 1102352</t>
  </si>
  <si>
    <t>ZA544</t>
  </si>
  <si>
    <t>Krytí inadine nepřilnavé 5,0 x 5,0 cm 1/10 SYS01481EE</t>
  </si>
  <si>
    <t>ZA570</t>
  </si>
  <si>
    <t>Náplast tegaderm 4,4 cm x 4,4 cm bal. á 100 ks 1622W</t>
  </si>
  <si>
    <t>ZC885</t>
  </si>
  <si>
    <t>Náplast omnifix E 10 cm x 10 m 900650</t>
  </si>
  <si>
    <t>ZI558</t>
  </si>
  <si>
    <t>Náplast curapor   7 x   5 cm 22 120 ( náhrada za cosmopor )</t>
  </si>
  <si>
    <t>ZI601</t>
  </si>
  <si>
    <t>Náplast curapor 10 x 20 cm 22123 ( náhrada za cosmopor )</t>
  </si>
  <si>
    <t>ZK405</t>
  </si>
  <si>
    <t>Krytí gelitaspon standard 80 x 50 mm x 10 mm bal. á 10 ks A2107861</t>
  </si>
  <si>
    <t>ZK759</t>
  </si>
  <si>
    <t>Náplast water resistant cosmos bal. á 20 ks (10+10) 5351233</t>
  </si>
  <si>
    <t>ZC585</t>
  </si>
  <si>
    <t>Krytí i.v.kanyl fixační transafix 6 x 8 cm, bal.á 200 ks 8900 001</t>
  </si>
  <si>
    <t>ZI555</t>
  </si>
  <si>
    <t>Náplast cosmopor antibacterial 10,0 x 8 cm á 25 ks 0082185</t>
  </si>
  <si>
    <t>KA036</t>
  </si>
  <si>
    <t>jehla čiba DCHN-22-20.0</t>
  </si>
  <si>
    <t>KA037</t>
  </si>
  <si>
    <t>MDC-12</t>
  </si>
  <si>
    <t>KA038</t>
  </si>
  <si>
    <t>jehla SDN-18-7,0</t>
  </si>
  <si>
    <t>KA044</t>
  </si>
  <si>
    <t>jehla bioptická magnum MN1610</t>
  </si>
  <si>
    <t>KA046</t>
  </si>
  <si>
    <t>kohout flowswitch (box 24) M001442011</t>
  </si>
  <si>
    <t>KC082</t>
  </si>
  <si>
    <t>stříkačka inflační PTCA 622510</t>
  </si>
  <si>
    <t>KD429</t>
  </si>
  <si>
    <t>jehla SDN-21-4,0</t>
  </si>
  <si>
    <t>ZA713</t>
  </si>
  <si>
    <t>Měřič žilního tlaku 01 646992</t>
  </si>
  <si>
    <t>ZA749</t>
  </si>
  <si>
    <t>Stříkačka injekční 3-dílná 50 ml LL Omnifix Solo 4617509F</t>
  </si>
  <si>
    <t>ZA750</t>
  </si>
  <si>
    <t>Kanyla venofix 21G zelená ( malé křidýlko ) 4056337</t>
  </si>
  <si>
    <t>ZB006</t>
  </si>
  <si>
    <t>Teploměr digitální thermoval basic 9250391</t>
  </si>
  <si>
    <t>ZB249</t>
  </si>
  <si>
    <t>Sáček močový s křížovou výpustí sterilní 2000 ml ZAR-TNU201601</t>
  </si>
  <si>
    <t>ZB384</t>
  </si>
  <si>
    <t>Stříkačka injekční 3-dílná 20 ml LL Omnifix Solo 4617207V</t>
  </si>
  <si>
    <t>ZE308</t>
  </si>
  <si>
    <t>Stříkačka injekční 3-dílná 5 ml LL Omnifix Solo 4617053V</t>
  </si>
  <si>
    <t>ZF192</t>
  </si>
  <si>
    <t>Nádoba na kontaminovaný odpad 4 l 15-0004</t>
  </si>
  <si>
    <t>ZK574</t>
  </si>
  <si>
    <t>Set I. nevaskulární 42001558</t>
  </si>
  <si>
    <t>ZK575</t>
  </si>
  <si>
    <t>Set II. vaskulární 42001559</t>
  </si>
  <si>
    <t>KD909</t>
  </si>
  <si>
    <t>chlopeň na cévku CFM-100</t>
  </si>
  <si>
    <t>KE514</t>
  </si>
  <si>
    <t>MDC-10</t>
  </si>
  <si>
    <t>KH831</t>
  </si>
  <si>
    <t>jehla SDN-21-7.0</t>
  </si>
  <si>
    <t>ZB720</t>
  </si>
  <si>
    <t>Manžeta přetlaková 1000 ml s manometrem 100 M10105 (052-006-100)</t>
  </si>
  <si>
    <t>KD218</t>
  </si>
  <si>
    <t>jehla bioptická magmun MN1616</t>
  </si>
  <si>
    <t>KF139</t>
  </si>
  <si>
    <t>kabel k odpalovači NCS-2,75-1</t>
  </si>
  <si>
    <t>ZL688</t>
  </si>
  <si>
    <t>Proužky Accu-Check Inform IIStrip 50 EU1 á 50 ks 05942861</t>
  </si>
  <si>
    <t>ZA586</t>
  </si>
  <si>
    <t xml:space="preserve">Stříkačka injekční 2 ml LL KDM bal. á 100 ks 02-0070 </t>
  </si>
  <si>
    <t>KH696</t>
  </si>
  <si>
    <t>set Combitrans arteriální 5202620</t>
  </si>
  <si>
    <t>KC270</t>
  </si>
  <si>
    <t>kabel k odpoutávači synerg connect. M00345110240</t>
  </si>
  <si>
    <t>ZJ366</t>
  </si>
  <si>
    <t>Válec do tlakové stříkačky Medrad 150-FT-Q</t>
  </si>
  <si>
    <t>ZK816</t>
  </si>
  <si>
    <t>Stříkačka injekční 2-dílná 10 ml LL Inject Solo 4606728V</t>
  </si>
  <si>
    <t>KI262</t>
  </si>
  <si>
    <t>jehla koaxiální 15G x 13cm (pro MN1616) á 5 ks C1616B</t>
  </si>
  <si>
    <t>KA042</t>
  </si>
  <si>
    <t>jehla SDN-18-9,0</t>
  </si>
  <si>
    <t>ZK994</t>
  </si>
  <si>
    <t>Kanyla Plexufix bal. á 50 ks 4891562</t>
  </si>
  <si>
    <t>KI261</t>
  </si>
  <si>
    <t>jehla koaxiální 15G x 7cm (pro MN1610) á 5ks C1610B</t>
  </si>
  <si>
    <t>ZD835</t>
  </si>
  <si>
    <t>Stříkačka injekční 3-dílná 1 ml LL plastipak bal. á 100 ks 309628</t>
  </si>
  <si>
    <t>KA001</t>
  </si>
  <si>
    <t>P8,3G-38-50-P-32S-RING</t>
  </si>
  <si>
    <t>KB873</t>
  </si>
  <si>
    <t>balon LONV 8.5-38-100-20-8.0</t>
  </si>
  <si>
    <t>KB884</t>
  </si>
  <si>
    <t>cévka HNB5,0-38-100-P-NS-SIM2</t>
  </si>
  <si>
    <t>KB916</t>
  </si>
  <si>
    <t>zavaděč KCFW-6.0-38-40-RB-BLKN</t>
  </si>
  <si>
    <t>KB928</t>
  </si>
  <si>
    <t>MWCE-35-14-6-NESTER</t>
  </si>
  <si>
    <t>KB929</t>
  </si>
  <si>
    <t>MWCE-35-14-8-NESTER</t>
  </si>
  <si>
    <t>KB946</t>
  </si>
  <si>
    <t>drát vodící TSMG-35-260-LES</t>
  </si>
  <si>
    <t>KB948</t>
  </si>
  <si>
    <t>MWCE-18S-3/2-TORNÁDO</t>
  </si>
  <si>
    <t>KB950</t>
  </si>
  <si>
    <t>cévka HNB5,0-38-100-P-NS-H1</t>
  </si>
  <si>
    <t>KB955</t>
  </si>
  <si>
    <t>ULT10.2-38-40-P-32S-CLB-RH</t>
  </si>
  <si>
    <t>KB958</t>
  </si>
  <si>
    <t>ULT12.0-38-40-P-32S CLB-RH</t>
  </si>
  <si>
    <t>KB959</t>
  </si>
  <si>
    <t>ULT14.0-38-40-P-32S-CLB-RH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</si>
  <si>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</si>
  <si>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</si>
  <si>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</si>
  <si>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</si>
  <si>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</si>
  <si>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</si>
  <si>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</si>
  <si>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</si>
  <si>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</si>
  <si>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</si>
  <si>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</si>
  <si>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</si>
  <si>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</si>
  <si>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</si>
  <si>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</si>
  <si>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</si>
  <si>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KB997</t>
  </si>
  <si>
    <t>mikrokatetr Progreat MC-PP27131</t>
  </si>
  <si>
    <t>KB998</t>
  </si>
  <si>
    <t>pouzdro zaváděcí RSR13</t>
  </si>
  <si>
    <t>KC083</t>
  </si>
  <si>
    <t>drát vodící J3 5050200</t>
  </si>
  <si>
    <t>KC089</t>
  </si>
  <si>
    <t>katetr st 035F5 100 LIND SRD5553</t>
  </si>
  <si>
    <t>KC092</t>
  </si>
  <si>
    <t>katetr tempo-5 038   65 ber-2 451515V0</t>
  </si>
  <si>
    <t>katetr tempo-5 038   65 ber-2 á 5 ks 451515V0</t>
  </si>
  <si>
    <t>KC289</t>
  </si>
  <si>
    <t>kohout Model-medi Gateway 10PK M001153223</t>
  </si>
  <si>
    <t>KC294</t>
  </si>
  <si>
    <t>katetr vodící STXF 8F 90 cm H965100520</t>
  </si>
  <si>
    <t>KC342</t>
  </si>
  <si>
    <t>katetr vodící ST XF 5F   90 cm M003100640</t>
  </si>
  <si>
    <t>KC379</t>
  </si>
  <si>
    <t>drát vodící Synchro 010-200 cm M00316310</t>
  </si>
  <si>
    <t>KC439</t>
  </si>
  <si>
    <t>coil GDS-10-360 4 x 8 M003347408SR0</t>
  </si>
  <si>
    <t>KC440</t>
  </si>
  <si>
    <t>coil GDS-10-360 3 x 6 M003347306SR0</t>
  </si>
  <si>
    <t>KD358</t>
  </si>
  <si>
    <t>cévka HNBR5,0-vanschie3</t>
  </si>
  <si>
    <t>KD432</t>
  </si>
  <si>
    <t>katetr VERT RF-WH14110M</t>
  </si>
  <si>
    <t>KD689</t>
  </si>
  <si>
    <t>SCBR5.5-35-125-P-SIM2-SHTL SCBR5,0-35-125-P-SIM</t>
  </si>
  <si>
    <t>KD694</t>
  </si>
  <si>
    <t>stentgraft zenith flex AAA endovascular with Z-track introduction TFFB-AAA TFFB-32-82,125-ZT,32</t>
  </si>
  <si>
    <t>KD700</t>
  </si>
  <si>
    <t>balón mars   5 x   4 OPT 1750-0504</t>
  </si>
  <si>
    <t>KD701</t>
  </si>
  <si>
    <t>balón mars   5 x 10 OPT 1750-0510</t>
  </si>
  <si>
    <t>KD702</t>
  </si>
  <si>
    <t>balón mars   6 x   4 OPT 1750-0604</t>
  </si>
  <si>
    <t>KD703</t>
  </si>
  <si>
    <t>balón mars   6 x 10 OPT 1750-0610</t>
  </si>
  <si>
    <t>KD893</t>
  </si>
  <si>
    <t>balón mars   7 x   4 OPT 1750-0704</t>
  </si>
  <si>
    <t>KD900</t>
  </si>
  <si>
    <t>cévka diagnostická HNBR4,1-35-65-P-NS-RC2</t>
  </si>
  <si>
    <t>KD903</t>
  </si>
  <si>
    <t>cévka HNR4,0-35-65-P-8S-VCF</t>
  </si>
  <si>
    <t>KD913</t>
  </si>
  <si>
    <t>balón wanda 3.0-40 H965SCH505250</t>
  </si>
  <si>
    <t>KD972</t>
  </si>
  <si>
    <t>cévka HNBR5,0-38-80-P-NS-VS3</t>
  </si>
  <si>
    <t>KE353</t>
  </si>
  <si>
    <t>onyx 18 AVM syst. 105-7000-060</t>
  </si>
  <si>
    <t>KE354</t>
  </si>
  <si>
    <t>drát vodící Mirage 103-0608</t>
  </si>
  <si>
    <t>KE355</t>
  </si>
  <si>
    <t>mikrokatetr Marathon 105-5055</t>
  </si>
  <si>
    <t>KE503</t>
  </si>
  <si>
    <t>katetr vodící ST XF 6F 100 cm M003101500</t>
  </si>
  <si>
    <t>KE944</t>
  </si>
  <si>
    <t>Zavaděč bodák KSAW-6,0-18/38-55-RB-ANL2-HC</t>
  </si>
  <si>
    <t>KE973</t>
  </si>
  <si>
    <t>ULT12,0-38-25-P-6S-CLM-RH</t>
  </si>
  <si>
    <t>KE978</t>
  </si>
  <si>
    <t>SCBR5,5-35-125-P-NS-H1-SHTL</t>
  </si>
  <si>
    <t>KE995</t>
  </si>
  <si>
    <t>katetr pig. BTQ BT-PD1-1430-W</t>
  </si>
  <si>
    <t>KF043</t>
  </si>
  <si>
    <t>stent solitaire SAB-4-20</t>
  </si>
  <si>
    <t>KF568</t>
  </si>
  <si>
    <t>stent viatorry N-PT106275</t>
  </si>
  <si>
    <t>KG549</t>
  </si>
  <si>
    <t>balón wanda 6.0-40, 80 H965SCH505100</t>
  </si>
  <si>
    <t>KG550</t>
  </si>
  <si>
    <t>balón wanda 7.0-40, 80 H965SCH505130</t>
  </si>
  <si>
    <t>KG551</t>
  </si>
  <si>
    <t>balón wanda 8.0-40, 80 H965SCH505160</t>
  </si>
  <si>
    <t>KG610</t>
  </si>
  <si>
    <t>balón wanda 4.0-40, 80 H965SCH505040</t>
  </si>
  <si>
    <t>KG937</t>
  </si>
  <si>
    <t>stentgraft zenith lliac leg ZSLE</t>
  </si>
  <si>
    <t>KG984</t>
  </si>
  <si>
    <t>stent jícnový 014-04N-20-150-L</t>
  </si>
  <si>
    <t>KH291</t>
  </si>
  <si>
    <t>stentgraft zenith low-profil Iliac leg ZALL ZALL-x-x</t>
  </si>
  <si>
    <t>KH292</t>
  </si>
  <si>
    <t>stentgraft zenith low-profil Main body ZALB ZALB-x-x</t>
  </si>
  <si>
    <t>KH483</t>
  </si>
  <si>
    <t>balón wanda 3.0-40, 80 H965SCH505010</t>
  </si>
  <si>
    <t>KB877</t>
  </si>
  <si>
    <t>T5,0-35-100-P-NS-VAD2</t>
  </si>
  <si>
    <t>KB885</t>
  </si>
  <si>
    <t>drát vodící THSCF-35-145-3-AUS1</t>
  </si>
  <si>
    <t>KB915</t>
  </si>
  <si>
    <t>KSAW-6.0-38-90-RB-SHTL-HC</t>
  </si>
  <si>
    <t>KB953</t>
  </si>
  <si>
    <t>ULT14.0-38-25-P-6S-CLM-RH</t>
  </si>
  <si>
    <t>KB956</t>
  </si>
  <si>
    <t>cévka HNR5,0-35-100-P-10S-CFP</t>
  </si>
  <si>
    <t>KB972</t>
  </si>
  <si>
    <t>cévka HNBR5,0-vanschie1</t>
  </si>
  <si>
    <t>KB978</t>
  </si>
  <si>
    <t>pouzdro zaváděcí B70N10MQ</t>
  </si>
  <si>
    <t>KB989</t>
  </si>
  <si>
    <t>katetr ZW34110M</t>
  </si>
  <si>
    <t>KC003</t>
  </si>
  <si>
    <t>stentgraft bifurkační Ella 001-08-24,26,32....</t>
  </si>
  <si>
    <t>KC078</t>
  </si>
  <si>
    <t>hadička angio 5011531</t>
  </si>
  <si>
    <t>KC084</t>
  </si>
  <si>
    <t>drát vodící J3 5050359</t>
  </si>
  <si>
    <t>KC085</t>
  </si>
  <si>
    <t>drát vodící 5050243</t>
  </si>
  <si>
    <t>KC264</t>
  </si>
  <si>
    <t>mikrokatetr Excelsior 150 M0031441890</t>
  </si>
  <si>
    <t>KC272</t>
  </si>
  <si>
    <t>pouzdro zaváděcí Accustick II M001207050</t>
  </si>
  <si>
    <t>KC292</t>
  </si>
  <si>
    <t>coil GDC-10 Ultrasoft 3 x 6 M0033433060</t>
  </si>
  <si>
    <t>KC303</t>
  </si>
  <si>
    <t>coil GDC-10 Ultrasoft 2 x 6 M0033432060</t>
  </si>
  <si>
    <t>KC392</t>
  </si>
  <si>
    <t>coil GDS-10 Ultrasoft 2 x 3 M0033432030</t>
  </si>
  <si>
    <t>KC393</t>
  </si>
  <si>
    <t>coil GDS-10 Ultrasoft 2 x 4 M0033432040</t>
  </si>
  <si>
    <t>KC438</t>
  </si>
  <si>
    <t>coil GDS-10-360 5 x 9 M003347509SR0</t>
  </si>
  <si>
    <t>KD213</t>
  </si>
  <si>
    <t>drát vodící Nitrex N181805</t>
  </si>
  <si>
    <t>KD433</t>
  </si>
  <si>
    <t>katetr VERT RF-WH14112M</t>
  </si>
  <si>
    <t>KD553</t>
  </si>
  <si>
    <t>cévka HNBR5,0-35-100-P-NS-C2</t>
  </si>
  <si>
    <t>KD563</t>
  </si>
  <si>
    <t>coil GDC-10-360 8 x 20 M003346820SR0</t>
  </si>
  <si>
    <t>KD581</t>
  </si>
  <si>
    <t>set k TIPSu RUPS-100</t>
  </si>
  <si>
    <t>KD688</t>
  </si>
  <si>
    <t>MWCE-18S-4/3-TORNÁDO</t>
  </si>
  <si>
    <t>KD894</t>
  </si>
  <si>
    <t>balón mars   8 x   4 OPT 1750-0804</t>
  </si>
  <si>
    <t>KD896</t>
  </si>
  <si>
    <t>balón mars 10 x   4 OPT 1750-1004</t>
  </si>
  <si>
    <t>KD993</t>
  </si>
  <si>
    <t>KSAW-7,0-38-90-RB-SHTL-HC KSAW-7.0-38-90-</t>
  </si>
  <si>
    <t>KE323</t>
  </si>
  <si>
    <t>katetr značený OPT1080-4000</t>
  </si>
  <si>
    <t>KE764</t>
  </si>
  <si>
    <t>drát vodící renal 503452</t>
  </si>
  <si>
    <t>KE974</t>
  </si>
  <si>
    <t>ULT10,2-38-25-P-6S-CLM-RH</t>
  </si>
  <si>
    <t>KF056</t>
  </si>
  <si>
    <t>stent solitaire SAB-6-20</t>
  </si>
  <si>
    <t>KF151</t>
  </si>
  <si>
    <t>katetr Cragg-McNamara 41039-01</t>
  </si>
  <si>
    <t>KF735</t>
  </si>
  <si>
    <t>stent astron 8/40/70 343778</t>
  </si>
  <si>
    <t>KF738</t>
  </si>
  <si>
    <t>stent astron 10/60/70 349215</t>
  </si>
  <si>
    <t>KF850</t>
  </si>
  <si>
    <t>stent jícen 014-02N-20-150-L</t>
  </si>
  <si>
    <t>KG548</t>
  </si>
  <si>
    <t>balón wanda 5.0-40, 80 H965SCH505070</t>
  </si>
  <si>
    <t>KG553</t>
  </si>
  <si>
    <t>balón wanda 5.0-40, 135 H965SCH505310</t>
  </si>
  <si>
    <t>KG554</t>
  </si>
  <si>
    <t>balón wanda 6.0-40, 135 H965SCH505340</t>
  </si>
  <si>
    <t>KG558</t>
  </si>
  <si>
    <t>stent jícen 014-04N-20-120-L</t>
  </si>
  <si>
    <t>KG924</t>
  </si>
  <si>
    <t>balón coda-2-10,0-35-120-32</t>
  </si>
  <si>
    <t>KH173</t>
  </si>
  <si>
    <t>port Chronoflex 6.0F 0607173CE</t>
  </si>
  <si>
    <t>KH178</t>
  </si>
  <si>
    <t>balón Mustang 10.0x60, 75cm H74939171100670</t>
  </si>
  <si>
    <t>KH298</t>
  </si>
  <si>
    <t>balón Mustang 5.0x40, 135cm H74939171050410</t>
  </si>
  <si>
    <t>KH354</t>
  </si>
  <si>
    <t>stentgraft fluency FVL12080</t>
  </si>
  <si>
    <t>KH478</t>
  </si>
  <si>
    <t>pouzdro zaváděcí KCFW-6.0-35-55-RB-HFANL1-HC</t>
  </si>
  <si>
    <t>KH482</t>
  </si>
  <si>
    <t>stent astron 8/80/70 343780</t>
  </si>
  <si>
    <t>KH661</t>
  </si>
  <si>
    <t>katetr Cragg-McNamara 41054-01 41054-01</t>
  </si>
  <si>
    <t>KH704</t>
  </si>
  <si>
    <t>stent Epic 6x80 120cm H74939054068020</t>
  </si>
  <si>
    <t>KH705</t>
  </si>
  <si>
    <t>stent Epic 7x41 120cm H74939054074020</t>
  </si>
  <si>
    <t>KH711</t>
  </si>
  <si>
    <t>stent Epic 8x120 120cm H74939054081220</t>
  </si>
  <si>
    <t>KH825</t>
  </si>
  <si>
    <t>coil Nester 18-5-2 MWCE-18-5-2-NESTER</t>
  </si>
  <si>
    <t>KH828</t>
  </si>
  <si>
    <t>coil Nester 18-7-3 MWCE-18-7-3-NESTER</t>
  </si>
  <si>
    <t>KH829</t>
  </si>
  <si>
    <t>coil Nester 18-7-4 MWCE-18-7-4-NESTER</t>
  </si>
  <si>
    <t>KC443</t>
  </si>
  <si>
    <t>balón Maverick H7493892820250</t>
  </si>
  <si>
    <t>KD424</t>
  </si>
  <si>
    <t>cévka HNBR5,0-35-100-P-NS-C1</t>
  </si>
  <si>
    <t>KH813</t>
  </si>
  <si>
    <t>balón Senri 3x60 mm BD-S3060L</t>
  </si>
  <si>
    <t>KH823</t>
  </si>
  <si>
    <t>coil Nester 18-3-2 MWCE-18-3-2-NESTER</t>
  </si>
  <si>
    <t>KH827</t>
  </si>
  <si>
    <t>coil Nester 18-7-2 MWCE-18-7-2-NESTER</t>
  </si>
  <si>
    <t>KC004</t>
  </si>
  <si>
    <t>stentgraft tubulární Ella 001-08-21-088,32-080</t>
  </si>
  <si>
    <t>KF569</t>
  </si>
  <si>
    <t>stent viatorry N-PT107275</t>
  </si>
  <si>
    <t>KF828</t>
  </si>
  <si>
    <t>pouzdro zaváděcí B11N25AQ</t>
  </si>
  <si>
    <t>KH892</t>
  </si>
  <si>
    <t>katetr vodící 40DEG XF 8F 90 cm H965100440</t>
  </si>
  <si>
    <t>KF100</t>
  </si>
  <si>
    <t>stentgraft zenith flex AAA endovascular graft TFLE-ZBIS-12-61-41,12-39-ZT</t>
  </si>
  <si>
    <t>KD829</t>
  </si>
  <si>
    <t>coil GDC-10SR 9 x 30 M003346930SR0</t>
  </si>
  <si>
    <t>KC434</t>
  </si>
  <si>
    <t>coil GDS-10-360 7 x 15 M003346715SR0</t>
  </si>
  <si>
    <t>KH713</t>
  </si>
  <si>
    <t>stent Epic 10x40 120cm H74939054104020</t>
  </si>
  <si>
    <t>KI083</t>
  </si>
  <si>
    <t>stent Isthmus 10x39 ICLC10039L</t>
  </si>
  <si>
    <t>KI003</t>
  </si>
  <si>
    <t>balón Symetry 3.0x40 135cm M001103470</t>
  </si>
  <si>
    <t>KH703</t>
  </si>
  <si>
    <t>stent Epic 6x41 120cm H74939054064020</t>
  </si>
  <si>
    <t>KC188</t>
  </si>
  <si>
    <t>spider FX SPD2-050-190</t>
  </si>
  <si>
    <t>KF318</t>
  </si>
  <si>
    <t>KSAW-8,0-38-90-RB-SHTL-HC</t>
  </si>
  <si>
    <t>KH464</t>
  </si>
  <si>
    <t>balón PCB 6.0x2.0-90cm M001BP90620B0</t>
  </si>
  <si>
    <t>KG873</t>
  </si>
  <si>
    <t>stent biliární CSS/12/15 M001208000</t>
  </si>
  <si>
    <t>KI084</t>
  </si>
  <si>
    <t>stent Isthmus 8x29 ICLC8029L</t>
  </si>
  <si>
    <t>KB925</t>
  </si>
  <si>
    <t>IMWCE-35-8-10</t>
  </si>
  <si>
    <t>KC371</t>
  </si>
  <si>
    <t>MODEL-V18-01 8/150 M001468500</t>
  </si>
  <si>
    <t>KC373</t>
  </si>
  <si>
    <t>stent Wallstent uni 22 x 45 x 100 M00731630</t>
  </si>
  <si>
    <t>KH660</t>
  </si>
  <si>
    <t>katetr Cragg-McNamara 41052-01 41052-01</t>
  </si>
  <si>
    <t>KI087</t>
  </si>
  <si>
    <t>stent Isthmus 9x39 ICLC9039L</t>
  </si>
  <si>
    <t>KI085</t>
  </si>
  <si>
    <t>stent Isthmus 8x39 ICLC8039L</t>
  </si>
  <si>
    <t>KD217</t>
  </si>
  <si>
    <t>zavavděč KCFW-8,0-38-40-RB-BLKN</t>
  </si>
  <si>
    <t>KB875</t>
  </si>
  <si>
    <t xml:space="preserve">IMWCE-35-5-8 </t>
  </si>
  <si>
    <t>KC306</t>
  </si>
  <si>
    <t>coil GDC-10 soft 2D 4 x 8 M003344408SR40</t>
  </si>
  <si>
    <t>KC436</t>
  </si>
  <si>
    <t>coil GDS-10-360 6 x 15 M003346615SR0</t>
  </si>
  <si>
    <t>KC437</t>
  </si>
  <si>
    <t>coil GDS-10-360 6 x 11 M003347611SR0</t>
  </si>
  <si>
    <t>KB964</t>
  </si>
  <si>
    <t>coil GDC-10 Soft 2D 6 x 6 M003344606SR40</t>
  </si>
  <si>
    <t>KD686</t>
  </si>
  <si>
    <t>stent biodegr.Ella 019-IU-..DV 019-10-31,25....</t>
  </si>
  <si>
    <t>KC356</t>
  </si>
  <si>
    <t>coil GDC-10 Ultrasoft 2 x 1 M0033432010</t>
  </si>
  <si>
    <t>KC307</t>
  </si>
  <si>
    <t>coil GDC-10 soft 2DSR 5 x 10 M003344510SR40</t>
  </si>
  <si>
    <t>KC171</t>
  </si>
  <si>
    <t>drát vodící Nitrex N141802</t>
  </si>
  <si>
    <t>KC387</t>
  </si>
  <si>
    <t>coil GDC-10-360 5 x 9 M003346509SR0</t>
  </si>
  <si>
    <t>KB981</t>
  </si>
  <si>
    <t>pouzdro zaváděcí B70N25AQ</t>
  </si>
  <si>
    <t>KC267</t>
  </si>
  <si>
    <t>katetr vodící STXF 6F 90 cm H965100500</t>
  </si>
  <si>
    <t>KH250</t>
  </si>
  <si>
    <t>mikrokatetr Rebar 027 145 105-5082-145</t>
  </si>
  <si>
    <t>KE946</t>
  </si>
  <si>
    <t>košíček ASO-13</t>
  </si>
  <si>
    <t>KI082</t>
  </si>
  <si>
    <t>stent Isthmus 10x29 ICLC10029L</t>
  </si>
  <si>
    <t>KC090</t>
  </si>
  <si>
    <t>katetr st 035F4 65 LINDH SRD5355</t>
  </si>
  <si>
    <t>KH572</t>
  </si>
  <si>
    <t>balón Mustang 12.0x40 135cm H74939171120410</t>
  </si>
  <si>
    <t>KG557</t>
  </si>
  <si>
    <t>stent jícen 014-02N-20-120-L</t>
  </si>
  <si>
    <t>KE852</t>
  </si>
  <si>
    <t>katetr outlook RQ-5BHA4102M</t>
  </si>
  <si>
    <t>KC087</t>
  </si>
  <si>
    <t>katetr st 035F5 65 LINDH SR2948</t>
  </si>
  <si>
    <t>KD968</t>
  </si>
  <si>
    <t>IMWCE-35-3-6</t>
  </si>
  <si>
    <t>KD580</t>
  </si>
  <si>
    <t>zavaděč KCFW-7,0-38-40-RB-BLKN</t>
  </si>
  <si>
    <t>KB895</t>
  </si>
  <si>
    <t>jehla punkční MPIS-401-NT</t>
  </si>
  <si>
    <t>KE348</t>
  </si>
  <si>
    <t>MWCE-35-6/3-TORNADO</t>
  </si>
  <si>
    <t>KE767</t>
  </si>
  <si>
    <t>katetr pig. BTQ BT-PD1-1230-W</t>
  </si>
  <si>
    <t>KB888</t>
  </si>
  <si>
    <t>dilatátor JCD 12,0-38-20-COONS</t>
  </si>
  <si>
    <t>KC380</t>
  </si>
  <si>
    <t>drát vodící Synchro 010-300 cm M00316330</t>
  </si>
  <si>
    <t>KC291</t>
  </si>
  <si>
    <t>coil GDC-10 Ultrasoft 3 x 8 M0033433080</t>
  </si>
  <si>
    <t>KD970</t>
  </si>
  <si>
    <t>cévka HNBR5,0-35-65-P-NS-RDC</t>
  </si>
  <si>
    <t>KB990</t>
  </si>
  <si>
    <t>katetr ZM74110M</t>
  </si>
  <si>
    <t>KH466</t>
  </si>
  <si>
    <t>balón PCB 8.0x2.0-90cm M001BP90820B0</t>
  </si>
  <si>
    <t>KE981</t>
  </si>
  <si>
    <t>drát vodící sel. NiTi/W NE18060280NW-SL</t>
  </si>
  <si>
    <t>KB957</t>
  </si>
  <si>
    <t>smyčka extrakční GN2000</t>
  </si>
  <si>
    <t>KC441</t>
  </si>
  <si>
    <t>coil GDC-10 Ultrasoft 4 x 8 M0033434080</t>
  </si>
  <si>
    <t>KI089</t>
  </si>
  <si>
    <t>stent Radix2 6x17 ICRW6017S</t>
  </si>
  <si>
    <t>KG552</t>
  </si>
  <si>
    <t>balón wanda 10.0-40, 80 H965SCH505210</t>
  </si>
  <si>
    <t>KC357</t>
  </si>
  <si>
    <t>coil GDC-10 Ultrasoft 2 x 2 M0033432020</t>
  </si>
  <si>
    <t>KB996</t>
  </si>
  <si>
    <t xml:space="preserve">částice embolizační EB2S507 </t>
  </si>
  <si>
    <t>KB935</t>
  </si>
  <si>
    <t>IMWCE-35-3-5</t>
  </si>
  <si>
    <t>KH564</t>
  </si>
  <si>
    <t>stentgraft Zenith TX2 TAA – distal comp. ZTEG-2D-x-x-PF</t>
  </si>
  <si>
    <t>KC136</t>
  </si>
  <si>
    <t>katetr tempo-4 038   65 ber-2 451415V0</t>
  </si>
  <si>
    <t>KF793</t>
  </si>
  <si>
    <t>cévka HNB5.0-38-100-P-NS-SIM3</t>
  </si>
  <si>
    <t>KC312</t>
  </si>
  <si>
    <t>mikrokatetr Excelsior SL-10 150 M0031681890</t>
  </si>
  <si>
    <t>KG922</t>
  </si>
  <si>
    <t>stent pulsar -18 7/150/135 366845</t>
  </si>
  <si>
    <t>KF101</t>
  </si>
  <si>
    <t>zavaděč KCFW-12.0-35-45-RB-HFANL1-HC</t>
  </si>
  <si>
    <t>KE302</t>
  </si>
  <si>
    <t>cévka HNR5,0-35-100-P-10S-PIG</t>
  </si>
  <si>
    <t>KI259</t>
  </si>
  <si>
    <t>coil GDS-18 3D 18 x 30 M00335518340</t>
  </si>
  <si>
    <t>KI358</t>
  </si>
  <si>
    <t>coil sleva GDC-18 360 11x30 M00334811300</t>
  </si>
  <si>
    <t>KI356</t>
  </si>
  <si>
    <t>coil sleva GDC-18 standard 16x30 M00335016340</t>
  </si>
  <si>
    <t>KI357</t>
  </si>
  <si>
    <t>coil sleva GDC-18 2D 18x30 M00335218340</t>
  </si>
  <si>
    <t>KC030</t>
  </si>
  <si>
    <t>coil GDC-10-360 12 x 30 M0033461230SR0</t>
  </si>
  <si>
    <t>KD830</t>
  </si>
  <si>
    <t>coil GDC-SR 10 x 30 M0033461030SR0</t>
  </si>
  <si>
    <t>KG555</t>
  </si>
  <si>
    <t>balón wanda 7.0-40, 135 H965SCH505370</t>
  </si>
  <si>
    <t>KI289</t>
  </si>
  <si>
    <t>stent Omnilink Elite 035 9x19x135 11012-19</t>
  </si>
  <si>
    <t>KI258</t>
  </si>
  <si>
    <t>coil GDS-18 3D 16 x 30 M00335516340</t>
  </si>
  <si>
    <t>KB961</t>
  </si>
  <si>
    <t>cévka HNBR5,0-38-100-P-NS-VERT</t>
  </si>
  <si>
    <t>KI263</t>
  </si>
  <si>
    <t xml:space="preserve">katetr pig. BTQ BT-PD1-0720-W </t>
  </si>
  <si>
    <t>KI257</t>
  </si>
  <si>
    <t>coil GDS-18 3D 14 x 30 M00335514340</t>
  </si>
  <si>
    <t>KI279</t>
  </si>
  <si>
    <t>balon Viatrac 014 5.0x20x135 1008193-20</t>
  </si>
  <si>
    <t>KI260</t>
  </si>
  <si>
    <t>coil GDS-18 3D 20 x 33 M00334820330</t>
  </si>
  <si>
    <t>KI345</t>
  </si>
  <si>
    <t xml:space="preserve">cévka HNBR5.0-35-65-P-NS-VANSCHIE1 </t>
  </si>
  <si>
    <t>KE766</t>
  </si>
  <si>
    <t>katetr pig. BTQ BT-PD1-1030-W</t>
  </si>
  <si>
    <t>KI293</t>
  </si>
  <si>
    <t>stent Omnilink Elite 035 8x29x135 11011-29</t>
  </si>
  <si>
    <t>KC122</t>
  </si>
  <si>
    <t>katetr tempo-5 038 100 ber-2 451515H0</t>
  </si>
  <si>
    <t>KH648</t>
  </si>
  <si>
    <t>stent luminexx ZVM14100</t>
  </si>
  <si>
    <t>KB980</t>
  </si>
  <si>
    <t>pouzdro zaváděcí B90N10MQ</t>
  </si>
  <si>
    <t>KB921</t>
  </si>
  <si>
    <t>MWCE-35-5/3-TORNÁDO</t>
  </si>
  <si>
    <t>KF135</t>
  </si>
  <si>
    <t>drát vodící TSMG-35-180-7-LES</t>
  </si>
  <si>
    <t>KI001</t>
  </si>
  <si>
    <t>smyčka extrakční SK200</t>
  </si>
  <si>
    <t>KD562</t>
  </si>
  <si>
    <t>coil GDC-10-360 8 x 15 M003346815SR0</t>
  </si>
  <si>
    <t>KH457</t>
  </si>
  <si>
    <t>balón Mustang 12.0x60 75cm H74939171120670</t>
  </si>
  <si>
    <t>KH647</t>
  </si>
  <si>
    <t>stent luminexx ZVM14080</t>
  </si>
  <si>
    <t>KC295</t>
  </si>
  <si>
    <t>balón 14515 XXL/14-120 M001145150</t>
  </si>
  <si>
    <t>KC435</t>
  </si>
  <si>
    <t>coil GDS-10-360 6 x 11 M003346611SR0</t>
  </si>
  <si>
    <t>KB960</t>
  </si>
  <si>
    <t>IGTCFS-65-UNI IGTCFS-65-UNI</t>
  </si>
  <si>
    <t>KI346</t>
  </si>
  <si>
    <t xml:space="preserve">cévka HNBR5.0-35-65-P-NS-VANSCHIE2 </t>
  </si>
  <si>
    <t>KF737</t>
  </si>
  <si>
    <t>stent astron 10/40/70 349214</t>
  </si>
  <si>
    <t>KB995</t>
  </si>
  <si>
    <t>částice embolizační EB2S305</t>
  </si>
  <si>
    <t>KD898</t>
  </si>
  <si>
    <t>cévka HNR4,0-35-100-P-10S-PIG</t>
  </si>
  <si>
    <t>KD911</t>
  </si>
  <si>
    <t>cévka HNB5,0-35-65-P-NS-TIPS</t>
  </si>
  <si>
    <t>KB930</t>
  </si>
  <si>
    <t>MWCE-35-14-10-NESTER</t>
  </si>
  <si>
    <t>KH227</t>
  </si>
  <si>
    <t>balón sterling 5.0-40 135 H74939032504010</t>
  </si>
  <si>
    <t>KI281</t>
  </si>
  <si>
    <t>steh StarClose SE 14679-02</t>
  </si>
  <si>
    <t>KB927</t>
  </si>
  <si>
    <t>MWCE-18S-1,0-0-HILAL</t>
  </si>
  <si>
    <t>KD043</t>
  </si>
  <si>
    <t>cévka HNR4,0-35-100-P-NS-O</t>
  </si>
  <si>
    <t>KB967</t>
  </si>
  <si>
    <t>cévka HNBR5,0-vanschie2</t>
  </si>
  <si>
    <t>KF570</t>
  </si>
  <si>
    <t>stent viatorry N-PT108275</t>
  </si>
  <si>
    <t>KH707</t>
  </si>
  <si>
    <t>stent Epic 7x79 120cm H74939054078020</t>
  </si>
  <si>
    <t>KH708</t>
  </si>
  <si>
    <t>stent Epic 7x118 120cm H74939054071220</t>
  </si>
  <si>
    <t>KE345</t>
  </si>
  <si>
    <t>MWCE-35-14-4-NESTER MWCE-35-14-4</t>
  </si>
  <si>
    <t>KH950</t>
  </si>
  <si>
    <t>balón Mustang 5.0x60 75cm H74939171050670</t>
  </si>
  <si>
    <t>KD828</t>
  </si>
  <si>
    <t>coil GDC-10SR 7 x 20 M003346720SR0</t>
  </si>
  <si>
    <t>KE265</t>
  </si>
  <si>
    <t>MWCE-35-14-12-NESTER</t>
  </si>
  <si>
    <t>KF136</t>
  </si>
  <si>
    <t>stent biodegr. Ella 019..BD 019-...BD</t>
  </si>
  <si>
    <t>KI348</t>
  </si>
  <si>
    <t xml:space="preserve">cévka HNBR5.0-35-65-P-NS-VANSCHIE4 </t>
  </si>
  <si>
    <t>KI086</t>
  </si>
  <si>
    <t>stent Isthmus 9x29 ICLC9029L</t>
  </si>
  <si>
    <t>KG918</t>
  </si>
  <si>
    <t>stent pulsar -18 6/200/135 366842</t>
  </si>
  <si>
    <t>KE134</t>
  </si>
  <si>
    <t>cévka HNR5,0-35-100-P-NS-O</t>
  </si>
  <si>
    <t>KC369</t>
  </si>
  <si>
    <t>MODEL-V18-03 8/300 M001468540</t>
  </si>
  <si>
    <t>KC444</t>
  </si>
  <si>
    <t>balón Maverick H7493892820300</t>
  </si>
  <si>
    <t>KI300</t>
  </si>
  <si>
    <t>stent Omnilink Elite 035 8x19x135 11011-19</t>
  </si>
  <si>
    <t>KI292</t>
  </si>
  <si>
    <t>stent Omnilink Elite 035 7x39x135 11010-39</t>
  </si>
  <si>
    <t>KG632</t>
  </si>
  <si>
    <t>mikrokatetr kantata MCS-2.8-NT-150-15-HP</t>
  </si>
  <si>
    <t>KH706</t>
  </si>
  <si>
    <t>stent Epic 7x60 120cm H74939054076020</t>
  </si>
  <si>
    <t>KH826</t>
  </si>
  <si>
    <t>coil Nester 18-5-3 MWCE-18-5-3-NESTER</t>
  </si>
  <si>
    <t>KI077</t>
  </si>
  <si>
    <t xml:space="preserve">dilatátor JCD5.0-38-20 </t>
  </si>
  <si>
    <t>KF736</t>
  </si>
  <si>
    <t>stent astron 8/60/70 343779</t>
  </si>
  <si>
    <t>KB887</t>
  </si>
  <si>
    <t>dilatátor JCD 10,0-38-20-COONS</t>
  </si>
  <si>
    <t>KE850</t>
  </si>
  <si>
    <t>drát vodící HR35183M</t>
  </si>
  <si>
    <t>KB909</t>
  </si>
  <si>
    <t>GTRS-200-RB</t>
  </si>
  <si>
    <t>KI280</t>
  </si>
  <si>
    <t>steh ProGlide 12673-05</t>
  </si>
  <si>
    <t>KI283</t>
  </si>
  <si>
    <t>stent Herculink Elite 014 4.0x18x80 1011521-18</t>
  </si>
  <si>
    <t>KI282</t>
  </si>
  <si>
    <t>stent Acculink 014 8.0x40x132 1010129-40</t>
  </si>
  <si>
    <t>KG926</t>
  </si>
  <si>
    <t>stent pulsar-18 6/150/135 366840</t>
  </si>
  <si>
    <t>KI392</t>
  </si>
  <si>
    <t xml:space="preserve">katetr PTCA angioplastický Conquest 6.0x40 75cm CQ7564 </t>
  </si>
  <si>
    <t>KH007</t>
  </si>
  <si>
    <t>balón Mustang 10.0-40, 135 H74939171100410</t>
  </si>
  <si>
    <t>KC377</t>
  </si>
  <si>
    <t>drát vodící Synchro 014 GW 35 M00313010</t>
  </si>
  <si>
    <t>KC381</t>
  </si>
  <si>
    <t>balón 14553 XXL/16-120 M001145530</t>
  </si>
  <si>
    <t>KF739</t>
  </si>
  <si>
    <t>stent astron 10/80/70 349216</t>
  </si>
  <si>
    <t>ZL288</t>
  </si>
  <si>
    <t>Stentgraft Advanta V12 6 x 22 mm 85343</t>
  </si>
  <si>
    <t>KC445</t>
  </si>
  <si>
    <t>balón Maverick H7493892830300</t>
  </si>
  <si>
    <t>KD914</t>
  </si>
  <si>
    <t>balón wanda 4.0-40 H965SCH505280</t>
  </si>
  <si>
    <t>KF307</t>
  </si>
  <si>
    <t xml:space="preserve">stentgraft Zenith TX2 TAA proximal comp.  ZTEG-2P-x-x-PF </t>
  </si>
  <si>
    <t>KC394</t>
  </si>
  <si>
    <t>coil GDC-10 SFT 2D SR 5 x 6 M003344506SR4</t>
  </si>
  <si>
    <t>KB947</t>
  </si>
  <si>
    <t>PTWS-2FLL-MLL-R</t>
  </si>
  <si>
    <t>KH712</t>
  </si>
  <si>
    <t>stent Epic 10x80 120cm H74939054108020</t>
  </si>
  <si>
    <t>KB890</t>
  </si>
  <si>
    <t>cévka HNB5,0-38-100-P-NS-SIM 1</t>
  </si>
  <si>
    <t>KH860</t>
  </si>
  <si>
    <t>stent Capture LP 3.0x15mm 300011</t>
  </si>
  <si>
    <t>KI347</t>
  </si>
  <si>
    <t xml:space="preserve">cévka HNBR5.0-35-65-P-NS-VANSCHIE3 </t>
  </si>
  <si>
    <t>KH710</t>
  </si>
  <si>
    <t>stent Epic 8x82 120cm H74939054088020</t>
  </si>
  <si>
    <t>KF405</t>
  </si>
  <si>
    <t>pouzdro zaváděcí 4F.035 402604A</t>
  </si>
  <si>
    <t>KG949</t>
  </si>
  <si>
    <t>katetr tempo-4.038 100 BER-2 451415h0</t>
  </si>
  <si>
    <t>KC144</t>
  </si>
  <si>
    <t>katetr st 035F4 65 cobra-III 532444</t>
  </si>
  <si>
    <t>KG985</t>
  </si>
  <si>
    <t>stent solitaire SAB-4-15</t>
  </si>
  <si>
    <t>KH467</t>
  </si>
  <si>
    <t>katetr tempo4 65 COBRAII 2SH á 5 ks 451443V2</t>
  </si>
  <si>
    <t>KI393</t>
  </si>
  <si>
    <t xml:space="preserve">drát vodící Nitrex N183002 </t>
  </si>
  <si>
    <t>KF190</t>
  </si>
  <si>
    <t>stent biliární ZIB6-40-10-8,0</t>
  </si>
  <si>
    <t>KI474</t>
  </si>
  <si>
    <t>katétr Headhunter modif. č.1 HNBR4.0-35-125-P-NS-H1</t>
  </si>
  <si>
    <t>KC115</t>
  </si>
  <si>
    <t>dilatátor vessel F4-17 504404X</t>
  </si>
  <si>
    <t>KI079</t>
  </si>
  <si>
    <t xml:space="preserve">dilatátor JCD7.0-38-20-HC </t>
  </si>
  <si>
    <t>KD579</t>
  </si>
  <si>
    <t>drát vodící Nitrex N143001</t>
  </si>
  <si>
    <t>KH600</t>
  </si>
  <si>
    <t xml:space="preserve">cévka SCBR5.0-38-100-P-NS-C2 </t>
  </si>
  <si>
    <t>KI080</t>
  </si>
  <si>
    <t xml:space="preserve">dilatátor JCD9.0-38-20 </t>
  </si>
  <si>
    <t>KI002</t>
  </si>
  <si>
    <t>balón Mustang 9.0x20 75cm H74939171090270</t>
  </si>
  <si>
    <t>KH571</t>
  </si>
  <si>
    <t>balón Mustang 10.0x20 75cm H74939171100270</t>
  </si>
  <si>
    <t>KI039</t>
  </si>
  <si>
    <t xml:space="preserve">drát vodící GA35403M </t>
  </si>
  <si>
    <t>KB906</t>
  </si>
  <si>
    <t>drát vodící THSCF-35-260-3-AUS1</t>
  </si>
  <si>
    <t>KI076</t>
  </si>
  <si>
    <t xml:space="preserve">stentgraft Fluency FVM10060 </t>
  </si>
  <si>
    <t>KG055</t>
  </si>
  <si>
    <t>KSAW-7,0-18/38-55-RB-ANL2-HC</t>
  </si>
  <si>
    <t>KI114</t>
  </si>
  <si>
    <t>drát vodící THSCF-35-180-1.5-ROSEN THSCF-35-180-1.5-ROSEN</t>
  </si>
  <si>
    <t>KC175</t>
  </si>
  <si>
    <t>spider FX 90-SPD2-060-190</t>
  </si>
  <si>
    <t>KB992</t>
  </si>
  <si>
    <t>pouzdro zaváděcí B50N25AQ</t>
  </si>
  <si>
    <t>KC119</t>
  </si>
  <si>
    <t>katetr st 038F6 110 455613E</t>
  </si>
  <si>
    <t>KH573</t>
  </si>
  <si>
    <t xml:space="preserve">mikrokatetr Progreat MC-PP28131ZB </t>
  </si>
  <si>
    <t>KB954</t>
  </si>
  <si>
    <t>RABS-100 renal.biopsy set</t>
  </si>
  <si>
    <t>KI349</t>
  </si>
  <si>
    <t xml:space="preserve">cévka HNBR5.0-35-65-P-NS-VANSCHIE5 </t>
  </si>
  <si>
    <t>KD837</t>
  </si>
  <si>
    <t>stentgraft zenit fenestrated AAA endovascular ZFEN-P/D/-zenit ZCMD-ZFEN-P-2-34-122</t>
  </si>
  <si>
    <t>KB910</t>
  </si>
  <si>
    <t>XLCFW-20.-38-30-ENDOSTENT</t>
  </si>
  <si>
    <t>KD904</t>
  </si>
  <si>
    <t>cévka HNB5,0-38-65-P-2S-C2</t>
  </si>
  <si>
    <t>KD895</t>
  </si>
  <si>
    <t>balón mars   9 x   4 OPT 1750-0904</t>
  </si>
  <si>
    <t>ZH619</t>
  </si>
  <si>
    <t>Košík pro BML-V442QR-30 lithotriptor N2303030</t>
  </si>
  <si>
    <t>ZB215</t>
  </si>
  <si>
    <t>Šití safil fialový 3/0 bal. á 36 ks C1048041</t>
  </si>
  <si>
    <t>ZD423</t>
  </si>
  <si>
    <t>Šití silon monofil 4/0 EP 1,5 blue bal. á 24 ks SM 2061</t>
  </si>
  <si>
    <t>ZB213</t>
  </si>
  <si>
    <t>Šití safil fialový 5/0 bal. á 36 ks C1048012</t>
  </si>
  <si>
    <t>ZA919</t>
  </si>
  <si>
    <t>Šití merslen zelený 2/0 bal. á 36 ks EH6414H</t>
  </si>
  <si>
    <t>ZB479</t>
  </si>
  <si>
    <t>Jehla chirurgická B12</t>
  </si>
  <si>
    <t>ZK476</t>
  </si>
  <si>
    <t>Rukavice operační latexové s pudrem ansell medigrip plus vel. 7,5 302925</t>
  </si>
  <si>
    <t>Rukavice operační latexové s pudrem ansell medigrip plus vel. 7,5 302925 (302765)</t>
  </si>
  <si>
    <t>ZL071</t>
  </si>
  <si>
    <t>Rukavice operační gammex bez pudru PF EnLite vel. 6,5 353383</t>
  </si>
  <si>
    <t>ZL072</t>
  </si>
  <si>
    <t>Rukavice operační gammex bez pudru PF EnLite vel. 7,0 353384</t>
  </si>
  <si>
    <t>ZL426</t>
  </si>
  <si>
    <t>Rukavice operační ansell sensi - touch vel. 7,5 bal. á 40 párů 8050194(8050154)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</si>
  <si>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</si>
  <si>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</si>
  <si>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</si>
  <si>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</si>
  <si>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</si>
  <si>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</si>
  <si>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50115070</t>
  </si>
  <si>
    <t>513 SZM katetry, stenty, porty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</si>
  <si>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</si>
  <si>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</si>
  <si>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</si>
  <si>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</si>
  <si>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</si>
  <si>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</si>
  <si>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</si>
  <si>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50115080</t>
  </si>
  <si>
    <t>523 SZM staplery, endosk., optika, extraktory (112 02 102)</t>
  </si>
  <si>
    <t>50115064</t>
  </si>
  <si>
    <t>529 SZM šicí materiál (112 02 106)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</si>
  <si>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</si>
  <si>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</si>
  <si>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</si>
  <si>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</si>
  <si>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</si>
  <si>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</si>
  <si>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</si>
  <si>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</si>
  <si>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806</t>
  </si>
  <si>
    <t>3</t>
  </si>
  <si>
    <t>0075318</t>
  </si>
  <si>
    <t>JEHLA BIOPTICKÁ MN1410</t>
  </si>
  <si>
    <t>0075319</t>
  </si>
  <si>
    <t>JEHLA BIOPTICKÁ MN1413</t>
  </si>
  <si>
    <t>0151445</t>
  </si>
  <si>
    <t>JEHLA BIOPTICKÁ - MĚKKÉ TKÁNĚ - AUTOMAT. CAESAR</t>
  </si>
  <si>
    <t>0151449</t>
  </si>
  <si>
    <t>JEHLA BIOPTICKÁ DO DĚLA (BARD MAGNUM)  UNIVERSAL P</t>
  </si>
  <si>
    <t>V</t>
  </si>
  <si>
    <t>09137</t>
  </si>
  <si>
    <t>UZ VYŠETŘENÍ DVOU ORGÁNŮ V NĚKOLIKA ROVINÁCH</t>
  </si>
  <si>
    <t>68003</t>
  </si>
  <si>
    <t>vyÜet°enÝ ultrazvukem pro ZP 207</t>
  </si>
  <si>
    <t>68004</t>
  </si>
  <si>
    <t>zhodnocenÝ nßlezu - normßlnÝ nßlez pro ZP 207</t>
  </si>
  <si>
    <t>89178</t>
  </si>
  <si>
    <t>(VZP) SCREENINGOVÁ MAMOGRAFIE - V DISPENZÁRNÍ PÉČI</t>
  </si>
  <si>
    <t>89222</t>
  </si>
  <si>
    <t>DOPLŇUJÍCÍ MAMOGRAFIE KE SCREENINGOVÉ MAMOGRAFII</t>
  </si>
  <si>
    <t>89813</t>
  </si>
  <si>
    <t>KONZULTACE NÁLEZU RENTGENOLOGEM CÍLENÁ</t>
  </si>
  <si>
    <t>89221</t>
  </si>
  <si>
    <t>SCREENINGOVÁ MAMOGRAFIE (OBĚ STRANY, KAŽDÁ VE DVOU</t>
  </si>
  <si>
    <t>89814</t>
  </si>
  <si>
    <t>DRUHÉ ČTENÍ MAMOGRAFICKÝCH SNÍMKŮ VE SCREENINGU</t>
  </si>
  <si>
    <t>89510</t>
  </si>
  <si>
    <t>UZ PRSŮ JAKO DOPLNĚK SCREENINGOVÉ MAMOGRAFIE (VČET</t>
  </si>
  <si>
    <t>51881</t>
  </si>
  <si>
    <t>MULTIDISCIPLINÁRNÍ INDIKAČNÍ SEMINÁŘ K URČENÍ OPTI</t>
  </si>
  <si>
    <t>89314</t>
  </si>
  <si>
    <t>PERKUTÁNNÍ PUNKCE NEBO BIOPSIE PRSU ŘÍZENÁ RDG MET</t>
  </si>
  <si>
    <t>68002</t>
  </si>
  <si>
    <t>mamografickÚ vyÜet°enÝ pro ZP 207</t>
  </si>
  <si>
    <t>809</t>
  </si>
  <si>
    <t>1</t>
  </si>
  <si>
    <t>0001732</t>
  </si>
  <si>
    <t>0001733</t>
  </si>
  <si>
    <t>XENETIX 300</t>
  </si>
  <si>
    <t>0002918</t>
  </si>
  <si>
    <t>0002920</t>
  </si>
  <si>
    <t>0003132</t>
  </si>
  <si>
    <t>GADOVIST 1,0 MMOL/ML</t>
  </si>
  <si>
    <t>0003134</t>
  </si>
  <si>
    <t>0003135</t>
  </si>
  <si>
    <t>0022008</t>
  </si>
  <si>
    <t>0022032</t>
  </si>
  <si>
    <t>IOMERON 250</t>
  </si>
  <si>
    <t>0022075</t>
  </si>
  <si>
    <t>0022077</t>
  </si>
  <si>
    <t>0042411</t>
  </si>
  <si>
    <t>0042433</t>
  </si>
  <si>
    <t>0042439</t>
  </si>
  <si>
    <t>0045119</t>
  </si>
  <si>
    <t>0045123</t>
  </si>
  <si>
    <t>0045124</t>
  </si>
  <si>
    <t>0059496</t>
  </si>
  <si>
    <t>TELEBRIX GASTRO</t>
  </si>
  <si>
    <t>0065978</t>
  </si>
  <si>
    <t>0077015</t>
  </si>
  <si>
    <t>0077016</t>
  </si>
  <si>
    <t>0077017</t>
  </si>
  <si>
    <t>0077018</t>
  </si>
  <si>
    <t>0077019</t>
  </si>
  <si>
    <t>0077024</t>
  </si>
  <si>
    <t>0093625</t>
  </si>
  <si>
    <t>0093626</t>
  </si>
  <si>
    <t>0095607</t>
  </si>
  <si>
    <t>0095608</t>
  </si>
  <si>
    <t>0095609</t>
  </si>
  <si>
    <t>0006707</t>
  </si>
  <si>
    <t>JEHLA BIOPTICKÁ K SYSTÉMU MAMMOTOME</t>
  </si>
  <si>
    <t>0030303</t>
  </si>
  <si>
    <t>LOKALIZÁTOR PRSNÍCH LÉZÍ,  MICROMARK</t>
  </si>
  <si>
    <t>0034038</t>
  </si>
  <si>
    <t>JEHLA BIOPTICKÁ ASPIRAČNÍ, CHIBA,ECHOTIP</t>
  </si>
  <si>
    <t>0034283</t>
  </si>
  <si>
    <t>JEHLA K LOKALIZACI PRSNÍCH LÉZÍ, X-REIDY</t>
  </si>
  <si>
    <t>0037821</t>
  </si>
  <si>
    <t>VODIČ ANGIOGRAFICKÝ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</si>
  <si>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</si>
  <si>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</si>
  <si>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</si>
  <si>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</si>
  <si>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</si>
  <si>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</si>
  <si>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</si>
  <si>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</si>
  <si>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</si>
  <si>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</si>
  <si>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</si>
  <si>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</si>
  <si>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DILATAČNÍ PTCA</t>
  </si>
  <si>
    <t>0047648</t>
  </si>
  <si>
    <t>KATETR ANGIOGRAFICKÝ OUTLOOK RQ-4</t>
  </si>
  <si>
    <t>0048264</t>
  </si>
  <si>
    <t>DRÁT NEUROINTERVENČNÍ</t>
  </si>
  <si>
    <t>0048523</t>
  </si>
  <si>
    <t>VODIČ INTERVENČNÍ SELECTIVA DO 145CM</t>
  </si>
  <si>
    <t>0048668</t>
  </si>
  <si>
    <t>DRÁT VODÍCÍ NITINOL</t>
  </si>
  <si>
    <t>0049919</t>
  </si>
  <si>
    <t>KATETR BALÓNKOVÝ PTCA - MINITREK RX/OTW</t>
  </si>
  <si>
    <t>0051591</t>
  </si>
  <si>
    <t>0052140</t>
  </si>
  <si>
    <t>KATETR DILATAČNÍ PTA WANDA, SMASH</t>
  </si>
  <si>
    <t>0052143</t>
  </si>
  <si>
    <t>EXTRAKTOR - AMPLATZ GOOSE NECK GNXXXX - PERIFERNÍ,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</si>
  <si>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</si>
  <si>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</si>
  <si>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</si>
  <si>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</si>
  <si>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</si>
  <si>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</si>
  <si>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</si>
  <si>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</si>
  <si>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</si>
  <si>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</si>
  <si>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</si>
  <si>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BALONKOVÝ PTA QUADRIMATRIX/MARS</t>
  </si>
  <si>
    <t>0053905</t>
  </si>
  <si>
    <t>KATETR DILATAČNÍ XXL                 14-5XX</t>
  </si>
  <si>
    <t>0053921</t>
  </si>
  <si>
    <t>KATETR PRO DRENÁŽ ŽLUČNÍKU VAN SONNENBERG 20-8XX</t>
  </si>
  <si>
    <t>0053925</t>
  </si>
  <si>
    <t>KATETR BALÓNKOVÝ PTA SYMMETRY, MUSTANG</t>
  </si>
  <si>
    <t>0053934</t>
  </si>
  <si>
    <t>SYSTÉM ZAVÁDĚCÍ ACCUSTICK II 20-702,20-703</t>
  </si>
  <si>
    <t>0053936</t>
  </si>
  <si>
    <t>SYSTÉM ZAVÁDĚCÍ ACCUSTICK II 20-705</t>
  </si>
  <si>
    <t>0054358</t>
  </si>
  <si>
    <t>KATETR DIAGNOSTICKÝ SUPER TORQUE 5F,6F 533525-686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</si>
  <si>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</si>
  <si>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</si>
  <si>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</si>
  <si>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</si>
  <si>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</si>
  <si>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</si>
  <si>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</si>
  <si>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</si>
  <si>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0056358</t>
  </si>
  <si>
    <t>ZAVADĚČ FLEXOR BALKIN RADIOOPÁKNÍ ZNAČKA</t>
  </si>
  <si>
    <t>0056361</t>
  </si>
  <si>
    <t>0056365</t>
  </si>
  <si>
    <t>ZAVADĚČ MIKROPUNKČNÍ, NITINOLOVÝ VODIČ</t>
  </si>
  <si>
    <t>0057150</t>
  </si>
  <si>
    <t>KATETR BALÓNKOVÝ PTA - OPTI-PLAST SHAFT 75-135CM</t>
  </si>
  <si>
    <t>0057769</t>
  </si>
  <si>
    <t>DILATÁTOR COPE-SADDEKNI SFA ACCESS</t>
  </si>
  <si>
    <t>0057775</t>
  </si>
  <si>
    <t>KATETR MICROFERRET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</si>
  <si>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</si>
  <si>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</si>
  <si>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</si>
  <si>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</si>
  <si>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</si>
  <si>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</si>
  <si>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</si>
  <si>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</si>
  <si>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</si>
  <si>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0058000</t>
  </si>
  <si>
    <t>DRÁT VODÍCÍ JINDO PRO PTA           503451-503657</t>
  </si>
  <si>
    <t>0058462</t>
  </si>
  <si>
    <t>VODIČ DRÁTĚNÝ LUNDERQUIST EXTRA STIFF, ZAHNUTÝ</t>
  </si>
  <si>
    <t>0058463</t>
  </si>
  <si>
    <t>VODIČ DRÁTĚNÝ LUNDERQUIST EXTRA STIFF</t>
  </si>
  <si>
    <t>0058503</t>
  </si>
  <si>
    <t>KATETR PERIFERNĺ DILATAČNĺ VIATRAC - PTA</t>
  </si>
  <si>
    <t>0059345</t>
  </si>
  <si>
    <t>INDEFLÁTOR 622510</t>
  </si>
  <si>
    <t>0059795</t>
  </si>
  <si>
    <t>DRÁT VODÍCÍ ANGIODYN J3 FC-FS 150-0,35</t>
  </si>
  <si>
    <t>0075314</t>
  </si>
  <si>
    <t>JEHLA BIOPTICKÁ MN1610</t>
  </si>
  <si>
    <t>0075316</t>
  </si>
  <si>
    <t>JEHLA BIOPTICKÁ MN1616</t>
  </si>
  <si>
    <t>0092125</t>
  </si>
  <si>
    <t>MIKROKATETR PROGREAT PC2411-2813, PP27111-27131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</si>
  <si>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</si>
  <si>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</si>
  <si>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</si>
  <si>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</si>
  <si>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</si>
  <si>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>SADA DRENÁŽNÍ</t>
  </si>
  <si>
    <t>0098951</t>
  </si>
  <si>
    <t>LOKALIZÁTOR PRSNÍCH LÉZÍ V-MARK, PRO MAMMOTOM,11G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</si>
  <si>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</si>
  <si>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</si>
  <si>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</si>
  <si>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</si>
  <si>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</si>
  <si>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</si>
  <si>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</si>
  <si>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ZILVER RX, ZILVER FLEX,SAMOEXPANDI</t>
  </si>
  <si>
    <t>0051244</t>
  </si>
  <si>
    <t>KATETR VODÍCÍ GUIDER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</si>
  <si>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</si>
  <si>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</si>
  <si>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</si>
  <si>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</si>
  <si>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</si>
  <si>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</si>
  <si>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0048828</t>
  </si>
  <si>
    <t>STENT JÍCNOVÝ FERX-ELLA-BOUBELLA-E</t>
  </si>
  <si>
    <t>0054475</t>
  </si>
  <si>
    <t>STENT BILIÁRNÍ ZILVER 635,SAMOEXPANDIBILNÍ,NITINOL</t>
  </si>
  <si>
    <t>0082484</t>
  </si>
  <si>
    <t>JEHLA BIOPTICKÁ PRO VAKUOVOU BIOPSII ENCOR</t>
  </si>
  <si>
    <t>0077226</t>
  </si>
  <si>
    <t>JEHLA STERNÁLNÍ MIELO-CAN, 18G - 1,2MMX4,8CM</t>
  </si>
  <si>
    <t>0082485</t>
  </si>
  <si>
    <t>LOKALIZÁTOR PRSNÍCH LÉZÍ GEL MARK ULTRA, ULTRACOR</t>
  </si>
  <si>
    <t>0056364</t>
  </si>
  <si>
    <t>ZAVADĚČ MIKROPUNKČNÍ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</si>
  <si>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</si>
  <si>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</si>
  <si>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</si>
  <si>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</si>
  <si>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</si>
  <si>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</si>
  <si>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</si>
  <si>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</si>
  <si>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</si>
  <si>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</si>
  <si>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</si>
  <si>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</si>
  <si>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</si>
  <si>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</si>
  <si>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</si>
  <si>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</si>
  <si>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</si>
  <si>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</si>
  <si>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</si>
  <si>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</si>
  <si>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</si>
  <si>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</si>
  <si>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89167</t>
  </si>
  <si>
    <t>CYSTOGRAFIE</t>
  </si>
  <si>
    <t>89177</t>
  </si>
  <si>
    <t>HYSTEROSALPINGOGRAFIE</t>
  </si>
  <si>
    <t>89193</t>
  </si>
  <si>
    <t>SIALOGRAFIE - JEDNA ŽLÁZA</t>
  </si>
  <si>
    <t>89197</t>
  </si>
  <si>
    <t>KLASICKÁ (KONVENČNÍ) TOMOGRAFIE</t>
  </si>
  <si>
    <t>89198</t>
  </si>
  <si>
    <t>SKIASKOPIE</t>
  </si>
  <si>
    <t>89313</t>
  </si>
  <si>
    <t xml:space="preserve">PERKUTÁNNÍ PUNKCE NEBO BIOPSIE ŘÍZENÁ RDG METODOU </t>
  </si>
  <si>
    <t>89317</t>
  </si>
  <si>
    <t>SELEKTIVNÍ TROMBOLÝZA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</si>
  <si>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</si>
  <si>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</si>
  <si>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</si>
  <si>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</si>
  <si>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</si>
  <si>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</si>
  <si>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89329</t>
  </si>
  <si>
    <t>PERKUTÁNNÍ EXTRAKCE REZIDUÁLNÍCH KONKREMENTŮ ZE ŽL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</si>
  <si>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</si>
  <si>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</si>
  <si>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</si>
  <si>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</si>
  <si>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89339</t>
  </si>
  <si>
    <t>STEREOTAKTICKÁ BIOPSIE NEBO  STEREOTAKTICKÁ LOKALI</t>
  </si>
  <si>
    <t>89343</t>
  </si>
  <si>
    <t>DIAGNOSTICKÁ MINIINVAZIVNÍ VAKUOVÁ BIOPSIE PRSU ZA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</si>
  <si>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</si>
  <si>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</si>
  <si>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</si>
  <si>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</si>
  <si>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</si>
  <si>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</si>
  <si>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</si>
  <si>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</si>
  <si>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</si>
  <si>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</si>
  <si>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</si>
  <si>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</si>
  <si>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</si>
  <si>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</si>
  <si>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</si>
  <si>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</si>
  <si>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</si>
  <si>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</si>
  <si>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</si>
  <si>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</si>
  <si>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</si>
  <si>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</si>
  <si>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</si>
  <si>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</si>
  <si>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</si>
  <si>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</si>
  <si>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</si>
  <si>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</si>
  <si>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</si>
  <si>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</si>
  <si>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</si>
  <si>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</si>
  <si>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</si>
  <si>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</si>
  <si>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</si>
  <si>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</si>
  <si>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</si>
  <si>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</si>
  <si>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</si>
  <si>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</si>
  <si>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</si>
  <si>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</si>
  <si>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</si>
  <si>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</si>
  <si>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</si>
  <si>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</si>
  <si>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89169</t>
  </si>
  <si>
    <t>CYSTOURETROGRAFIE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</si>
  <si>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</si>
  <si>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</si>
  <si>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</si>
  <si>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</si>
  <si>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</si>
  <si>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</si>
  <si>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</si>
  <si>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</si>
  <si>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</si>
  <si>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</si>
  <si>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</si>
  <si>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</si>
  <si>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</si>
  <si>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</si>
  <si>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89179</t>
  </si>
  <si>
    <t>DIAGNOSTICKÁ MAMOGRAFIE NEBO  DUKTOGRAFIE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</si>
  <si>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</si>
  <si>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</si>
  <si>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</si>
  <si>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</si>
  <si>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</si>
  <si>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</si>
  <si>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</si>
  <si>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</si>
  <si>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</si>
  <si>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</si>
  <si>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</si>
  <si>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</si>
  <si>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</si>
  <si>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</si>
  <si>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</si>
  <si>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89335</t>
  </si>
  <si>
    <t xml:space="preserve">ZAVEDENÍ LOKALIZÁTORU K NEHMATNÝM LOŽISKŮM VČETNĚ </t>
  </si>
  <si>
    <t>89135</t>
  </si>
  <si>
    <t>RENTGENOVÉ VYŠETŘENÍ CELÉ PÁTEŘE JEDNOU EXPOZICÍ</t>
  </si>
  <si>
    <t>90933</t>
  </si>
  <si>
    <t>(DRG) ENDOVASKULÁRNÍ ZAVEDENÍ NEPOTAHOVANÉHO STENT</t>
  </si>
  <si>
    <t>89325</t>
  </si>
  <si>
    <t>PERKUTÁNNÍ DRENÁŽ ABSCESU, CYSTY EV. JINÉ DUTINY R</t>
  </si>
  <si>
    <t>89445</t>
  </si>
  <si>
    <t>ŽÍLY HORNÍ KONČETINY - FLEBOGRAFIE PERIFERNÍ, CELÝ</t>
  </si>
  <si>
    <t>89141</t>
  </si>
  <si>
    <t>VYŠETŘENÍ DOLNÍCH KONČETIN VCELKU JEDNÍM RENTGENOV</t>
  </si>
  <si>
    <t>89421</t>
  </si>
  <si>
    <t>MĚŘENÍ TLAKU PŘI ANGIOGRAFII</t>
  </si>
  <si>
    <t>89189</t>
  </si>
  <si>
    <t>FISTULOGRAFIE</t>
  </si>
  <si>
    <t>89711</t>
  </si>
  <si>
    <t>MR SPEKTROSKOPIE VYBRANÉ OBLASTI (1H NEBO 31P)</t>
  </si>
  <si>
    <t>89175</t>
  </si>
  <si>
    <t>DEFERENTOGRAFIE, CELÝ VÝKON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</si>
  <si>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</si>
  <si>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</si>
  <si>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</si>
  <si>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</si>
  <si>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</si>
  <si>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</si>
  <si>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</si>
  <si>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</si>
  <si>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</si>
  <si>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</si>
  <si>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</si>
  <si>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</si>
  <si>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</si>
  <si>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</si>
  <si>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</si>
  <si>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</si>
  <si>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</si>
  <si>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</si>
  <si>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</si>
  <si>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</si>
  <si>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</si>
  <si>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</si>
  <si>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</si>
  <si>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</si>
  <si>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</si>
  <si>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</si>
  <si>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</si>
  <si>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</si>
  <si>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</si>
  <si>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</si>
  <si>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</si>
  <si>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0065980</t>
  </si>
  <si>
    <t>0044487</t>
  </si>
  <si>
    <t>MAGNEVIST</t>
  </si>
  <si>
    <t>0049907</t>
  </si>
  <si>
    <t>STENT PERIFERNĺ - VASCULÁRNÍ HERCULINK ELITE</t>
  </si>
  <si>
    <t>0049927</t>
  </si>
  <si>
    <t>STENT PERIFERNĺ - VASCULÁRNÍ HERCULINK PLUS</t>
  </si>
  <si>
    <t>0050237</t>
  </si>
  <si>
    <t>DRÁT VODÍCÍ CHOICE PLUS</t>
  </si>
  <si>
    <t>0057658</t>
  </si>
  <si>
    <t>DRÁT ZAVÁDĚCÍ SKIPPER ROVNÝ,J-TIP.RACE.014/195,175</t>
  </si>
  <si>
    <t>0059982</t>
  </si>
  <si>
    <t>DRÁT ZAVÁDĚCÍ MIRAGE 103-0608-200</t>
  </si>
  <si>
    <t>0092128</t>
  </si>
  <si>
    <t>ZAVADĚČ DESTINATION RSR01 - 16</t>
  </si>
  <si>
    <t>0092129</t>
  </si>
  <si>
    <t>SOUPRAVA ZAVÁDĚCÍ DESTINATION</t>
  </si>
  <si>
    <t>0092893</t>
  </si>
  <si>
    <t>STENT PERIFERNÍ RENÁLNÍ HIPPOCAMPUS,BALONEXPANDIBI</t>
  </si>
  <si>
    <t>0141815</t>
  </si>
  <si>
    <t xml:space="preserve">STENT PERIFERNĺ - OMNILINK ELITE PERIPHERAL STENT </t>
  </si>
  <si>
    <t>0141926</t>
  </si>
  <si>
    <t>STENT PERIFERNÍ PULSAR 18,FEMOR.,BÉREC,SAMOEXPANDI</t>
  </si>
  <si>
    <t>0111638</t>
  </si>
  <si>
    <t>STENT PERIFERNÍ ISTHMUS LOGIC,BALONEXPANDIBILNÍ,CO</t>
  </si>
  <si>
    <t>0056362</t>
  </si>
  <si>
    <t>ZAVADĚČ FLEXOR CHECK-FLO II RADIOOP.ZNAČKA</t>
  </si>
  <si>
    <t>0048344</t>
  </si>
  <si>
    <t>VODIČ SPIDER RX FX EMBOLIC PROTECTION SPD 030..070</t>
  </si>
  <si>
    <t>02</t>
  </si>
  <si>
    <t>0059494</t>
  </si>
  <si>
    <t>LIPIODOL ULTRA-FLUIDE</t>
  </si>
  <si>
    <t>0045118</t>
  </si>
  <si>
    <t>0029900</t>
  </si>
  <si>
    <t>JEHLA  K BIOPSII</t>
  </si>
  <si>
    <t>0047748</t>
  </si>
  <si>
    <t>SADA EMBOLIZAČNÍ - KABEL PROPOJOVACÍ</t>
  </si>
  <si>
    <t>0053927</t>
  </si>
  <si>
    <t>KATETR PTA ULTRA-THIN DIAMOND W.GLIDEX 16-8X-16-9X</t>
  </si>
  <si>
    <t>0056125</t>
  </si>
  <si>
    <t>KATETR ASPIRAČNÍ, KATETR MĚŘÍCÍ</t>
  </si>
  <si>
    <t>0057792</t>
  </si>
  <si>
    <t>SHUNT TRANSJUGULÁRNÍ RING-CS</t>
  </si>
  <si>
    <t>0057999</t>
  </si>
  <si>
    <t>SPIRÁLA GDC</t>
  </si>
  <si>
    <t>0058736</t>
  </si>
  <si>
    <t>TĚLÍSKO EMBOLIZAČNÍ NESTER</t>
  </si>
  <si>
    <t>0059579</t>
  </si>
  <si>
    <t>STENT PERIFERNÍ HEPATICKÝ GORE VIATORR TIPS,SAMOEX</t>
  </si>
  <si>
    <t>0092054</t>
  </si>
  <si>
    <t>KATETR EXTRAKČNÍ KOŠÍK NTRAP</t>
  </si>
  <si>
    <t>0094542</t>
  </si>
  <si>
    <t>STENT JÍCNOVÝ SX-ELLA DEGRADABILNÍ BD (BD STENT)</t>
  </si>
  <si>
    <t>0075340</t>
  </si>
  <si>
    <t>JEHLA BIOPTICKÁ C1610B,C1616B,C1620B</t>
  </si>
  <si>
    <t>89409</t>
  </si>
  <si>
    <t>ZAVEDENÍ STENTGRAFTU DO NEKORONÁRNÍHO TEPENNÉHO NE</t>
  </si>
  <si>
    <t>90931</t>
  </si>
  <si>
    <t xml:space="preserve">(DRG) ENDOVASKULÁRNÍ ZAVEDENÍ POTAHOVANÉHO STENTU </t>
  </si>
  <si>
    <t>89441</t>
  </si>
  <si>
    <t>KATETRIZACE JATERNÍCH ŽIL</t>
  </si>
  <si>
    <t>03</t>
  </si>
  <si>
    <t>0042435</t>
  </si>
  <si>
    <t>0038471</t>
  </si>
  <si>
    <t>0057418</t>
  </si>
  <si>
    <t>DRÁT VODÍCÍ 300CM M001468XX0</t>
  </si>
  <si>
    <t>0057788</t>
  </si>
  <si>
    <t>SET TRANSJUGULÁRNÍ PŘÍSTUPOVÝ/BIOPTICKÝ</t>
  </si>
  <si>
    <t>0092131</t>
  </si>
  <si>
    <t>KATETR BALÓNKOVÝ DILATAČNÍ</t>
  </si>
  <si>
    <t>04</t>
  </si>
  <si>
    <t>0045122</t>
  </si>
  <si>
    <t>0034132</t>
  </si>
  <si>
    <t>0034146</t>
  </si>
  <si>
    <t>JEHLA ASPIRAČNÍ HOWELL,ECHOTIP</t>
  </si>
  <si>
    <t>0034215</t>
  </si>
  <si>
    <t>0046273</t>
  </si>
  <si>
    <t>STENT JÍCNOVÝ,DUODENÁLNÍ,REKTÁLNÍ,BILIÁRNÍ BRONCHI</t>
  </si>
  <si>
    <t>0049926</t>
  </si>
  <si>
    <t>STENT BILIÁRNÍ-PERIFERNÍ ABSOLUTE .035;PRO.035;PRO</t>
  </si>
  <si>
    <t>0059568</t>
  </si>
  <si>
    <t>SPIRÁLA EMBOLIZAČNÍ</t>
  </si>
  <si>
    <t>0092014</t>
  </si>
  <si>
    <t>BUŽIE DILATAČNÍ JÍCNOVÁ</t>
  </si>
  <si>
    <t>0141907</t>
  </si>
  <si>
    <t>STENT JÍC.BILIÁRNÍ,KOLOREK.DUODEN.TRACH.BRONCH.SX-</t>
  </si>
  <si>
    <t>0034209</t>
  </si>
  <si>
    <t>JEHLA BIOPTICKÁ ASPIRAČNÍ, S TROCAR MANDRENEM</t>
  </si>
  <si>
    <t>0052563</t>
  </si>
  <si>
    <t>KATETR SUPRAPUBICKÝ COOK-COPE LOOP U-085412</t>
  </si>
  <si>
    <t>05</t>
  </si>
  <si>
    <t>0038478</t>
  </si>
  <si>
    <t>0047341</t>
  </si>
  <si>
    <t>KATETR BALÓNKOVÝ STENTGRAFTOVÝ RELIANT</t>
  </si>
  <si>
    <t>0048307</t>
  </si>
  <si>
    <t>STENTGRAFT VASKULÁRNÍ FLUENCY,SAMOEXPANDIBILNÍ,NIT</t>
  </si>
  <si>
    <t>0048347</t>
  </si>
  <si>
    <t>KATETR INFUZNÍ CRAGG MAC NAMMARA</t>
  </si>
  <si>
    <t>0049005</t>
  </si>
  <si>
    <t>KATETR TROMBEKTOMICKÝ - ROTAREX-ANTEGRADNÍ(KATETR,</t>
  </si>
  <si>
    <t>0049439</t>
  </si>
  <si>
    <t>STENTGRAFT ZENITH TX2 ZTEG-2P</t>
  </si>
  <si>
    <t>0049928</t>
  </si>
  <si>
    <t>STENT PERIFERNĺ - VASCULÁRNÍ OMNILINK .018/.035</t>
  </si>
  <si>
    <t>0051056</t>
  </si>
  <si>
    <t>SPIRÁLA EMBOLIZAČNÍ - AKTIVNÍ NEXUS, AXIUM</t>
  </si>
  <si>
    <t>0051106</t>
  </si>
  <si>
    <t>SADA EMBOLIZAČNÍ - ODPOUTÁVAČ SPIRÁLY EMBOLIZAČNÍ</t>
  </si>
  <si>
    <t>0051593</t>
  </si>
  <si>
    <t>0054419</t>
  </si>
  <si>
    <t>POUZDRO - SUPER SHEATH FEMORÁLNÍ</t>
  </si>
  <si>
    <t>0054472</t>
  </si>
  <si>
    <t>KATETR BALÓNKOVÝ OKLUZNÍ PRO ZENITH</t>
  </si>
  <si>
    <t>0056301</t>
  </si>
  <si>
    <t>KATETR BALONKOVÝ FOGARTY TRU-LUMEN 12TLW805F</t>
  </si>
  <si>
    <t>0056302</t>
  </si>
  <si>
    <t>KATETR BALONKOVÝ FOGARTY TRU-LUMEN 12TLW806F</t>
  </si>
  <si>
    <t>0056476</t>
  </si>
  <si>
    <t>STENTGRAFT KORONÁRNÍ JOSTENT GRAFTMASTER</t>
  </si>
  <si>
    <t>0057298</t>
  </si>
  <si>
    <t>STENT VASKULÁRNÍ E-LUMINEXX,SAMOEXPANDIBILNÍ,NITIN</t>
  </si>
  <si>
    <t>0057840</t>
  </si>
  <si>
    <t>TĚLÍSKO EMBOLIZAČNÍ IMWCE</t>
  </si>
  <si>
    <t>0058013</t>
  </si>
  <si>
    <t>0058692</t>
  </si>
  <si>
    <t>STENTGRAFT AORTÁLNÍ ZENITH FLEX,SAMOEXPANDIBILNÍ,O</t>
  </si>
  <si>
    <t>0058693</t>
  </si>
  <si>
    <t>STENTGRAFT AORTÁLNÍ ZENITH FLEX,UZÁVĚR</t>
  </si>
  <si>
    <t>0058694</t>
  </si>
  <si>
    <t>0058751</t>
  </si>
  <si>
    <t>KATETR BALÓNKOVÝ OKLUZNÍ PRO ZENITH AAA</t>
  </si>
  <si>
    <t>0058948</t>
  </si>
  <si>
    <t>STENT PERIFERNÍ WALLSTENT UNI,SAMOEXPANDIBILNÍ,OCE</t>
  </si>
  <si>
    <t>0059024</t>
  </si>
  <si>
    <t>STENT GRAFT VASKULÁRNÍ ELLA</t>
  </si>
  <si>
    <t>0059025</t>
  </si>
  <si>
    <t>0059797</t>
  </si>
  <si>
    <t>DRÁT VODÍCÍ ANGIODYN J3 MC-FS 200-0,35</t>
  </si>
  <si>
    <t>0094021</t>
  </si>
  <si>
    <t>EXTRAKTOR - KATETR SE SMYČKOU - EXPRO ELITE - PERI</t>
  </si>
  <si>
    <t>0094328</t>
  </si>
  <si>
    <t>STENT PERIFERNÍ SCUBA,BALONEXPANDIBILNÍ,COCR</t>
  </si>
  <si>
    <t>0094736</t>
  </si>
  <si>
    <t>STENT PERIFERNÍ EPIC,SAMOEXPANDIBILNÍ,NITINOL</t>
  </si>
  <si>
    <t>0141870</t>
  </si>
  <si>
    <t>STENTGRAFT PERIFERNÍ,SAMOEXPNADIBILNÍ,NITINOL,POTA</t>
  </si>
  <si>
    <t>0141906</t>
  </si>
  <si>
    <t>STENT JÍCNOVÝ,DUODENÁLNÍ,REKTÁLNÍ, BILIÁRNÍ, BRONC</t>
  </si>
  <si>
    <t>0151633</t>
  </si>
  <si>
    <t>SPIRÁLA EMBOLIZAČNÍ - PERIFERNÍ - AZUR - PUSHABLE</t>
  </si>
  <si>
    <t>0192087</t>
  </si>
  <si>
    <t>STENTGRAFT AORTÁLNÍ ZENITH FLEX AUI,SAMOEXPANDIBIL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</si>
  <si>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</si>
  <si>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</si>
  <si>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</si>
  <si>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</si>
  <si>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</si>
  <si>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</si>
  <si>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0151536</t>
  </si>
  <si>
    <t>DRÁT VODÍCÍ PTA - POD KOLENO - ASAHI -.014,.018/18</t>
  </si>
  <si>
    <t>0049924</t>
  </si>
  <si>
    <t>DRÁT ZAVÁDĚCĺ HI-TORQUE PERIFERNĺ SUPRA CORE 35</t>
  </si>
  <si>
    <t>0038891</t>
  </si>
  <si>
    <t>STENT PERIFERNÍ VASKULÁRNÍ PALMAZŮV,BALONEXPANDIBI</t>
  </si>
  <si>
    <t>0054351</t>
  </si>
  <si>
    <t>KATETR ANGIOPL.SLALOM,AVIATOR+,SLEEK,SAVVY(LONG),P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</si>
  <si>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</si>
  <si>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</si>
  <si>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</si>
  <si>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</si>
  <si>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</si>
  <si>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</si>
  <si>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</si>
  <si>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0193334</t>
  </si>
  <si>
    <t>STENTGRAFT AORTÁLNÍ ZENITH BIFURKOVANÝ PRO A.I.I.</t>
  </si>
  <si>
    <t>0048349</t>
  </si>
  <si>
    <t>KATETR INFUZNÍ VODIČ PROSTREAM 41271..41278</t>
  </si>
  <si>
    <t>0048308</t>
  </si>
  <si>
    <t>KATETR ANGIOPLASTICKÝ PTA CQ-50XX,CQ-75XXX</t>
  </si>
  <si>
    <t>0038950</t>
  </si>
  <si>
    <t>JEHLA TREPANOBIOPTICKÁ - JAMSHIDI S ERGONOM. DRŽ.</t>
  </si>
  <si>
    <t>0053991</t>
  </si>
  <si>
    <t>DRÁT VODÍCÍ PATHFINDER 5159</t>
  </si>
  <si>
    <t>0048713</t>
  </si>
  <si>
    <t>EXTRAKTOR - KATETR SE SMYČKOU - ANDRA SNARE - MULT</t>
  </si>
  <si>
    <t>0038497</t>
  </si>
  <si>
    <t>0057233</t>
  </si>
  <si>
    <t>KATETR PERIFERNÍ VENOZNÍ PC-01351-TW</t>
  </si>
  <si>
    <t>0193333</t>
  </si>
  <si>
    <t>ZAVADĚČ PRO STENTGRAFTY AORTÁLNÍ ZENITH</t>
  </si>
  <si>
    <t>0049201</t>
  </si>
  <si>
    <t>STENT VASKULÁRNÍ ADVANTA V12, POTAH PTFE</t>
  </si>
  <si>
    <t>89443</t>
  </si>
  <si>
    <t>ŽÍLY DOLNÍ KONČETINY - FLEBOGRAFIE PERIFERNÍ (ASCE</t>
  </si>
  <si>
    <t>06</t>
  </si>
  <si>
    <t>0046543</t>
  </si>
  <si>
    <t>KATETR NEUROINTERVENČNÍ</t>
  </si>
  <si>
    <t>0056503</t>
  </si>
  <si>
    <t>SPIRÁLA GDC VORTX 3530XX</t>
  </si>
  <si>
    <t>0059569</t>
  </si>
  <si>
    <t>SPIRÁLA EMBOLIZAČNÍ - PERIFER.,INTRAKR.-DETECHABLE</t>
  </si>
  <si>
    <t>0059985</t>
  </si>
  <si>
    <t>MIKROKATETR ULTRAFLOW, NAUTICA, ECHELON, MARATHON</t>
  </si>
  <si>
    <t>0059987</t>
  </si>
  <si>
    <t>SYSTÉM EMBOLIC ONYX 105-7000, ONYX HD 500,500+</t>
  </si>
  <si>
    <t>0092127</t>
  </si>
  <si>
    <t>ČÁSTICE EMBOLIZAČNÍ - EMBOSFÉRY EB2S103-912</t>
  </si>
  <si>
    <t>0052146</t>
  </si>
  <si>
    <t>EXTRAKTOR - AMPLATZ GOOSE NECK SET SKXXX - PERIFER</t>
  </si>
  <si>
    <t>0058980</t>
  </si>
  <si>
    <t>0059984</t>
  </si>
  <si>
    <t>MIKROKATETR - NEUROVASKULÁRNÍ - REBAR, APOLLO ONYX</t>
  </si>
  <si>
    <t>0151349</t>
  </si>
  <si>
    <t>KATETR PODPŮR.PRO MIKROKAT - SYSTÉM MERCI - MULTIF</t>
  </si>
  <si>
    <t>0059580</t>
  </si>
  <si>
    <t>SPIRÁLA EMBOLIZAČNÍ IDC 360XXX 361XXX</t>
  </si>
  <si>
    <t>07</t>
  </si>
  <si>
    <t>0057846</t>
  </si>
  <si>
    <t>TĚLÍSKO EMBOLIZAČNÍ HILAL</t>
  </si>
  <si>
    <t>0051237</t>
  </si>
  <si>
    <t>KATETR BALÓNKOVÝ PTA - STERLING OTW</t>
  </si>
  <si>
    <t>0056475</t>
  </si>
  <si>
    <t>STENTGRAFT PERIFERNÍ JOSTENT PHERIPERAL</t>
  </si>
  <si>
    <t>89429</t>
  </si>
  <si>
    <t>SELEKTIVNÍ KORONAROGRAFIE OBOU VĚNČITÝCH TEPEN</t>
  </si>
  <si>
    <t>99999</t>
  </si>
  <si>
    <t>Nespecifikovany vykon</t>
  </si>
  <si>
    <t>08</t>
  </si>
  <si>
    <t>09</t>
  </si>
  <si>
    <t>10</t>
  </si>
  <si>
    <t>0045125</t>
  </si>
  <si>
    <t>89173</t>
  </si>
  <si>
    <t>ANTEGRÁDNÍ PYELOGRAFIE JEDNOSTRANNÁ</t>
  </si>
  <si>
    <t>89181</t>
  </si>
  <si>
    <t>ARTROGRAFIE, TENOGRAFIE, BURSOGRAFIE</t>
  </si>
  <si>
    <t>89525</t>
  </si>
  <si>
    <t>DOPPLEROVSKÁ ULTRASONOGRAFIE TRANSKRANIÁLNÍ</t>
  </si>
  <si>
    <t>11</t>
  </si>
  <si>
    <t>0042443</t>
  </si>
  <si>
    <t>12</t>
  </si>
  <si>
    <t>0099956</t>
  </si>
  <si>
    <t>JEHLA BIOPTICKÁ DO DĚLA - TOP CUT M</t>
  </si>
  <si>
    <t>13</t>
  </si>
  <si>
    <t>14</t>
  </si>
  <si>
    <t>16</t>
  </si>
  <si>
    <t>205</t>
  </si>
  <si>
    <t>0058687</t>
  </si>
  <si>
    <t>TĚLÍSKO EMBOLIZAČNÍ DETACH-11, 18</t>
  </si>
  <si>
    <t>17</t>
  </si>
  <si>
    <t>0058504</t>
  </si>
  <si>
    <t>STENT VASKULÁRNÍ KAROTICKÝ SAMOEXPANDIBILNÍ ACCULI</t>
  </si>
  <si>
    <t>0057776</t>
  </si>
  <si>
    <t>KATETR MICROFERRET, SET</t>
  </si>
  <si>
    <t>18</t>
  </si>
  <si>
    <t>19</t>
  </si>
  <si>
    <t>20</t>
  </si>
  <si>
    <t>21</t>
  </si>
  <si>
    <t>0141293</t>
  </si>
  <si>
    <t>PORT MRI S KATÉTREM CHRONOFLEX A ZAVADĚČEM 0607173</t>
  </si>
  <si>
    <t>0151381</t>
  </si>
  <si>
    <t>PTCA PŘÍSLUŠENSTVÍ PITION TRI-ADAPTER</t>
  </si>
  <si>
    <t>22</t>
  </si>
  <si>
    <t>25</t>
  </si>
  <si>
    <t>26</t>
  </si>
  <si>
    <t>29</t>
  </si>
  <si>
    <t>30</t>
  </si>
  <si>
    <t>31</t>
  </si>
  <si>
    <t>0151037</t>
  </si>
  <si>
    <t>EXTRAKTOR PRO FILTR VENAKAVÁLNÍ</t>
  </si>
  <si>
    <t>32</t>
  </si>
  <si>
    <t>50</t>
  </si>
  <si>
    <t>0049983</t>
  </si>
  <si>
    <t>KATETR BALÓNKOVÝ ZELOS</t>
  </si>
  <si>
    <t>0092108</t>
  </si>
  <si>
    <t>STENTGRAFT AORTÁLNÍ HRUDNÍ VALIANT 10CM</t>
  </si>
  <si>
    <t>59</t>
  </si>
  <si>
    <t>0049857</t>
  </si>
  <si>
    <t>KATETR INTRACEREBRÁLNÍ SONIC</t>
  </si>
  <si>
    <t>0053397</t>
  </si>
  <si>
    <t>DRÁT VODÍCÍ MICRO SORCERER/STEEL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</si>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</sst>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8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2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2" fontId="29" fillId="3" borderId="29" xfId="81" applyNumberFormat="1" applyFont="1" applyFill="1" applyBorder="1"/>
    <xf numFmtId="172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1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1" fontId="30" fillId="0" borderId="26" xfId="26" applyNumberFormat="1" applyFont="1" applyFill="1" applyBorder="1"/>
    <xf numFmtId="9" fontId="30" fillId="0" borderId="27" xfId="26" applyNumberFormat="1" applyFont="1" applyFill="1" applyBorder="1"/>
    <xf numFmtId="171" fontId="30" fillId="0" borderId="49" xfId="26" applyNumberFormat="1" applyFont="1" applyFill="1" applyBorder="1"/>
    <xf numFmtId="171" fontId="30" fillId="0" borderId="10" xfId="26" applyNumberFormat="1" applyFont="1" applyFill="1" applyBorder="1"/>
    <xf numFmtId="9" fontId="30" fillId="0" borderId="12" xfId="26" applyNumberFormat="1" applyFont="1" applyFill="1" applyBorder="1"/>
    <xf numFmtId="171" fontId="30" fillId="0" borderId="38" xfId="26" applyNumberFormat="1" applyFont="1" applyFill="1" applyBorder="1"/>
    <xf numFmtId="171" fontId="30" fillId="0" borderId="23" xfId="26" applyNumberFormat="1" applyFont="1" applyFill="1" applyBorder="1"/>
    <xf numFmtId="9" fontId="30" fillId="0" borderId="24" xfId="26" applyNumberFormat="1" applyFont="1" applyFill="1" applyBorder="1"/>
    <xf numFmtId="171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2" fillId="2" borderId="48" xfId="26" quotePrefix="1" applyNumberFormat="1" applyFont="1" applyFill="1" applyBorder="1" applyAlignment="1">
      <alignment horizontal="center"/>
    </xf>
    <xf numFmtId="171" fontId="32" fillId="2" borderId="9" xfId="26" quotePrefix="1" applyNumberFormat="1" applyFont="1" applyFill="1" applyBorder="1" applyAlignment="1">
      <alignment horizontal="center"/>
    </xf>
    <xf numFmtId="171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1" fontId="30" fillId="0" borderId="48" xfId="26" quotePrefix="1" applyNumberFormat="1" applyFont="1" applyFill="1" applyBorder="1" applyAlignment="1">
      <alignment horizontal="right"/>
    </xf>
    <xf numFmtId="171" fontId="30" fillId="0" borderId="9" xfId="26" quotePrefix="1" applyNumberFormat="1" applyFont="1" applyFill="1" applyBorder="1" applyAlignment="1">
      <alignment horizontal="right"/>
    </xf>
    <xf numFmtId="171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170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9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6" fillId="4" borderId="35" xfId="1" applyFont="1" applyFill="1" applyBorder="1"/>
    <xf numFmtId="0" fontId="46" fillId="4" borderId="19" xfId="1" applyFont="1" applyFill="1" applyBorder="1"/>
    <xf numFmtId="0" fontId="46" fillId="3" borderId="20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5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10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6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0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0" fontId="46" fillId="2" borderId="36" xfId="1" applyFont="1" applyFill="1" applyBorder="1" applyAlignment="1">
      <alignment horizontal="left" indent="4"/>
    </xf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6" fillId="2" borderId="36" xfId="1" applyFont="1" applyFill="1" applyBorder="1" applyAlignment="1">
      <alignment horizontal="left" indent="2"/>
    </xf>
    <xf numFmtId="0" fontId="50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0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0" fillId="4" borderId="61" xfId="1" applyFont="1" applyFill="1" applyBorder="1" applyAlignment="1">
      <alignment horizontal="left"/>
    </xf>
    <xf numFmtId="0" fontId="46" fillId="4" borderId="36" xfId="1" applyFont="1" applyFill="1" applyBorder="1" applyAlignment="1">
      <alignment horizontal="left" indent="2"/>
    </xf>
    <xf numFmtId="0" fontId="50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6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70" fontId="40" fillId="0" borderId="21" xfId="0" applyNumberFormat="1" applyFont="1" applyFill="1" applyBorder="1" applyAlignment="1"/>
    <xf numFmtId="170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70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1" fillId="0" borderId="0" xfId="26" applyNumberFormat="1" applyFont="1" applyFill="1" applyBorder="1"/>
    <xf numFmtId="3" fontId="0" fillId="0" borderId="0" xfId="0" applyNumberFormat="1"/>
    <xf numFmtId="3" fontId="0" fillId="7" borderId="79" xfId="0" applyNumberFormat="1" applyFont="1" applyFill="1" applyBorder="1"/>
    <xf numFmtId="3" fontId="54" fillId="8" borderId="80" xfId="0" applyNumberFormat="1" applyFont="1" applyFill="1" applyBorder="1"/>
    <xf numFmtId="3" fontId="54" fillId="8" borderId="79" xfId="0" applyNumberFormat="1" applyFont="1" applyFill="1" applyBorder="1"/>
    <xf numFmtId="0" fontId="55" fillId="0" borderId="0" xfId="1" applyFont="1" applyFill="1"/>
    <xf numFmtId="3" fontId="52" fillId="0" borderId="0" xfId="26" applyNumberFormat="1" applyFont="1" applyFill="1" applyBorder="1" applyAlignment="1"/>
    <xf numFmtId="3" fontId="40" fillId="2" borderId="83" xfId="0" applyNumberFormat="1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3" fontId="56" fillId="2" borderId="86" xfId="0" applyNumberFormat="1" applyFont="1" applyFill="1" applyBorder="1" applyAlignment="1">
      <alignment horizontal="center" vertical="center" wrapText="1"/>
    </xf>
    <xf numFmtId="0" fontId="56" fillId="2" borderId="87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/>
    <xf numFmtId="0" fontId="40" fillId="2" borderId="91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89" xfId="0" applyFont="1" applyFill="1" applyBorder="1" applyAlignment="1"/>
    <xf numFmtId="0" fontId="40" fillId="4" borderId="91" xfId="0" applyFont="1" applyFill="1" applyBorder="1" applyAlignment="1">
      <alignment horizontal="left" indent="1"/>
    </xf>
    <xf numFmtId="0" fontId="40" fillId="4" borderId="102" xfId="0" applyFont="1" applyFill="1" applyBorder="1" applyAlignment="1">
      <alignment horizontal="left" indent="1"/>
    </xf>
    <xf numFmtId="0" fontId="33" fillId="2" borderId="91" xfId="0" quotePrefix="1" applyFont="1" applyFill="1" applyBorder="1" applyAlignment="1">
      <alignment horizontal="left" indent="2"/>
    </xf>
    <xf numFmtId="0" fontId="33" fillId="2" borderId="97" xfId="0" quotePrefix="1" applyFont="1" applyFill="1" applyBorder="1" applyAlignment="1">
      <alignment horizontal="left" indent="2"/>
    </xf>
    <xf numFmtId="0" fontId="40" fillId="2" borderId="89" xfId="0" applyFont="1" applyFill="1" applyBorder="1" applyAlignment="1">
      <alignment horizontal="left" indent="1"/>
    </xf>
    <xf numFmtId="0" fontId="40" fillId="2" borderId="102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0" borderId="107" xfId="0" applyFont="1" applyBorder="1"/>
    <xf numFmtId="3" fontId="33" fillId="0" borderId="107" xfId="0" applyNumberFormat="1" applyFont="1" applyBorder="1"/>
    <xf numFmtId="0" fontId="40" fillId="4" borderId="81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6" xfId="0" applyNumberFormat="1" applyFont="1" applyFill="1" applyBorder="1" applyAlignment="1">
      <alignment horizontal="center" vertical="center"/>
    </xf>
    <xf numFmtId="3" fontId="56" fillId="2" borderId="104" xfId="0" applyNumberFormat="1" applyFont="1" applyFill="1" applyBorder="1" applyAlignment="1">
      <alignment horizontal="center" vertical="center" wrapText="1"/>
    </xf>
    <xf numFmtId="174" fontId="40" fillId="4" borderId="90" xfId="0" applyNumberFormat="1" applyFont="1" applyFill="1" applyBorder="1" applyAlignment="1"/>
    <xf numFmtId="174" fontId="40" fillId="4" borderId="83" xfId="0" applyNumberFormat="1" applyFont="1" applyFill="1" applyBorder="1" applyAlignment="1"/>
    <xf numFmtId="174" fontId="40" fillId="4" borderId="84" xfId="0" applyNumberFormat="1" applyFont="1" applyFill="1" applyBorder="1" applyAlignment="1"/>
    <xf numFmtId="174" fontId="40" fillId="0" borderId="92" xfId="0" applyNumberFormat="1" applyFont="1" applyBorder="1"/>
    <xf numFmtId="174" fontId="33" fillId="0" borderId="96" xfId="0" applyNumberFormat="1" applyFont="1" applyBorder="1"/>
    <xf numFmtId="174" fontId="33" fillId="0" borderId="94" xfId="0" applyNumberFormat="1" applyFont="1" applyBorder="1"/>
    <xf numFmtId="174" fontId="40" fillId="0" borderId="103" xfId="0" applyNumberFormat="1" applyFont="1" applyBorder="1"/>
    <xf numFmtId="174" fontId="33" fillId="0" borderId="104" xfId="0" applyNumberFormat="1" applyFont="1" applyBorder="1"/>
    <xf numFmtId="174" fontId="33" fillId="0" borderId="87" xfId="0" applyNumberFormat="1" applyFont="1" applyBorder="1"/>
    <xf numFmtId="174" fontId="40" fillId="2" borderId="105" xfId="0" applyNumberFormat="1" applyFont="1" applyFill="1" applyBorder="1" applyAlignment="1"/>
    <xf numFmtId="174" fontId="40" fillId="2" borderId="83" xfId="0" applyNumberFormat="1" applyFont="1" applyFill="1" applyBorder="1" applyAlignment="1"/>
    <xf numFmtId="174" fontId="40" fillId="2" borderId="84" xfId="0" applyNumberFormat="1" applyFont="1" applyFill="1" applyBorder="1" applyAlignment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100" xfId="0" applyNumberFormat="1" applyFont="1" applyBorder="1"/>
    <xf numFmtId="174" fontId="40" fillId="0" borderId="90" xfId="0" applyNumberFormat="1" applyFont="1" applyBorder="1"/>
    <xf numFmtId="174" fontId="33" fillId="0" borderId="106" xfId="0" applyNumberFormat="1" applyFont="1" applyBorder="1"/>
    <xf numFmtId="174" fontId="33" fillId="0" borderId="84" xfId="0" applyNumberFormat="1" applyFont="1" applyBorder="1"/>
    <xf numFmtId="175" fontId="40" fillId="2" borderId="90" xfId="0" applyNumberFormat="1" applyFont="1" applyFill="1" applyBorder="1" applyAlignment="1"/>
    <xf numFmtId="175" fontId="33" fillId="2" borderId="83" xfId="0" applyNumberFormat="1" applyFont="1" applyFill="1" applyBorder="1" applyAlignment="1"/>
    <xf numFmtId="175" fontId="33" fillId="2" borderId="84" xfId="0" applyNumberFormat="1" applyFont="1" applyFill="1" applyBorder="1" applyAlignment="1"/>
    <xf numFmtId="175" fontId="40" fillId="0" borderId="92" xfId="0" applyNumberFormat="1" applyFont="1" applyBorder="1"/>
    <xf numFmtId="175" fontId="33" fillId="0" borderId="93" xfId="0" applyNumberFormat="1" applyFont="1" applyBorder="1"/>
    <xf numFmtId="175" fontId="33" fillId="0" borderId="94" xfId="0" applyNumberFormat="1" applyFont="1" applyBorder="1"/>
    <xf numFmtId="175" fontId="33" fillId="0" borderId="96" xfId="0" applyNumberFormat="1" applyFont="1" applyBorder="1"/>
    <xf numFmtId="175" fontId="40" fillId="0" borderId="98" xfId="0" applyNumberFormat="1" applyFont="1" applyBorder="1"/>
    <xf numFmtId="175" fontId="33" fillId="0" borderId="99" xfId="0" applyNumberFormat="1" applyFont="1" applyBorder="1"/>
    <xf numFmtId="175" fontId="33" fillId="0" borderId="100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4" fontId="40" fillId="4" borderId="90" xfId="0" applyNumberFormat="1" applyFont="1" applyFill="1" applyBorder="1" applyAlignment="1">
      <alignment horizontal="center"/>
    </xf>
    <xf numFmtId="176" fontId="40" fillId="0" borderId="98" xfId="0" applyNumberFormat="1" applyFont="1" applyBorder="1"/>
    <xf numFmtId="0" fontId="32" fillId="2" borderId="114" xfId="74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5" xfId="0" applyFont="1" applyFill="1" applyBorder="1"/>
    <xf numFmtId="0" fontId="33" fillId="0" borderId="96" xfId="0" applyFont="1" applyBorder="1" applyAlignment="1"/>
    <xf numFmtId="9" fontId="33" fillId="0" borderId="94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4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6" xfId="53" applyNumberFormat="1" applyFont="1" applyFill="1" applyBorder="1" applyAlignment="1">
      <alignment horizontal="right"/>
    </xf>
    <xf numFmtId="165" fontId="30" fillId="2" borderId="31" xfId="79" applyNumberFormat="1" applyFont="1" applyFill="1" applyBorder="1" applyAlignment="1">
      <alignment horizontal="right"/>
    </xf>
    <xf numFmtId="165" fontId="43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6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5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0" fillId="2" borderId="82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3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4" fillId="2" borderId="53" xfId="0" applyNumberFormat="1" applyFont="1" applyFill="1" applyBorder="1" applyAlignment="1">
      <alignment horizontal="center" vertical="top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0" fontId="44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18" xfId="0" applyNumberFormat="1" applyFont="1" applyFill="1" applyBorder="1" applyAlignment="1">
      <alignment horizontal="right" vertical="top"/>
    </xf>
    <xf numFmtId="3" fontId="34" fillId="9" borderId="119" xfId="0" applyNumberFormat="1" applyFont="1" applyFill="1" applyBorder="1" applyAlignment="1">
      <alignment horizontal="right" vertical="top"/>
    </xf>
    <xf numFmtId="177" fontId="34" fillId="9" borderId="120" xfId="0" applyNumberFormat="1" applyFont="1" applyFill="1" applyBorder="1" applyAlignment="1">
      <alignment horizontal="right" vertical="top"/>
    </xf>
    <xf numFmtId="3" fontId="34" fillId="0" borderId="118" xfId="0" applyNumberFormat="1" applyFont="1" applyBorder="1" applyAlignment="1">
      <alignment horizontal="right" vertical="top"/>
    </xf>
    <xf numFmtId="177" fontId="34" fillId="9" borderId="121" xfId="0" applyNumberFormat="1" applyFont="1" applyFill="1" applyBorder="1" applyAlignment="1">
      <alignment horizontal="right" vertical="top"/>
    </xf>
    <xf numFmtId="3" fontId="36" fillId="9" borderId="123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0" fontId="36" fillId="9" borderId="125" xfId="0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0" fontId="34" fillId="9" borderId="120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177" fontId="36" fillId="9" borderId="125" xfId="0" applyNumberFormat="1" applyFont="1" applyFill="1" applyBorder="1" applyAlignment="1">
      <alignment horizontal="right" vertical="top"/>
    </xf>
    <xf numFmtId="177" fontId="36" fillId="9" borderId="126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0" fontId="36" fillId="0" borderId="129" xfId="0" applyFont="1" applyBorder="1" applyAlignment="1">
      <alignment horizontal="right" vertical="top"/>
    </xf>
    <xf numFmtId="177" fontId="36" fillId="9" borderId="130" xfId="0" applyNumberFormat="1" applyFont="1" applyFill="1" applyBorder="1" applyAlignment="1">
      <alignment horizontal="right" vertical="top"/>
    </xf>
    <xf numFmtId="0" fontId="38" fillId="10" borderId="117" xfId="0" applyFont="1" applyFill="1" applyBorder="1" applyAlignment="1">
      <alignment vertical="top"/>
    </xf>
    <xf numFmtId="0" fontId="38" fillId="10" borderId="117" xfId="0" applyFont="1" applyFill="1" applyBorder="1" applyAlignment="1">
      <alignment vertical="top" indent="2"/>
    </xf>
    <xf numFmtId="0" fontId="38" fillId="10" borderId="117" xfId="0" applyFont="1" applyFill="1" applyBorder="1" applyAlignment="1">
      <alignment vertical="top" indent="4"/>
    </xf>
    <xf numFmtId="0" fontId="39" fillId="10" borderId="122" xfId="0" applyFont="1" applyFill="1" applyBorder="1" applyAlignment="1">
      <alignment vertical="top" indent="6"/>
    </xf>
    <xf numFmtId="0" fontId="38" fillId="10" borderId="117" xfId="0" applyFont="1" applyFill="1" applyBorder="1" applyAlignment="1">
      <alignment vertical="top" indent="8"/>
    </xf>
    <xf numFmtId="0" fontId="39" fillId="10" borderId="122" xfId="0" applyFont="1" applyFill="1" applyBorder="1" applyAlignment="1">
      <alignment vertical="top" indent="2"/>
    </xf>
    <xf numFmtId="0" fontId="38" fillId="10" borderId="117" xfId="0" applyFont="1" applyFill="1" applyBorder="1" applyAlignment="1">
      <alignment vertical="top" indent="6"/>
    </xf>
    <xf numFmtId="0" fontId="39" fillId="10" borderId="122" xfId="0" applyFont="1" applyFill="1" applyBorder="1" applyAlignment="1">
      <alignment vertical="top" indent="4"/>
    </xf>
    <xf numFmtId="0" fontId="39" fillId="10" borderId="122" xfId="0" applyFont="1" applyFill="1" applyBorder="1" applyAlignment="1">
      <alignment vertical="top"/>
    </xf>
    <xf numFmtId="0" fontId="33" fillId="10" borderId="117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31" xfId="53" applyNumberFormat="1" applyFont="1" applyFill="1" applyBorder="1" applyAlignment="1">
      <alignment horizontal="left"/>
    </xf>
    <xf numFmtId="165" fontId="32" fillId="2" borderId="132" xfId="53" applyNumberFormat="1" applyFont="1" applyFill="1" applyBorder="1" applyAlignment="1">
      <alignment horizontal="left"/>
    </xf>
    <xf numFmtId="165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3" xfId="0" applyFont="1" applyFill="1" applyBorder="1"/>
    <xf numFmtId="0" fontId="33" fillId="0" borderId="84" xfId="0" applyFont="1" applyFill="1" applyBorder="1"/>
    <xf numFmtId="165" fontId="33" fillId="0" borderId="84" xfId="0" applyNumberFormat="1" applyFont="1" applyFill="1" applyBorder="1"/>
    <xf numFmtId="165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3" fillId="0" borderId="93" xfId="0" applyFont="1" applyFill="1" applyBorder="1"/>
    <xf numFmtId="0" fontId="33" fillId="0" borderId="94" xfId="0" applyFont="1" applyFill="1" applyBorder="1"/>
    <xf numFmtId="165" fontId="33" fillId="0" borderId="94" xfId="0" applyNumberFormat="1" applyFont="1" applyFill="1" applyBorder="1"/>
    <xf numFmtId="165" fontId="33" fillId="0" borderId="94" xfId="0" applyNumberFormat="1" applyFont="1" applyFill="1" applyBorder="1" applyAlignment="1">
      <alignment horizontal="right"/>
    </xf>
    <xf numFmtId="3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5" fontId="33" fillId="0" borderId="87" xfId="0" applyNumberFormat="1" applyFont="1" applyFill="1" applyBorder="1"/>
    <xf numFmtId="165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40" fillId="2" borderId="131" xfId="0" applyFont="1" applyFill="1" applyBorder="1"/>
    <xf numFmtId="3" fontId="40" fillId="2" borderId="133" xfId="0" applyNumberFormat="1" applyFont="1" applyFill="1" applyBorder="1"/>
    <xf numFmtId="9" fontId="40" fillId="2" borderId="78" xfId="0" applyNumberFormat="1" applyFont="1" applyFill="1" applyBorder="1"/>
    <xf numFmtId="3" fontId="40" fillId="2" borderId="70" xfId="0" applyNumberFormat="1" applyFont="1" applyFill="1" applyBorder="1"/>
    <xf numFmtId="9" fontId="33" fillId="0" borderId="84" xfId="0" applyNumberFormat="1" applyFont="1" applyFill="1" applyBorder="1"/>
    <xf numFmtId="9" fontId="33" fillId="0" borderId="94" xfId="0" applyNumberFormat="1" applyFont="1" applyFill="1" applyBorder="1"/>
    <xf numFmtId="9" fontId="33" fillId="0" borderId="87" xfId="0" applyNumberFormat="1" applyFont="1" applyFill="1" applyBorder="1"/>
    <xf numFmtId="3" fontId="33" fillId="0" borderId="100" xfId="0" applyNumberFormat="1" applyFont="1" applyFill="1" applyBorder="1"/>
    <xf numFmtId="9" fontId="33" fillId="0" borderId="100" xfId="0" applyNumberFormat="1" applyFont="1" applyFill="1" applyBorder="1"/>
    <xf numFmtId="3" fontId="33" fillId="0" borderId="101" xfId="0" applyNumberFormat="1" applyFont="1" applyFill="1" applyBorder="1"/>
    <xf numFmtId="0" fontId="33" fillId="0" borderId="21" xfId="0" applyFont="1" applyFill="1" applyBorder="1"/>
    <xf numFmtId="3" fontId="33" fillId="0" borderId="29" xfId="0" applyNumberFormat="1" applyFont="1" applyFill="1" applyBorder="1"/>
    <xf numFmtId="3" fontId="33" fillId="0" borderId="22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3" xfId="0" applyFont="1" applyFill="1" applyBorder="1"/>
    <xf numFmtId="0" fontId="40" fillId="0" borderId="134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3" xfId="0" applyFont="1" applyFill="1" applyBorder="1"/>
    <xf numFmtId="0" fontId="40" fillId="2" borderId="132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1" xfId="79" applyFont="1" applyFill="1" applyBorder="1" applyAlignment="1">
      <alignment horizontal="left"/>
    </xf>
    <xf numFmtId="3" fontId="3" fillId="2" borderId="100" xfId="80" applyNumberFormat="1" applyFont="1" applyFill="1" applyBorder="1"/>
    <xf numFmtId="3" fontId="3" fillId="2" borderId="101" xfId="80" applyNumberFormat="1" applyFont="1" applyFill="1" applyBorder="1"/>
    <xf numFmtId="9" fontId="3" fillId="2" borderId="99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0" fontId="40" fillId="0" borderId="114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113" xfId="0" applyFont="1" applyFill="1" applyBorder="1" applyAlignment="1">
      <alignment horizontal="left" indent="1"/>
    </xf>
    <xf numFmtId="9" fontId="33" fillId="0" borderId="106" xfId="0" applyNumberFormat="1" applyFont="1" applyFill="1" applyBorder="1"/>
    <xf numFmtId="9" fontId="33" fillId="0" borderId="96" xfId="0" applyNumberFormat="1" applyFont="1" applyFill="1" applyBorder="1"/>
    <xf numFmtId="9" fontId="33" fillId="0" borderId="104" xfId="0" applyNumberFormat="1" applyFont="1" applyFill="1" applyBorder="1"/>
    <xf numFmtId="3" fontId="33" fillId="0" borderId="83" xfId="0" applyNumberFormat="1" applyFont="1" applyFill="1" applyBorder="1"/>
    <xf numFmtId="3" fontId="33" fillId="0" borderId="93" xfId="0" applyNumberFormat="1" applyFont="1" applyFill="1" applyBorder="1"/>
    <xf numFmtId="3" fontId="33" fillId="0" borderId="86" xfId="0" applyNumberFormat="1" applyFont="1" applyFill="1" applyBorder="1"/>
    <xf numFmtId="9" fontId="33" fillId="0" borderId="110" xfId="0" applyNumberFormat="1" applyFont="1" applyFill="1" applyBorder="1"/>
    <xf numFmtId="9" fontId="33" fillId="0" borderId="108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40" fillId="10" borderId="114" xfId="0" applyFont="1" applyFill="1" applyBorder="1"/>
    <xf numFmtId="0" fontId="40" fillId="10" borderId="112" xfId="0" applyFont="1" applyFill="1" applyBorder="1"/>
    <xf numFmtId="0" fontId="40" fillId="10" borderId="113" xfId="0" applyFont="1" applyFill="1" applyBorder="1"/>
    <xf numFmtId="0" fontId="3" fillId="2" borderId="100" xfId="80" applyFont="1" applyFill="1" applyBorder="1"/>
    <xf numFmtId="3" fontId="33" fillId="0" borderId="110" xfId="0" applyNumberFormat="1" applyFont="1" applyFill="1" applyBorder="1"/>
    <xf numFmtId="3" fontId="33" fillId="0" borderId="108" xfId="0" applyNumberFormat="1" applyFont="1" applyFill="1" applyBorder="1"/>
    <xf numFmtId="3" fontId="33" fillId="0" borderId="109" xfId="0" applyNumberFormat="1" applyFont="1" applyFill="1" applyBorder="1"/>
    <xf numFmtId="0" fontId="33" fillId="0" borderId="114" xfId="0" applyFont="1" applyFill="1" applyBorder="1"/>
    <xf numFmtId="0" fontId="33" fillId="0" borderId="112" xfId="0" applyFont="1" applyFill="1" applyBorder="1"/>
    <xf numFmtId="0" fontId="33" fillId="0" borderId="113" xfId="0" applyFont="1" applyFill="1" applyBorder="1"/>
    <xf numFmtId="3" fontId="33" fillId="0" borderId="106" xfId="0" applyNumberFormat="1" applyFont="1" applyFill="1" applyBorder="1"/>
    <xf numFmtId="3" fontId="33" fillId="0" borderId="96" xfId="0" applyNumberFormat="1" applyFont="1" applyFill="1" applyBorder="1"/>
    <xf numFmtId="3" fontId="33" fillId="0" borderId="104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80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5" fontId="33" fillId="0" borderId="31" xfId="0" applyNumberFormat="1" applyFont="1" applyFill="1" applyBorder="1"/>
    <xf numFmtId="166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4" xfId="0" applyFont="1" applyFill="1" applyBorder="1" applyAlignment="1">
      <alignment horizontal="right"/>
    </xf>
    <xf numFmtId="0" fontId="33" fillId="0" borderId="94" xfId="0" applyFont="1" applyFill="1" applyBorder="1" applyAlignment="1">
      <alignment horizontal="left"/>
    </xf>
    <xf numFmtId="166" fontId="33" fillId="0" borderId="94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6" fontId="33" fillId="0" borderId="87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5" fontId="32" fillId="2" borderId="55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165" fontId="33" fillId="0" borderId="31" xfId="0" applyNumberFormat="1" applyFont="1" applyFill="1" applyBorder="1" applyAlignment="1">
      <alignment horizontal="right"/>
    </xf>
    <xf numFmtId="174" fontId="40" fillId="4" borderId="139" xfId="0" applyNumberFormat="1" applyFont="1" applyFill="1" applyBorder="1" applyAlignment="1">
      <alignment horizontal="center"/>
    </xf>
    <xf numFmtId="174" fontId="40" fillId="4" borderId="140" xfId="0" applyNumberFormat="1" applyFont="1" applyFill="1" applyBorder="1" applyAlignment="1">
      <alignment horizontal="center"/>
    </xf>
    <xf numFmtId="174" fontId="33" fillId="0" borderId="141" xfId="0" applyNumberFormat="1" applyFont="1" applyBorder="1" applyAlignment="1">
      <alignment horizontal="right"/>
    </xf>
    <xf numFmtId="174" fontId="33" fillId="0" borderId="142" xfId="0" applyNumberFormat="1" applyFont="1" applyBorder="1" applyAlignment="1">
      <alignment horizontal="right"/>
    </xf>
    <xf numFmtId="174" fontId="33" fillId="0" borderId="142" xfId="0" applyNumberFormat="1" applyFont="1" applyBorder="1" applyAlignment="1">
      <alignment horizontal="right" wrapText="1"/>
    </xf>
    <xf numFmtId="176" fontId="33" fillId="0" borderId="141" xfId="0" applyNumberFormat="1" applyFont="1" applyBorder="1" applyAlignment="1">
      <alignment horizontal="right"/>
    </xf>
    <xf numFmtId="176" fontId="33" fillId="0" borderId="142" xfId="0" applyNumberFormat="1" applyFont="1" applyBorder="1" applyAlignment="1">
      <alignment horizontal="right"/>
    </xf>
    <xf numFmtId="174" fontId="33" fillId="0" borderId="143" xfId="0" applyNumberFormat="1" applyFont="1" applyBorder="1" applyAlignment="1">
      <alignment horizontal="right"/>
    </xf>
    <xf numFmtId="174" fontId="33" fillId="0" borderId="144" xfId="0" applyNumberFormat="1" applyFont="1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6" fillId="2" borderId="109" xfId="0" applyFont="1" applyFill="1" applyBorder="1" applyAlignment="1">
      <alignment horizontal="center" vertical="center" wrapText="1"/>
    </xf>
    <xf numFmtId="175" fontId="33" fillId="2" borderId="60" xfId="0" applyNumberFormat="1" applyFont="1" applyFill="1" applyBorder="1" applyAlignment="1"/>
    <xf numFmtId="175" fontId="33" fillId="0" borderId="108" xfId="0" applyNumberFormat="1" applyFont="1" applyBorder="1"/>
    <xf numFmtId="175" fontId="33" fillId="0" borderId="145" xfId="0" applyNumberFormat="1" applyFont="1" applyBorder="1"/>
    <xf numFmtId="174" fontId="40" fillId="4" borderId="60" xfId="0" applyNumberFormat="1" applyFont="1" applyFill="1" applyBorder="1" applyAlignment="1"/>
    <xf numFmtId="174" fontId="33" fillId="0" borderId="108" xfId="0" applyNumberFormat="1" applyFont="1" applyBorder="1"/>
    <xf numFmtId="174" fontId="33" fillId="0" borderId="109" xfId="0" applyNumberFormat="1" applyFont="1" applyBorder="1"/>
    <xf numFmtId="174" fontId="40" fillId="2" borderId="60" xfId="0" applyNumberFormat="1" applyFont="1" applyFill="1" applyBorder="1" applyAlignment="1"/>
    <xf numFmtId="174" fontId="33" fillId="0" borderId="145" xfId="0" applyNumberFormat="1" applyFont="1" applyBorder="1"/>
    <xf numFmtId="174" fontId="33" fillId="0" borderId="60" xfId="0" applyNumberFormat="1" applyFont="1" applyBorder="1"/>
    <xf numFmtId="174" fontId="40" fillId="4" borderId="146" xfId="0" applyNumberFormat="1" applyFont="1" applyFill="1" applyBorder="1" applyAlignment="1">
      <alignment horizontal="center"/>
    </xf>
    <xf numFmtId="174" fontId="33" fillId="0" borderId="147" xfId="0" applyNumberFormat="1" applyFont="1" applyBorder="1" applyAlignment="1">
      <alignment horizontal="right"/>
    </xf>
    <xf numFmtId="176" fontId="33" fillId="0" borderId="147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/>
    </xf>
    <xf numFmtId="0" fontId="0" fillId="0" borderId="17" xfId="0" applyBorder="1"/>
    <xf numFmtId="174" fontId="40" fillId="4" borderId="35" xfId="0" applyNumberFormat="1" applyFont="1" applyFill="1" applyBorder="1" applyAlignment="1">
      <alignment horizontal="center"/>
    </xf>
    <xf numFmtId="174" fontId="33" fillId="0" borderId="91" xfId="0" applyNumberFormat="1" applyFont="1" applyBorder="1" applyAlignment="1">
      <alignment horizontal="right"/>
    </xf>
    <xf numFmtId="176" fontId="33" fillId="0" borderId="91" xfId="0" applyNumberFormat="1" applyFont="1" applyBorder="1" applyAlignment="1">
      <alignment horizontal="right"/>
    </xf>
    <xf numFmtId="174" fontId="33" fillId="0" borderId="102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70" fontId="33" fillId="0" borderId="31" xfId="0" applyNumberFormat="1" applyFont="1" applyFill="1" applyBorder="1"/>
    <xf numFmtId="170" fontId="33" fillId="0" borderId="87" xfId="0" applyNumberFormat="1" applyFont="1" applyFill="1" applyBorder="1"/>
    <xf numFmtId="0" fontId="40" fillId="0" borderId="86" xfId="0" applyFont="1" applyFill="1" applyBorder="1"/>
    <xf numFmtId="0" fontId="60" fillId="0" borderId="0" xfId="0" applyFont="1" applyFill="1"/>
    <xf numFmtId="0" fontId="61" fillId="0" borderId="0" xfId="0" applyFont="1" applyFill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170" fontId="33" fillId="0" borderId="94" xfId="0" applyNumberFormat="1" applyFont="1" applyFill="1" applyBorder="1"/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70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0.99610019524528925</c:v>
                </c:pt>
                <c:pt idx="1">
                  <c:v>0.88051997297229789</c:v>
                </c:pt>
                <c:pt idx="2">
                  <c:v>0.87515642828427498</c:v>
                </c:pt>
                <c:pt idx="3">
                  <c:v>0.8696573453914066</c:v>
                </c:pt>
                <c:pt idx="4">
                  <c:v>0.85812195630558952</c:v>
                </c:pt>
                <c:pt idx="5">
                  <c:v>0.8120285952117976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863232"/>
        <c:axId val="9241049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0.67745930967211476</c:v>
                </c:pt>
                <c:pt idx="1">
                  <c:v>0.67745930967211476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176768"/>
        <c:axId val="966178688"/>
      </c:scatterChart>
      <c:catAx>
        <c:axId val="9188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410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4104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8863232"/>
        <c:crosses val="autoZero"/>
        <c:crossBetween val="between"/>
      </c:valAx>
      <c:valAx>
        <c:axId val="9661767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66178688"/>
        <c:crosses val="max"/>
        <c:crossBetween val="midCat"/>
      </c:valAx>
      <c:valAx>
        <c:axId val="966178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661767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866112"/>
        <c:axId val="99120896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189248"/>
        <c:axId val="1023292160"/>
      </c:scatterChart>
      <c:catAx>
        <c:axId val="97786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120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12089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77866112"/>
        <c:crosses val="autoZero"/>
        <c:crossBetween val="between"/>
      </c:valAx>
      <c:valAx>
        <c:axId val="10111892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23292160"/>
        <c:crosses val="max"/>
        <c:crossBetween val="midCat"/>
      </c:valAx>
      <c:valAx>
        <c:axId val="102329216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111892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1" bestFit="1" customWidth="1"/>
    <col min="2" max="2" width="102.21875" style="161" bestFit="1" customWidth="1"/>
    <col min="3" max="3" width="16.109375" style="47" hidden="1" customWidth="1"/>
    <col min="4" max="16384" width="8.88671875" style="161"/>
  </cols>
  <sheetData>
    <row r="1" spans="1:3" ht="18.600000000000001" customHeight="1" thickBot="1" x14ac:dyDescent="0.4">
      <c r="A1" s="356" t="s">
        <v>118</v>
      </c>
      <c r="B1" s="356"/>
    </row>
    <row r="2" spans="1:3" ht="14.4" customHeight="1" thickBot="1" x14ac:dyDescent="0.35">
      <c r="A2" s="273" t="s">
        <v>291</v>
      </c>
      <c r="B2" s="46"/>
    </row>
    <row r="3" spans="1:3" ht="14.4" customHeight="1" thickBot="1" x14ac:dyDescent="0.35">
      <c r="A3" s="352" t="s">
        <v>154</v>
      </c>
      <c r="B3" s="353"/>
    </row>
    <row r="4" spans="1:3" ht="14.4" customHeight="1" x14ac:dyDescent="0.3">
      <c r="A4" s="176" t="str">
        <f t="shared" ref="A4:A8" si="0">HYPERLINK("#'"&amp;C4&amp;"'!A1",C4)</f>
        <v>Motivace</v>
      </c>
      <c r="B4" s="112" t="s">
        <v>133</v>
      </c>
      <c r="C4" s="47" t="s">
        <v>134</v>
      </c>
    </row>
    <row r="5" spans="1:3" ht="14.4" customHeight="1" x14ac:dyDescent="0.3">
      <c r="A5" s="177" t="str">
        <f t="shared" si="0"/>
        <v>HI</v>
      </c>
      <c r="B5" s="113" t="s">
        <v>150</v>
      </c>
      <c r="C5" s="47" t="s">
        <v>121</v>
      </c>
    </row>
    <row r="6" spans="1:3" ht="14.4" customHeight="1" x14ac:dyDescent="0.3">
      <c r="A6" s="178" t="str">
        <f t="shared" si="0"/>
        <v>HI Graf</v>
      </c>
      <c r="B6" s="114" t="s">
        <v>114</v>
      </c>
      <c r="C6" s="47" t="s">
        <v>122</v>
      </c>
    </row>
    <row r="7" spans="1:3" ht="14.4" customHeight="1" x14ac:dyDescent="0.3">
      <c r="A7" s="178" t="str">
        <f t="shared" si="0"/>
        <v>Man Tab</v>
      </c>
      <c r="B7" s="114" t="s">
        <v>293</v>
      </c>
      <c r="C7" s="47" t="s">
        <v>123</v>
      </c>
    </row>
    <row r="8" spans="1:3" ht="14.4" customHeight="1" thickBot="1" x14ac:dyDescent="0.35">
      <c r="A8" s="179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54" t="s">
        <v>119</v>
      </c>
      <c r="B10" s="353"/>
    </row>
    <row r="11" spans="1:3" ht="14.4" customHeight="1" x14ac:dyDescent="0.3">
      <c r="A11" s="180" t="str">
        <f t="shared" ref="A11" si="1">HYPERLINK("#'"&amp;C11&amp;"'!A1",C11)</f>
        <v>Léky Žádanky</v>
      </c>
      <c r="B11" s="113" t="s">
        <v>151</v>
      </c>
      <c r="C11" s="47" t="s">
        <v>124</v>
      </c>
    </row>
    <row r="12" spans="1:3" ht="14.4" customHeight="1" x14ac:dyDescent="0.3">
      <c r="A12" s="178" t="str">
        <f t="shared" ref="A12:A23" si="2">HYPERLINK("#'"&amp;C12&amp;"'!A1",C12)</f>
        <v>LŽ Detail</v>
      </c>
      <c r="B12" s="114" t="s">
        <v>178</v>
      </c>
      <c r="C12" s="47" t="s">
        <v>125</v>
      </c>
    </row>
    <row r="13" spans="1:3" ht="28.8" customHeight="1" x14ac:dyDescent="0.3">
      <c r="A13" s="178" t="str">
        <f t="shared" si="2"/>
        <v>LŽ PL</v>
      </c>
      <c r="B13" s="525" t="s">
        <v>179</v>
      </c>
      <c r="C13" s="47" t="s">
        <v>158</v>
      </c>
    </row>
    <row r="14" spans="1:3" ht="14.4" customHeight="1" x14ac:dyDescent="0.3">
      <c r="A14" s="178" t="str">
        <f t="shared" si="2"/>
        <v>LŽ PL Detail</v>
      </c>
      <c r="B14" s="114" t="s">
        <v>808</v>
      </c>
      <c r="C14" s="47" t="s">
        <v>160</v>
      </c>
    </row>
    <row r="15" spans="1:3" ht="14.4" customHeight="1" x14ac:dyDescent="0.3">
      <c r="A15" s="178" t="str">
        <f t="shared" si="2"/>
        <v>LŽ Statim</v>
      </c>
      <c r="B15" s="347" t="s">
        <v>279</v>
      </c>
      <c r="C15" s="47" t="s">
        <v>289</v>
      </c>
    </row>
    <row r="16" spans="1:3" ht="14.4" customHeight="1" x14ac:dyDescent="0.3">
      <c r="A16" s="178" t="str">
        <f t="shared" si="2"/>
        <v>Léky Recepty</v>
      </c>
      <c r="B16" s="114" t="s">
        <v>152</v>
      </c>
      <c r="C16" s="47" t="s">
        <v>126</v>
      </c>
    </row>
    <row r="17" spans="1:3" ht="14.4" customHeight="1" x14ac:dyDescent="0.3">
      <c r="A17" s="178" t="str">
        <f t="shared" si="2"/>
        <v>LRp Lékaři</v>
      </c>
      <c r="B17" s="114" t="s">
        <v>163</v>
      </c>
      <c r="C17" s="47" t="s">
        <v>164</v>
      </c>
    </row>
    <row r="18" spans="1:3" ht="14.4" customHeight="1" x14ac:dyDescent="0.3">
      <c r="A18" s="178" t="str">
        <f t="shared" si="2"/>
        <v>LRp Detail</v>
      </c>
      <c r="B18" s="114" t="s">
        <v>1074</v>
      </c>
      <c r="C18" s="47" t="s">
        <v>127</v>
      </c>
    </row>
    <row r="19" spans="1:3" ht="28.8" customHeight="1" x14ac:dyDescent="0.3">
      <c r="A19" s="178" t="str">
        <f t="shared" si="2"/>
        <v>LRp PL</v>
      </c>
      <c r="B19" s="525" t="s">
        <v>1075</v>
      </c>
      <c r="C19" s="47" t="s">
        <v>159</v>
      </c>
    </row>
    <row r="20" spans="1:3" ht="14.4" customHeight="1" x14ac:dyDescent="0.3">
      <c r="A20" s="178" t="str">
        <f>HYPERLINK("#'"&amp;C20&amp;"'!A1",C20)</f>
        <v>LRp PL Detail</v>
      </c>
      <c r="B20" s="114" t="s">
        <v>1108</v>
      </c>
      <c r="C20" s="47" t="s">
        <v>161</v>
      </c>
    </row>
    <row r="21" spans="1:3" ht="14.4" customHeight="1" x14ac:dyDescent="0.3">
      <c r="A21" s="180" t="str">
        <f t="shared" ref="A21" si="3">HYPERLINK("#'"&amp;C21&amp;"'!A1",C21)</f>
        <v>Materiál Žádanky</v>
      </c>
      <c r="B21" s="114" t="s">
        <v>153</v>
      </c>
      <c r="C21" s="47" t="s">
        <v>128</v>
      </c>
    </row>
    <row r="22" spans="1:3" ht="14.4" customHeight="1" x14ac:dyDescent="0.3">
      <c r="A22" s="178" t="str">
        <f t="shared" si="2"/>
        <v>MŽ Detail</v>
      </c>
      <c r="B22" s="114" t="s">
        <v>2039</v>
      </c>
      <c r="C22" s="47" t="s">
        <v>129</v>
      </c>
    </row>
    <row r="23" spans="1:3" ht="14.4" customHeight="1" thickBot="1" x14ac:dyDescent="0.35">
      <c r="A23" s="180" t="str">
        <f t="shared" si="2"/>
        <v>Osobní náklady</v>
      </c>
      <c r="B23" s="114" t="s">
        <v>116</v>
      </c>
      <c r="C23" s="47" t="s">
        <v>130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55" t="s">
        <v>120</v>
      </c>
      <c r="B25" s="353"/>
    </row>
    <row r="26" spans="1:3" ht="14.4" customHeight="1" x14ac:dyDescent="0.3">
      <c r="A26" s="181" t="str">
        <f t="shared" ref="A26:A32" si="4">HYPERLINK("#'"&amp;C26&amp;"'!A1",C26)</f>
        <v>ZV Vykáz.-A</v>
      </c>
      <c r="B26" s="113" t="s">
        <v>2046</v>
      </c>
      <c r="C26" s="47" t="s">
        <v>135</v>
      </c>
    </row>
    <row r="27" spans="1:3" ht="14.4" customHeight="1" x14ac:dyDescent="0.3">
      <c r="A27" s="178" t="str">
        <f t="shared" si="4"/>
        <v>ZV Vykáz.-A Detail</v>
      </c>
      <c r="B27" s="114" t="s">
        <v>2413</v>
      </c>
      <c r="C27" s="47" t="s">
        <v>136</v>
      </c>
    </row>
    <row r="28" spans="1:3" ht="14.4" customHeight="1" x14ac:dyDescent="0.3">
      <c r="A28" s="178" t="str">
        <f t="shared" si="4"/>
        <v>ZV Vykáz.-H</v>
      </c>
      <c r="B28" s="114" t="s">
        <v>139</v>
      </c>
      <c r="C28" s="47" t="s">
        <v>137</v>
      </c>
    </row>
    <row r="29" spans="1:3" ht="14.4" customHeight="1" x14ac:dyDescent="0.3">
      <c r="A29" s="178" t="str">
        <f t="shared" si="4"/>
        <v>ZV Vykáz.-H Detail</v>
      </c>
      <c r="B29" s="114" t="s">
        <v>2724</v>
      </c>
      <c r="C29" s="47" t="s">
        <v>138</v>
      </c>
    </row>
    <row r="30" spans="1:3" ht="14.4" customHeight="1" x14ac:dyDescent="0.3">
      <c r="A30" s="178" t="str">
        <f t="shared" si="4"/>
        <v>ALOS</v>
      </c>
      <c r="B30" s="114" t="s">
        <v>100</v>
      </c>
      <c r="C30" s="47" t="s">
        <v>73</v>
      </c>
    </row>
    <row r="31" spans="1:3" ht="14.4" customHeight="1" x14ac:dyDescent="0.3">
      <c r="A31" s="178" t="str">
        <f t="shared" si="4"/>
        <v>ZV Vyžád.</v>
      </c>
      <c r="B31" s="114" t="s">
        <v>140</v>
      </c>
      <c r="C31" s="47" t="s">
        <v>132</v>
      </c>
    </row>
    <row r="32" spans="1:3" ht="14.4" customHeight="1" x14ac:dyDescent="0.3">
      <c r="A32" s="178" t="str">
        <f t="shared" si="4"/>
        <v>ZV Vyžád. Detail</v>
      </c>
      <c r="B32" s="114" t="s">
        <v>2725</v>
      </c>
      <c r="C32" s="47" t="s">
        <v>131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1" bestFit="1" customWidth="1"/>
    <col min="2" max="2" width="8.88671875" style="161" bestFit="1" customWidth="1"/>
    <col min="3" max="3" width="7" style="161" bestFit="1" customWidth="1"/>
    <col min="4" max="4" width="53.44140625" style="161" bestFit="1" customWidth="1"/>
    <col min="5" max="5" width="28.44140625" style="161" bestFit="1" customWidth="1"/>
    <col min="6" max="6" width="6.6640625" style="241" customWidth="1"/>
    <col min="7" max="7" width="10" style="241" customWidth="1"/>
    <col min="8" max="8" width="6.77734375" style="244" bestFit="1" customWidth="1"/>
    <col min="9" max="9" width="6.6640625" style="241" customWidth="1"/>
    <col min="10" max="10" width="10" style="241" customWidth="1"/>
    <col min="11" max="11" width="6.77734375" style="244" bestFit="1" customWidth="1"/>
    <col min="12" max="12" width="6.6640625" style="241" customWidth="1"/>
    <col min="13" max="13" width="10" style="241" customWidth="1"/>
    <col min="14" max="16384" width="8.88671875" style="161"/>
  </cols>
  <sheetData>
    <row r="1" spans="1:13" ht="18.600000000000001" customHeight="1" thickBot="1" x14ac:dyDescent="0.4">
      <c r="A1" s="394" t="s">
        <v>808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56"/>
      <c r="M1" s="356"/>
    </row>
    <row r="2" spans="1:13" ht="14.4" customHeight="1" thickBot="1" x14ac:dyDescent="0.35">
      <c r="A2" s="273" t="s">
        <v>291</v>
      </c>
      <c r="B2" s="240"/>
      <c r="C2" s="240"/>
      <c r="D2" s="240"/>
      <c r="E2" s="240"/>
      <c r="F2" s="248"/>
      <c r="G2" s="248"/>
      <c r="H2" s="249"/>
      <c r="I2" s="248"/>
      <c r="J2" s="248"/>
      <c r="K2" s="249"/>
      <c r="L2" s="248"/>
    </row>
    <row r="3" spans="1:13" ht="14.4" customHeight="1" thickBot="1" x14ac:dyDescent="0.35">
      <c r="E3" s="92" t="s">
        <v>141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635</v>
      </c>
      <c r="J3" s="43">
        <f>SUBTOTAL(9,J6:J1048576)</f>
        <v>2777391.7740662941</v>
      </c>
      <c r="K3" s="44">
        <f>IF(M3=0,0,J3/M3)</f>
        <v>1</v>
      </c>
      <c r="L3" s="43">
        <f>SUBTOTAL(9,L6:L1048576)</f>
        <v>635</v>
      </c>
      <c r="M3" s="45">
        <f>SUBTOTAL(9,M6:M1048576)</f>
        <v>2777391.7740662941</v>
      </c>
    </row>
    <row r="4" spans="1:13" ht="14.4" customHeight="1" thickBot="1" x14ac:dyDescent="0.35">
      <c r="A4" s="41"/>
      <c r="B4" s="41"/>
      <c r="C4" s="41"/>
      <c r="D4" s="41"/>
      <c r="E4" s="42"/>
      <c r="F4" s="398" t="s">
        <v>143</v>
      </c>
      <c r="G4" s="399"/>
      <c r="H4" s="400"/>
      <c r="I4" s="401" t="s">
        <v>142</v>
      </c>
      <c r="J4" s="399"/>
      <c r="K4" s="400"/>
      <c r="L4" s="402" t="s">
        <v>3</v>
      </c>
      <c r="M4" s="403"/>
    </row>
    <row r="5" spans="1:13" ht="14.4" customHeight="1" thickBot="1" x14ac:dyDescent="0.35">
      <c r="A5" s="506" t="s">
        <v>144</v>
      </c>
      <c r="B5" s="527" t="s">
        <v>145</v>
      </c>
      <c r="C5" s="527" t="s">
        <v>77</v>
      </c>
      <c r="D5" s="527" t="s">
        <v>146</v>
      </c>
      <c r="E5" s="527" t="s">
        <v>147</v>
      </c>
      <c r="F5" s="528" t="s">
        <v>28</v>
      </c>
      <c r="G5" s="528" t="s">
        <v>14</v>
      </c>
      <c r="H5" s="508" t="s">
        <v>148</v>
      </c>
      <c r="I5" s="507" t="s">
        <v>28</v>
      </c>
      <c r="J5" s="528" t="s">
        <v>14</v>
      </c>
      <c r="K5" s="508" t="s">
        <v>148</v>
      </c>
      <c r="L5" s="507" t="s">
        <v>28</v>
      </c>
      <c r="M5" s="529" t="s">
        <v>14</v>
      </c>
    </row>
    <row r="6" spans="1:13" ht="14.4" customHeight="1" x14ac:dyDescent="0.3">
      <c r="A6" s="488" t="s">
        <v>513</v>
      </c>
      <c r="B6" s="489" t="s">
        <v>796</v>
      </c>
      <c r="C6" s="489" t="s">
        <v>662</v>
      </c>
      <c r="D6" s="489" t="s">
        <v>663</v>
      </c>
      <c r="E6" s="489" t="s">
        <v>664</v>
      </c>
      <c r="F6" s="492"/>
      <c r="G6" s="492"/>
      <c r="H6" s="510">
        <v>0</v>
      </c>
      <c r="I6" s="492">
        <v>5</v>
      </c>
      <c r="J6" s="492">
        <v>564.86999999999989</v>
      </c>
      <c r="K6" s="510">
        <v>1</v>
      </c>
      <c r="L6" s="492">
        <v>5</v>
      </c>
      <c r="M6" s="493">
        <v>564.86999999999989</v>
      </c>
    </row>
    <row r="7" spans="1:13" ht="14.4" customHeight="1" x14ac:dyDescent="0.3">
      <c r="A7" s="494" t="s">
        <v>513</v>
      </c>
      <c r="B7" s="495" t="s">
        <v>797</v>
      </c>
      <c r="C7" s="495" t="s">
        <v>658</v>
      </c>
      <c r="D7" s="495" t="s">
        <v>798</v>
      </c>
      <c r="E7" s="495" t="s">
        <v>799</v>
      </c>
      <c r="F7" s="498"/>
      <c r="G7" s="498"/>
      <c r="H7" s="511">
        <v>0</v>
      </c>
      <c r="I7" s="498">
        <v>15</v>
      </c>
      <c r="J7" s="498">
        <v>544.94999999999993</v>
      </c>
      <c r="K7" s="511">
        <v>1</v>
      </c>
      <c r="L7" s="498">
        <v>15</v>
      </c>
      <c r="M7" s="499">
        <v>544.94999999999993</v>
      </c>
    </row>
    <row r="8" spans="1:13" ht="14.4" customHeight="1" x14ac:dyDescent="0.3">
      <c r="A8" s="494" t="s">
        <v>513</v>
      </c>
      <c r="B8" s="495" t="s">
        <v>800</v>
      </c>
      <c r="C8" s="495" t="s">
        <v>694</v>
      </c>
      <c r="D8" s="495" t="s">
        <v>706</v>
      </c>
      <c r="E8" s="495" t="s">
        <v>801</v>
      </c>
      <c r="F8" s="498"/>
      <c r="G8" s="498"/>
      <c r="H8" s="511">
        <v>0</v>
      </c>
      <c r="I8" s="498">
        <v>11</v>
      </c>
      <c r="J8" s="498">
        <v>60068.76711273504</v>
      </c>
      <c r="K8" s="511">
        <v>1</v>
      </c>
      <c r="L8" s="498">
        <v>11</v>
      </c>
      <c r="M8" s="499">
        <v>60068.76711273504</v>
      </c>
    </row>
    <row r="9" spans="1:13" ht="14.4" customHeight="1" x14ac:dyDescent="0.3">
      <c r="A9" s="494" t="s">
        <v>513</v>
      </c>
      <c r="B9" s="495" t="s">
        <v>800</v>
      </c>
      <c r="C9" s="495" t="s">
        <v>698</v>
      </c>
      <c r="D9" s="495" t="s">
        <v>706</v>
      </c>
      <c r="E9" s="495" t="s">
        <v>802</v>
      </c>
      <c r="F9" s="498"/>
      <c r="G9" s="498"/>
      <c r="H9" s="511">
        <v>0</v>
      </c>
      <c r="I9" s="498">
        <v>168</v>
      </c>
      <c r="J9" s="498">
        <v>1834828.0815803015</v>
      </c>
      <c r="K9" s="511">
        <v>1</v>
      </c>
      <c r="L9" s="498">
        <v>168</v>
      </c>
      <c r="M9" s="499">
        <v>1834828.0815803015</v>
      </c>
    </row>
    <row r="10" spans="1:13" ht="14.4" customHeight="1" x14ac:dyDescent="0.3">
      <c r="A10" s="494" t="s">
        <v>513</v>
      </c>
      <c r="B10" s="495" t="s">
        <v>800</v>
      </c>
      <c r="C10" s="495" t="s">
        <v>701</v>
      </c>
      <c r="D10" s="495" t="s">
        <v>803</v>
      </c>
      <c r="E10" s="495" t="s">
        <v>804</v>
      </c>
      <c r="F10" s="498"/>
      <c r="G10" s="498"/>
      <c r="H10" s="511">
        <v>0</v>
      </c>
      <c r="I10" s="498">
        <v>30</v>
      </c>
      <c r="J10" s="498">
        <v>58683.477820563261</v>
      </c>
      <c r="K10" s="511">
        <v>1</v>
      </c>
      <c r="L10" s="498">
        <v>30</v>
      </c>
      <c r="M10" s="499">
        <v>58683.477820563261</v>
      </c>
    </row>
    <row r="11" spans="1:13" ht="14.4" customHeight="1" x14ac:dyDescent="0.3">
      <c r="A11" s="494" t="s">
        <v>513</v>
      </c>
      <c r="B11" s="495" t="s">
        <v>800</v>
      </c>
      <c r="C11" s="495" t="s">
        <v>705</v>
      </c>
      <c r="D11" s="495" t="s">
        <v>706</v>
      </c>
      <c r="E11" s="495" t="s">
        <v>707</v>
      </c>
      <c r="F11" s="498"/>
      <c r="G11" s="498"/>
      <c r="H11" s="511">
        <v>0</v>
      </c>
      <c r="I11" s="498">
        <v>375</v>
      </c>
      <c r="J11" s="498">
        <v>819121.20853147935</v>
      </c>
      <c r="K11" s="511">
        <v>1</v>
      </c>
      <c r="L11" s="498">
        <v>375</v>
      </c>
      <c r="M11" s="499">
        <v>819121.20853147935</v>
      </c>
    </row>
    <row r="12" spans="1:13" ht="14.4" customHeight="1" x14ac:dyDescent="0.3">
      <c r="A12" s="494" t="s">
        <v>518</v>
      </c>
      <c r="B12" s="495" t="s">
        <v>805</v>
      </c>
      <c r="C12" s="495" t="s">
        <v>772</v>
      </c>
      <c r="D12" s="495" t="s">
        <v>806</v>
      </c>
      <c r="E12" s="495" t="s">
        <v>774</v>
      </c>
      <c r="F12" s="498"/>
      <c r="G12" s="498"/>
      <c r="H12" s="511">
        <v>0</v>
      </c>
      <c r="I12" s="498">
        <v>5</v>
      </c>
      <c r="J12" s="498">
        <v>2545.7496506196312</v>
      </c>
      <c r="K12" s="511">
        <v>1</v>
      </c>
      <c r="L12" s="498">
        <v>5</v>
      </c>
      <c r="M12" s="499">
        <v>2545.7496506196312</v>
      </c>
    </row>
    <row r="13" spans="1:13" ht="14.4" customHeight="1" x14ac:dyDescent="0.3">
      <c r="A13" s="494" t="s">
        <v>518</v>
      </c>
      <c r="B13" s="495" t="s">
        <v>797</v>
      </c>
      <c r="C13" s="495" t="s">
        <v>658</v>
      </c>
      <c r="D13" s="495" t="s">
        <v>798</v>
      </c>
      <c r="E13" s="495" t="s">
        <v>799</v>
      </c>
      <c r="F13" s="498"/>
      <c r="G13" s="498"/>
      <c r="H13" s="511">
        <v>0</v>
      </c>
      <c r="I13" s="498">
        <v>22</v>
      </c>
      <c r="J13" s="498">
        <v>799.25937059520606</v>
      </c>
      <c r="K13" s="511">
        <v>1</v>
      </c>
      <c r="L13" s="498">
        <v>22</v>
      </c>
      <c r="M13" s="499">
        <v>799.25937059520606</v>
      </c>
    </row>
    <row r="14" spans="1:13" ht="14.4" customHeight="1" thickBot="1" x14ac:dyDescent="0.35">
      <c r="A14" s="500" t="s">
        <v>518</v>
      </c>
      <c r="B14" s="501" t="s">
        <v>807</v>
      </c>
      <c r="C14" s="501" t="s">
        <v>768</v>
      </c>
      <c r="D14" s="501" t="s">
        <v>769</v>
      </c>
      <c r="E14" s="501" t="s">
        <v>770</v>
      </c>
      <c r="F14" s="504"/>
      <c r="G14" s="504"/>
      <c r="H14" s="512">
        <v>0</v>
      </c>
      <c r="I14" s="504">
        <v>4</v>
      </c>
      <c r="J14" s="504">
        <v>235.40999999999997</v>
      </c>
      <c r="K14" s="512">
        <v>1</v>
      </c>
      <c r="L14" s="504">
        <v>4</v>
      </c>
      <c r="M14" s="505">
        <v>235.40999999999997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51" customWidth="1"/>
    <col min="2" max="2" width="5.44140625" style="241" bestFit="1" customWidth="1"/>
    <col min="3" max="3" width="6.109375" style="241" bestFit="1" customWidth="1"/>
    <col min="4" max="4" width="7.44140625" style="241" bestFit="1" customWidth="1"/>
    <col min="5" max="5" width="6.21875" style="241" bestFit="1" customWidth="1"/>
    <col min="6" max="6" width="6.33203125" style="244" bestFit="1" customWidth="1"/>
    <col min="7" max="7" width="6.109375" style="244" bestFit="1" customWidth="1"/>
    <col min="8" max="8" width="7.44140625" style="244" bestFit="1" customWidth="1"/>
    <col min="9" max="9" width="6.21875" style="244" bestFit="1" customWidth="1"/>
    <col min="10" max="10" width="5.44140625" style="241" bestFit="1" customWidth="1"/>
    <col min="11" max="11" width="6.109375" style="241" bestFit="1" customWidth="1"/>
    <col min="12" max="12" width="7.44140625" style="241" bestFit="1" customWidth="1"/>
    <col min="13" max="13" width="6.21875" style="241" bestFit="1" customWidth="1"/>
    <col min="14" max="14" width="5.33203125" style="244" bestFit="1" customWidth="1"/>
    <col min="15" max="15" width="6.109375" style="244" bestFit="1" customWidth="1"/>
    <col min="16" max="16" width="7.44140625" style="244" bestFit="1" customWidth="1"/>
    <col min="17" max="17" width="6.21875" style="244" bestFit="1" customWidth="1"/>
    <col min="18" max="16384" width="8.88671875" style="161"/>
  </cols>
  <sheetData>
    <row r="1" spans="1:17" ht="18.600000000000001" customHeight="1" thickBot="1" x14ac:dyDescent="0.4">
      <c r="A1" s="394" t="s">
        <v>279</v>
      </c>
      <c r="B1" s="394"/>
      <c r="C1" s="394"/>
      <c r="D1" s="394"/>
      <c r="E1" s="394"/>
      <c r="F1" s="357"/>
      <c r="G1" s="357"/>
      <c r="H1" s="357"/>
      <c r="I1" s="357"/>
      <c r="J1" s="387"/>
      <c r="K1" s="387"/>
      <c r="L1" s="387"/>
      <c r="M1" s="387"/>
      <c r="N1" s="387"/>
      <c r="O1" s="387"/>
      <c r="P1" s="387"/>
      <c r="Q1" s="387"/>
    </row>
    <row r="2" spans="1:17" ht="14.4" customHeight="1" thickBot="1" x14ac:dyDescent="0.35">
      <c r="A2" s="273" t="s">
        <v>291</v>
      </c>
      <c r="B2" s="248"/>
      <c r="C2" s="248"/>
      <c r="D2" s="248"/>
      <c r="E2" s="248"/>
    </row>
    <row r="3" spans="1:17" ht="14.4" customHeight="1" thickBot="1" x14ac:dyDescent="0.35">
      <c r="A3" s="340" t="s">
        <v>3</v>
      </c>
      <c r="B3" s="344">
        <f>SUM(B6:B1048576)</f>
        <v>494</v>
      </c>
      <c r="C3" s="345">
        <f>SUM(C6:C1048576)</f>
        <v>0</v>
      </c>
      <c r="D3" s="345">
        <f>SUM(D6:D1048576)</f>
        <v>0</v>
      </c>
      <c r="E3" s="346">
        <f>SUM(E6:E1048576)</f>
        <v>0</v>
      </c>
      <c r="F3" s="343">
        <f>IF(SUM($B3:$E3)=0,"",B3/SUM($B3:$E3))</f>
        <v>1</v>
      </c>
      <c r="G3" s="341">
        <f t="shared" ref="G3:I3" si="0">IF(SUM($B3:$E3)=0,"",C3/SUM($B3:$E3))</f>
        <v>0</v>
      </c>
      <c r="H3" s="341">
        <f t="shared" si="0"/>
        <v>0</v>
      </c>
      <c r="I3" s="342">
        <f t="shared" si="0"/>
        <v>0</v>
      </c>
      <c r="J3" s="345">
        <f>SUM(J6:J1048576)</f>
        <v>161</v>
      </c>
      <c r="K3" s="345">
        <f>SUM(K6:K1048576)</f>
        <v>0</v>
      </c>
      <c r="L3" s="345">
        <f>SUM(L6:L1048576)</f>
        <v>0</v>
      </c>
      <c r="M3" s="346">
        <f>SUM(M6:M1048576)</f>
        <v>0</v>
      </c>
      <c r="N3" s="343">
        <f>IF(SUM($J3:$M3)=0,"",J3/SUM($J3:$M3))</f>
        <v>1</v>
      </c>
      <c r="O3" s="341">
        <f t="shared" ref="O3:Q3" si="1">IF(SUM($J3:$M3)=0,"",K3/SUM($J3:$M3))</f>
        <v>0</v>
      </c>
      <c r="P3" s="341">
        <f t="shared" si="1"/>
        <v>0</v>
      </c>
      <c r="Q3" s="342">
        <f t="shared" si="1"/>
        <v>0</v>
      </c>
    </row>
    <row r="4" spans="1:17" ht="14.4" customHeight="1" thickBot="1" x14ac:dyDescent="0.35">
      <c r="A4" s="339"/>
      <c r="B4" s="407" t="s">
        <v>281</v>
      </c>
      <c r="C4" s="408"/>
      <c r="D4" s="408"/>
      <c r="E4" s="409"/>
      <c r="F4" s="404" t="s">
        <v>286</v>
      </c>
      <c r="G4" s="405"/>
      <c r="H4" s="405"/>
      <c r="I4" s="406"/>
      <c r="J4" s="407" t="s">
        <v>287</v>
      </c>
      <c r="K4" s="408"/>
      <c r="L4" s="408"/>
      <c r="M4" s="409"/>
      <c r="N4" s="404" t="s">
        <v>288</v>
      </c>
      <c r="O4" s="405"/>
      <c r="P4" s="405"/>
      <c r="Q4" s="406"/>
    </row>
    <row r="5" spans="1:17" ht="14.4" customHeight="1" thickBot="1" x14ac:dyDescent="0.35">
      <c r="A5" s="530" t="s">
        <v>280</v>
      </c>
      <c r="B5" s="531" t="s">
        <v>282</v>
      </c>
      <c r="C5" s="531" t="s">
        <v>283</v>
      </c>
      <c r="D5" s="531" t="s">
        <v>284</v>
      </c>
      <c r="E5" s="532" t="s">
        <v>285</v>
      </c>
      <c r="F5" s="533" t="s">
        <v>282</v>
      </c>
      <c r="G5" s="534" t="s">
        <v>283</v>
      </c>
      <c r="H5" s="534" t="s">
        <v>284</v>
      </c>
      <c r="I5" s="535" t="s">
        <v>285</v>
      </c>
      <c r="J5" s="531" t="s">
        <v>282</v>
      </c>
      <c r="K5" s="531" t="s">
        <v>283</v>
      </c>
      <c r="L5" s="531" t="s">
        <v>284</v>
      </c>
      <c r="M5" s="532" t="s">
        <v>285</v>
      </c>
      <c r="N5" s="533" t="s">
        <v>282</v>
      </c>
      <c r="O5" s="534" t="s">
        <v>283</v>
      </c>
      <c r="P5" s="534" t="s">
        <v>284</v>
      </c>
      <c r="Q5" s="535" t="s">
        <v>285</v>
      </c>
    </row>
    <row r="6" spans="1:17" ht="14.4" customHeight="1" x14ac:dyDescent="0.3">
      <c r="A6" s="539" t="s">
        <v>809</v>
      </c>
      <c r="B6" s="545"/>
      <c r="C6" s="492"/>
      <c r="D6" s="492"/>
      <c r="E6" s="493"/>
      <c r="F6" s="542"/>
      <c r="G6" s="510"/>
      <c r="H6" s="510"/>
      <c r="I6" s="548"/>
      <c r="J6" s="545"/>
      <c r="K6" s="492"/>
      <c r="L6" s="492"/>
      <c r="M6" s="493"/>
      <c r="N6" s="542"/>
      <c r="O6" s="510"/>
      <c r="P6" s="510"/>
      <c r="Q6" s="536"/>
    </row>
    <row r="7" spans="1:17" ht="14.4" customHeight="1" x14ac:dyDescent="0.3">
      <c r="A7" s="540" t="s">
        <v>810</v>
      </c>
      <c r="B7" s="546">
        <v>316</v>
      </c>
      <c r="C7" s="498"/>
      <c r="D7" s="498"/>
      <c r="E7" s="499"/>
      <c r="F7" s="543">
        <v>1</v>
      </c>
      <c r="G7" s="511">
        <v>0</v>
      </c>
      <c r="H7" s="511">
        <v>0</v>
      </c>
      <c r="I7" s="549">
        <v>0</v>
      </c>
      <c r="J7" s="546">
        <v>100</v>
      </c>
      <c r="K7" s="498"/>
      <c r="L7" s="498"/>
      <c r="M7" s="499"/>
      <c r="N7" s="543">
        <v>1</v>
      </c>
      <c r="O7" s="511">
        <v>0</v>
      </c>
      <c r="P7" s="511">
        <v>0</v>
      </c>
      <c r="Q7" s="537">
        <v>0</v>
      </c>
    </row>
    <row r="8" spans="1:17" ht="14.4" customHeight="1" thickBot="1" x14ac:dyDescent="0.35">
      <c r="A8" s="541" t="s">
        <v>811</v>
      </c>
      <c r="B8" s="547">
        <v>178</v>
      </c>
      <c r="C8" s="504"/>
      <c r="D8" s="504"/>
      <c r="E8" s="505"/>
      <c r="F8" s="544">
        <v>1</v>
      </c>
      <c r="G8" s="512">
        <v>0</v>
      </c>
      <c r="H8" s="512">
        <v>0</v>
      </c>
      <c r="I8" s="550">
        <v>0</v>
      </c>
      <c r="J8" s="547">
        <v>61</v>
      </c>
      <c r="K8" s="504"/>
      <c r="L8" s="504"/>
      <c r="M8" s="505"/>
      <c r="N8" s="544">
        <v>1</v>
      </c>
      <c r="O8" s="512">
        <v>0</v>
      </c>
      <c r="P8" s="512">
        <v>0</v>
      </c>
      <c r="Q8" s="53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1" customWidth="1"/>
    <col min="2" max="2" width="34.21875" style="161" customWidth="1"/>
    <col min="3" max="3" width="11.109375" style="161" bestFit="1" customWidth="1"/>
    <col min="4" max="4" width="7.33203125" style="161" bestFit="1" customWidth="1"/>
    <col min="5" max="5" width="11.109375" style="161" bestFit="1" customWidth="1"/>
    <col min="6" max="6" width="5.33203125" style="161" customWidth="1"/>
    <col min="7" max="7" width="7.33203125" style="161" bestFit="1" customWidth="1"/>
    <col min="8" max="8" width="5.33203125" style="161" customWidth="1"/>
    <col min="9" max="9" width="11.109375" style="161" customWidth="1"/>
    <col min="10" max="10" width="5.33203125" style="161" customWidth="1"/>
    <col min="11" max="11" width="7.33203125" style="161" customWidth="1"/>
    <col min="12" max="12" width="5.33203125" style="161" customWidth="1"/>
    <col min="13" max="13" width="0" style="161" hidden="1" customWidth="1"/>
    <col min="14" max="16384" width="8.88671875" style="161"/>
  </cols>
  <sheetData>
    <row r="1" spans="1:14" ht="18.600000000000001" customHeight="1" thickBot="1" x14ac:dyDescent="0.4">
      <c r="A1" s="394" t="s">
        <v>152</v>
      </c>
      <c r="B1" s="394"/>
      <c r="C1" s="394"/>
      <c r="D1" s="394"/>
      <c r="E1" s="394"/>
      <c r="F1" s="394"/>
      <c r="G1" s="394"/>
      <c r="H1" s="394"/>
      <c r="I1" s="357"/>
      <c r="J1" s="357"/>
      <c r="K1" s="357"/>
      <c r="L1" s="357"/>
    </row>
    <row r="2" spans="1:14" ht="14.4" customHeight="1" thickBot="1" x14ac:dyDescent="0.35">
      <c r="A2" s="273" t="s">
        <v>291</v>
      </c>
      <c r="B2" s="240"/>
      <c r="C2" s="240"/>
      <c r="D2" s="240"/>
      <c r="E2" s="240"/>
      <c r="F2" s="240"/>
      <c r="G2" s="240"/>
      <c r="H2" s="240"/>
    </row>
    <row r="3" spans="1:14" ht="14.4" customHeight="1" thickBot="1" x14ac:dyDescent="0.35">
      <c r="A3" s="175"/>
      <c r="B3" s="175"/>
      <c r="C3" s="411" t="s">
        <v>15</v>
      </c>
      <c r="D3" s="410"/>
      <c r="E3" s="410" t="s">
        <v>16</v>
      </c>
      <c r="F3" s="410"/>
      <c r="G3" s="410"/>
      <c r="H3" s="410"/>
      <c r="I3" s="410" t="s">
        <v>162</v>
      </c>
      <c r="J3" s="410"/>
      <c r="K3" s="410"/>
      <c r="L3" s="412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78">
        <v>34</v>
      </c>
      <c r="B5" s="479" t="s">
        <v>508</v>
      </c>
      <c r="C5" s="482">
        <v>15675.31</v>
      </c>
      <c r="D5" s="482">
        <v>76</v>
      </c>
      <c r="E5" s="482">
        <v>6884.5899999999983</v>
      </c>
      <c r="F5" s="551">
        <v>0.43919960753567222</v>
      </c>
      <c r="G5" s="482">
        <v>39</v>
      </c>
      <c r="H5" s="551">
        <v>0.51315789473684215</v>
      </c>
      <c r="I5" s="482">
        <v>8790.7200000000012</v>
      </c>
      <c r="J5" s="551">
        <v>0.56080039246432778</v>
      </c>
      <c r="K5" s="482">
        <v>37</v>
      </c>
      <c r="L5" s="551">
        <v>0.48684210526315791</v>
      </c>
      <c r="M5" s="482" t="s">
        <v>70</v>
      </c>
      <c r="N5" s="182"/>
    </row>
    <row r="6" spans="1:14" ht="14.4" customHeight="1" x14ac:dyDescent="0.3">
      <c r="A6" s="478">
        <v>34</v>
      </c>
      <c r="B6" s="479" t="s">
        <v>812</v>
      </c>
      <c r="C6" s="482">
        <v>15675.31</v>
      </c>
      <c r="D6" s="482">
        <v>76</v>
      </c>
      <c r="E6" s="482">
        <v>6884.5899999999983</v>
      </c>
      <c r="F6" s="551">
        <v>0.43919960753567222</v>
      </c>
      <c r="G6" s="482">
        <v>39</v>
      </c>
      <c r="H6" s="551">
        <v>0.51315789473684215</v>
      </c>
      <c r="I6" s="482">
        <v>8790.7200000000012</v>
      </c>
      <c r="J6" s="551">
        <v>0.56080039246432778</v>
      </c>
      <c r="K6" s="482">
        <v>37</v>
      </c>
      <c r="L6" s="551">
        <v>0.48684210526315791</v>
      </c>
      <c r="M6" s="482" t="s">
        <v>1</v>
      </c>
      <c r="N6" s="182"/>
    </row>
    <row r="7" spans="1:14" ht="14.4" customHeight="1" x14ac:dyDescent="0.3">
      <c r="A7" s="478" t="s">
        <v>507</v>
      </c>
      <c r="B7" s="479" t="s">
        <v>3</v>
      </c>
      <c r="C7" s="482">
        <v>15675.31</v>
      </c>
      <c r="D7" s="482">
        <v>76</v>
      </c>
      <c r="E7" s="482">
        <v>6884.5899999999983</v>
      </c>
      <c r="F7" s="551">
        <v>0.43919960753567222</v>
      </c>
      <c r="G7" s="482">
        <v>39</v>
      </c>
      <c r="H7" s="551">
        <v>0.51315789473684215</v>
      </c>
      <c r="I7" s="482">
        <v>8790.7200000000012</v>
      </c>
      <c r="J7" s="551">
        <v>0.56080039246432778</v>
      </c>
      <c r="K7" s="482">
        <v>37</v>
      </c>
      <c r="L7" s="551">
        <v>0.48684210526315791</v>
      </c>
      <c r="M7" s="482" t="s">
        <v>512</v>
      </c>
      <c r="N7" s="182"/>
    </row>
    <row r="9" spans="1:14" ht="14.4" customHeight="1" x14ac:dyDescent="0.3">
      <c r="A9" s="478">
        <v>34</v>
      </c>
      <c r="B9" s="479" t="s">
        <v>508</v>
      </c>
      <c r="C9" s="482" t="s">
        <v>509</v>
      </c>
      <c r="D9" s="482" t="s">
        <v>509</v>
      </c>
      <c r="E9" s="482" t="s">
        <v>509</v>
      </c>
      <c r="F9" s="551" t="s">
        <v>509</v>
      </c>
      <c r="G9" s="482" t="s">
        <v>509</v>
      </c>
      <c r="H9" s="551" t="s">
        <v>509</v>
      </c>
      <c r="I9" s="482" t="s">
        <v>509</v>
      </c>
      <c r="J9" s="551" t="s">
        <v>509</v>
      </c>
      <c r="K9" s="482" t="s">
        <v>509</v>
      </c>
      <c r="L9" s="551" t="s">
        <v>509</v>
      </c>
      <c r="M9" s="482" t="s">
        <v>70</v>
      </c>
      <c r="N9" s="182"/>
    </row>
    <row r="10" spans="1:14" ht="14.4" customHeight="1" x14ac:dyDescent="0.3">
      <c r="A10" s="478">
        <v>3452</v>
      </c>
      <c r="B10" s="479" t="s">
        <v>812</v>
      </c>
      <c r="C10" s="482">
        <v>1289.52</v>
      </c>
      <c r="D10" s="482">
        <v>11</v>
      </c>
      <c r="E10" s="482">
        <v>1289.52</v>
      </c>
      <c r="F10" s="551">
        <v>1</v>
      </c>
      <c r="G10" s="482">
        <v>7</v>
      </c>
      <c r="H10" s="551">
        <v>0.63636363636363635</v>
      </c>
      <c r="I10" s="482">
        <v>0</v>
      </c>
      <c r="J10" s="551">
        <v>0</v>
      </c>
      <c r="K10" s="482">
        <v>4</v>
      </c>
      <c r="L10" s="551">
        <v>0.36363636363636365</v>
      </c>
      <c r="M10" s="482" t="s">
        <v>1</v>
      </c>
      <c r="N10" s="182"/>
    </row>
    <row r="11" spans="1:14" ht="14.4" customHeight="1" x14ac:dyDescent="0.3">
      <c r="A11" s="478" t="s">
        <v>813</v>
      </c>
      <c r="B11" s="479" t="s">
        <v>814</v>
      </c>
      <c r="C11" s="482">
        <v>1289.52</v>
      </c>
      <c r="D11" s="482">
        <v>11</v>
      </c>
      <c r="E11" s="482">
        <v>1289.52</v>
      </c>
      <c r="F11" s="551">
        <v>1</v>
      </c>
      <c r="G11" s="482">
        <v>7</v>
      </c>
      <c r="H11" s="551">
        <v>0.63636363636363635</v>
      </c>
      <c r="I11" s="482">
        <v>0</v>
      </c>
      <c r="J11" s="551">
        <v>0</v>
      </c>
      <c r="K11" s="482">
        <v>4</v>
      </c>
      <c r="L11" s="551">
        <v>0.36363636363636365</v>
      </c>
      <c r="M11" s="482" t="s">
        <v>516</v>
      </c>
      <c r="N11" s="182"/>
    </row>
    <row r="12" spans="1:14" ht="14.4" customHeight="1" x14ac:dyDescent="0.3">
      <c r="A12" s="478" t="s">
        <v>509</v>
      </c>
      <c r="B12" s="479" t="s">
        <v>509</v>
      </c>
      <c r="C12" s="482" t="s">
        <v>509</v>
      </c>
      <c r="D12" s="482" t="s">
        <v>509</v>
      </c>
      <c r="E12" s="482" t="s">
        <v>509</v>
      </c>
      <c r="F12" s="551" t="s">
        <v>509</v>
      </c>
      <c r="G12" s="482" t="s">
        <v>509</v>
      </c>
      <c r="H12" s="551" t="s">
        <v>509</v>
      </c>
      <c r="I12" s="482" t="s">
        <v>509</v>
      </c>
      <c r="J12" s="551" t="s">
        <v>509</v>
      </c>
      <c r="K12" s="482" t="s">
        <v>509</v>
      </c>
      <c r="L12" s="551" t="s">
        <v>509</v>
      </c>
      <c r="M12" s="482" t="s">
        <v>517</v>
      </c>
      <c r="N12" s="182"/>
    </row>
    <row r="13" spans="1:14" ht="14.4" customHeight="1" x14ac:dyDescent="0.3">
      <c r="A13" s="478">
        <v>89301345</v>
      </c>
      <c r="B13" s="479" t="s">
        <v>812</v>
      </c>
      <c r="C13" s="482">
        <v>14385.79</v>
      </c>
      <c r="D13" s="482">
        <v>65</v>
      </c>
      <c r="E13" s="482">
        <v>5595.0699999999988</v>
      </c>
      <c r="F13" s="551">
        <v>0.38893032638457803</v>
      </c>
      <c r="G13" s="482">
        <v>32</v>
      </c>
      <c r="H13" s="551">
        <v>0.49230769230769234</v>
      </c>
      <c r="I13" s="482">
        <v>8790.7200000000012</v>
      </c>
      <c r="J13" s="551">
        <v>0.61106967361542197</v>
      </c>
      <c r="K13" s="482">
        <v>33</v>
      </c>
      <c r="L13" s="551">
        <v>0.50769230769230766</v>
      </c>
      <c r="M13" s="482" t="s">
        <v>1</v>
      </c>
      <c r="N13" s="182"/>
    </row>
    <row r="14" spans="1:14" ht="14.4" customHeight="1" x14ac:dyDescent="0.3">
      <c r="A14" s="478" t="s">
        <v>815</v>
      </c>
      <c r="B14" s="479" t="s">
        <v>816</v>
      </c>
      <c r="C14" s="482">
        <v>14385.79</v>
      </c>
      <c r="D14" s="482">
        <v>65</v>
      </c>
      <c r="E14" s="482">
        <v>5595.0699999999988</v>
      </c>
      <c r="F14" s="551">
        <v>0.38893032638457803</v>
      </c>
      <c r="G14" s="482">
        <v>32</v>
      </c>
      <c r="H14" s="551">
        <v>0.49230769230769234</v>
      </c>
      <c r="I14" s="482">
        <v>8790.7200000000012</v>
      </c>
      <c r="J14" s="551">
        <v>0.61106967361542197</v>
      </c>
      <c r="K14" s="482">
        <v>33</v>
      </c>
      <c r="L14" s="551">
        <v>0.50769230769230766</v>
      </c>
      <c r="M14" s="482" t="s">
        <v>516</v>
      </c>
      <c r="N14" s="182"/>
    </row>
    <row r="15" spans="1:14" ht="14.4" customHeight="1" x14ac:dyDescent="0.3">
      <c r="A15" s="478" t="s">
        <v>509</v>
      </c>
      <c r="B15" s="479" t="s">
        <v>509</v>
      </c>
      <c r="C15" s="482" t="s">
        <v>509</v>
      </c>
      <c r="D15" s="482" t="s">
        <v>509</v>
      </c>
      <c r="E15" s="482" t="s">
        <v>509</v>
      </c>
      <c r="F15" s="551" t="s">
        <v>509</v>
      </c>
      <c r="G15" s="482" t="s">
        <v>509</v>
      </c>
      <c r="H15" s="551" t="s">
        <v>509</v>
      </c>
      <c r="I15" s="482" t="s">
        <v>509</v>
      </c>
      <c r="J15" s="551" t="s">
        <v>509</v>
      </c>
      <c r="K15" s="482" t="s">
        <v>509</v>
      </c>
      <c r="L15" s="551" t="s">
        <v>509</v>
      </c>
      <c r="M15" s="482" t="s">
        <v>517</v>
      </c>
      <c r="N15" s="182"/>
    </row>
    <row r="16" spans="1:14" ht="14.4" customHeight="1" x14ac:dyDescent="0.3">
      <c r="A16" s="478" t="s">
        <v>507</v>
      </c>
      <c r="B16" s="479" t="s">
        <v>511</v>
      </c>
      <c r="C16" s="482">
        <v>15675.310000000001</v>
      </c>
      <c r="D16" s="482">
        <v>76</v>
      </c>
      <c r="E16" s="482">
        <v>6884.5899999999983</v>
      </c>
      <c r="F16" s="551">
        <v>0.43919960753567222</v>
      </c>
      <c r="G16" s="482">
        <v>39</v>
      </c>
      <c r="H16" s="551">
        <v>0.51315789473684215</v>
      </c>
      <c r="I16" s="482">
        <v>8790.7200000000012</v>
      </c>
      <c r="J16" s="551">
        <v>0.56080039246432767</v>
      </c>
      <c r="K16" s="482">
        <v>37</v>
      </c>
      <c r="L16" s="551">
        <v>0.48684210526315791</v>
      </c>
      <c r="M16" s="482" t="s">
        <v>512</v>
      </c>
      <c r="N16" s="182"/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36" priority="15" stopIfTrue="1" operator="lessThan">
      <formula>0.6</formula>
    </cfRule>
  </conditionalFormatting>
  <conditionalFormatting sqref="B5:B7">
    <cfRule type="expression" dxfId="35" priority="10">
      <formula>AND(LEFT(M5,6)&lt;&gt;"mezera",M5&lt;&gt;"")</formula>
    </cfRule>
  </conditionalFormatting>
  <conditionalFormatting sqref="A5:A7">
    <cfRule type="expression" dxfId="34" priority="8">
      <formula>AND(M5&lt;&gt;"",M5&lt;&gt;"mezeraKL")</formula>
    </cfRule>
  </conditionalFormatting>
  <conditionalFormatting sqref="F5:F7">
    <cfRule type="cellIs" dxfId="33" priority="7" operator="lessThan">
      <formula>0.6</formula>
    </cfRule>
  </conditionalFormatting>
  <conditionalFormatting sqref="B5:L7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7">
    <cfRule type="expression" dxfId="30" priority="12">
      <formula>$M5&lt;&gt;""</formula>
    </cfRule>
  </conditionalFormatting>
  <conditionalFormatting sqref="B9:B16">
    <cfRule type="expression" dxfId="29" priority="4">
      <formula>AND(LEFT(M9,6)&lt;&gt;"mezera",M9&lt;&gt;"")</formula>
    </cfRule>
  </conditionalFormatting>
  <conditionalFormatting sqref="A9:A16">
    <cfRule type="expression" dxfId="28" priority="2">
      <formula>AND(M9&lt;&gt;"",M9&lt;&gt;"mezeraKL")</formula>
    </cfRule>
  </conditionalFormatting>
  <conditionalFormatting sqref="F9:F16">
    <cfRule type="cellIs" dxfId="27" priority="1" operator="lessThan">
      <formula>0.6</formula>
    </cfRule>
  </conditionalFormatting>
  <conditionalFormatting sqref="B9:L16">
    <cfRule type="expression" dxfId="26" priority="3">
      <formula>OR($M9="KL",$M9="SumaKL")</formula>
    </cfRule>
    <cfRule type="expression" dxfId="25" priority="5">
      <formula>$M9="SumaNS"</formula>
    </cfRule>
  </conditionalFormatting>
  <conditionalFormatting sqref="A9:L16">
    <cfRule type="expression" dxfId="2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1" customWidth="1"/>
    <col min="2" max="2" width="11.109375" style="241" bestFit="1" customWidth="1"/>
    <col min="3" max="3" width="11.109375" style="161" hidden="1" customWidth="1"/>
    <col min="4" max="4" width="7.33203125" style="241" bestFit="1" customWidth="1"/>
    <col min="5" max="5" width="7.33203125" style="161" hidden="1" customWidth="1"/>
    <col min="6" max="6" width="11.109375" style="241" bestFit="1" customWidth="1"/>
    <col min="7" max="7" width="5.33203125" style="244" customWidth="1"/>
    <col min="8" max="8" width="7.33203125" style="241" bestFit="1" customWidth="1"/>
    <col min="9" max="9" width="5.33203125" style="244" customWidth="1"/>
    <col min="10" max="10" width="11.109375" style="241" customWidth="1"/>
    <col min="11" max="11" width="5.33203125" style="244" customWidth="1"/>
    <col min="12" max="12" width="7.33203125" style="241" customWidth="1"/>
    <col min="13" max="13" width="5.33203125" style="244" customWidth="1"/>
    <col min="14" max="14" width="0" style="161" hidden="1" customWidth="1"/>
    <col min="15" max="16384" width="8.88671875" style="161"/>
  </cols>
  <sheetData>
    <row r="1" spans="1:13" ht="18.600000000000001" customHeight="1" thickBot="1" x14ac:dyDescent="0.4">
      <c r="A1" s="394" t="s">
        <v>163</v>
      </c>
      <c r="B1" s="394"/>
      <c r="C1" s="394"/>
      <c r="D1" s="394"/>
      <c r="E1" s="394"/>
      <c r="F1" s="394"/>
      <c r="G1" s="394"/>
      <c r="H1" s="394"/>
      <c r="I1" s="394"/>
      <c r="J1" s="357"/>
      <c r="K1" s="357"/>
      <c r="L1" s="357"/>
      <c r="M1" s="357"/>
    </row>
    <row r="2" spans="1:13" ht="14.4" customHeight="1" thickBot="1" x14ac:dyDescent="0.35">
      <c r="A2" s="273" t="s">
        <v>291</v>
      </c>
      <c r="B2" s="248"/>
      <c r="C2" s="240"/>
      <c r="D2" s="248"/>
      <c r="E2" s="240"/>
      <c r="F2" s="248"/>
      <c r="G2" s="249"/>
      <c r="H2" s="248"/>
      <c r="I2" s="249"/>
    </row>
    <row r="3" spans="1:13" ht="14.4" customHeight="1" thickBot="1" x14ac:dyDescent="0.35">
      <c r="A3" s="175"/>
      <c r="B3" s="411" t="s">
        <v>15</v>
      </c>
      <c r="C3" s="413"/>
      <c r="D3" s="410"/>
      <c r="E3" s="174"/>
      <c r="F3" s="410" t="s">
        <v>16</v>
      </c>
      <c r="G3" s="410"/>
      <c r="H3" s="410"/>
      <c r="I3" s="410"/>
      <c r="J3" s="410" t="s">
        <v>162</v>
      </c>
      <c r="K3" s="410"/>
      <c r="L3" s="410"/>
      <c r="M3" s="412"/>
    </row>
    <row r="4" spans="1:13" ht="14.4" customHeight="1" thickBot="1" x14ac:dyDescent="0.35">
      <c r="A4" s="530" t="s">
        <v>149</v>
      </c>
      <c r="B4" s="531" t="s">
        <v>19</v>
      </c>
      <c r="C4" s="555"/>
      <c r="D4" s="531" t="s">
        <v>20</v>
      </c>
      <c r="E4" s="555"/>
      <c r="F4" s="531" t="s">
        <v>19</v>
      </c>
      <c r="G4" s="534" t="s">
        <v>2</v>
      </c>
      <c r="H4" s="531" t="s">
        <v>20</v>
      </c>
      <c r="I4" s="534" t="s">
        <v>2</v>
      </c>
      <c r="J4" s="531" t="s">
        <v>19</v>
      </c>
      <c r="K4" s="534" t="s">
        <v>2</v>
      </c>
      <c r="L4" s="531" t="s">
        <v>20</v>
      </c>
      <c r="M4" s="535" t="s">
        <v>2</v>
      </c>
    </row>
    <row r="5" spans="1:13" ht="14.4" customHeight="1" x14ac:dyDescent="0.3">
      <c r="A5" s="552" t="s">
        <v>817</v>
      </c>
      <c r="B5" s="545">
        <v>5282.2999999999993</v>
      </c>
      <c r="C5" s="489">
        <v>1</v>
      </c>
      <c r="D5" s="556">
        <v>6</v>
      </c>
      <c r="E5" s="559" t="s">
        <v>817</v>
      </c>
      <c r="F5" s="545"/>
      <c r="G5" s="510">
        <v>0</v>
      </c>
      <c r="H5" s="492"/>
      <c r="I5" s="536">
        <v>0</v>
      </c>
      <c r="J5" s="562">
        <v>5282.2999999999993</v>
      </c>
      <c r="K5" s="510">
        <v>1</v>
      </c>
      <c r="L5" s="492">
        <v>6</v>
      </c>
      <c r="M5" s="536">
        <v>1</v>
      </c>
    </row>
    <row r="6" spans="1:13" ht="14.4" customHeight="1" x14ac:dyDescent="0.3">
      <c r="A6" s="553" t="s">
        <v>818</v>
      </c>
      <c r="B6" s="546">
        <v>509.32</v>
      </c>
      <c r="C6" s="495">
        <v>1</v>
      </c>
      <c r="D6" s="557">
        <v>7</v>
      </c>
      <c r="E6" s="560" t="s">
        <v>818</v>
      </c>
      <c r="F6" s="546">
        <v>509.32</v>
      </c>
      <c r="G6" s="511">
        <v>1</v>
      </c>
      <c r="H6" s="498">
        <v>4</v>
      </c>
      <c r="I6" s="537">
        <v>0.5714285714285714</v>
      </c>
      <c r="J6" s="563">
        <v>0</v>
      </c>
      <c r="K6" s="511">
        <v>0</v>
      </c>
      <c r="L6" s="498">
        <v>3</v>
      </c>
      <c r="M6" s="537">
        <v>0.42857142857142855</v>
      </c>
    </row>
    <row r="7" spans="1:13" ht="14.4" customHeight="1" x14ac:dyDescent="0.3">
      <c r="A7" s="553" t="s">
        <v>819</v>
      </c>
      <c r="B7" s="546">
        <v>100.06</v>
      </c>
      <c r="C7" s="495">
        <v>1</v>
      </c>
      <c r="D7" s="557">
        <v>1</v>
      </c>
      <c r="E7" s="560" t="s">
        <v>819</v>
      </c>
      <c r="F7" s="546">
        <v>100.06</v>
      </c>
      <c r="G7" s="511">
        <v>1</v>
      </c>
      <c r="H7" s="498">
        <v>1</v>
      </c>
      <c r="I7" s="537">
        <v>1</v>
      </c>
      <c r="J7" s="563"/>
      <c r="K7" s="511">
        <v>0</v>
      </c>
      <c r="L7" s="498"/>
      <c r="M7" s="537">
        <v>0</v>
      </c>
    </row>
    <row r="8" spans="1:13" ht="14.4" customHeight="1" x14ac:dyDescent="0.3">
      <c r="A8" s="553" t="s">
        <v>820</v>
      </c>
      <c r="B8" s="546">
        <v>475.3</v>
      </c>
      <c r="C8" s="495">
        <v>1</v>
      </c>
      <c r="D8" s="557">
        <v>1</v>
      </c>
      <c r="E8" s="560" t="s">
        <v>820</v>
      </c>
      <c r="F8" s="546"/>
      <c r="G8" s="511">
        <v>0</v>
      </c>
      <c r="H8" s="498"/>
      <c r="I8" s="537">
        <v>0</v>
      </c>
      <c r="J8" s="563">
        <v>475.3</v>
      </c>
      <c r="K8" s="511">
        <v>1</v>
      </c>
      <c r="L8" s="498">
        <v>1</v>
      </c>
      <c r="M8" s="537">
        <v>1</v>
      </c>
    </row>
    <row r="9" spans="1:13" ht="14.4" customHeight="1" x14ac:dyDescent="0.3">
      <c r="A9" s="553" t="s">
        <v>821</v>
      </c>
      <c r="B9" s="546">
        <v>232.32999999999998</v>
      </c>
      <c r="C9" s="495">
        <v>1</v>
      </c>
      <c r="D9" s="557">
        <v>3</v>
      </c>
      <c r="E9" s="560" t="s">
        <v>821</v>
      </c>
      <c r="F9" s="546">
        <v>232.32999999999998</v>
      </c>
      <c r="G9" s="511">
        <v>1</v>
      </c>
      <c r="H9" s="498">
        <v>3</v>
      </c>
      <c r="I9" s="537">
        <v>1</v>
      </c>
      <c r="J9" s="563"/>
      <c r="K9" s="511">
        <v>0</v>
      </c>
      <c r="L9" s="498"/>
      <c r="M9" s="537">
        <v>0</v>
      </c>
    </row>
    <row r="10" spans="1:13" ht="14.4" customHeight="1" x14ac:dyDescent="0.3">
      <c r="A10" s="553" t="s">
        <v>822</v>
      </c>
      <c r="B10" s="546">
        <v>113.2</v>
      </c>
      <c r="C10" s="495">
        <v>1</v>
      </c>
      <c r="D10" s="557">
        <v>1</v>
      </c>
      <c r="E10" s="560" t="s">
        <v>822</v>
      </c>
      <c r="F10" s="546">
        <v>113.2</v>
      </c>
      <c r="G10" s="511">
        <v>1</v>
      </c>
      <c r="H10" s="498">
        <v>1</v>
      </c>
      <c r="I10" s="537">
        <v>1</v>
      </c>
      <c r="J10" s="563"/>
      <c r="K10" s="511">
        <v>0</v>
      </c>
      <c r="L10" s="498"/>
      <c r="M10" s="537">
        <v>0</v>
      </c>
    </row>
    <row r="11" spans="1:13" ht="14.4" customHeight="1" x14ac:dyDescent="0.3">
      <c r="A11" s="553" t="s">
        <v>823</v>
      </c>
      <c r="B11" s="546">
        <v>1290.96</v>
      </c>
      <c r="C11" s="495">
        <v>1</v>
      </c>
      <c r="D11" s="557">
        <v>10</v>
      </c>
      <c r="E11" s="560" t="s">
        <v>823</v>
      </c>
      <c r="F11" s="546">
        <v>1199.46</v>
      </c>
      <c r="G11" s="511">
        <v>0.92912251347834174</v>
      </c>
      <c r="H11" s="498">
        <v>3</v>
      </c>
      <c r="I11" s="537">
        <v>0.3</v>
      </c>
      <c r="J11" s="563">
        <v>91.5</v>
      </c>
      <c r="K11" s="511">
        <v>7.0877486521658303E-2</v>
      </c>
      <c r="L11" s="498">
        <v>7</v>
      </c>
      <c r="M11" s="537">
        <v>0.7</v>
      </c>
    </row>
    <row r="12" spans="1:13" ht="14.4" customHeight="1" x14ac:dyDescent="0.3">
      <c r="A12" s="553" t="s">
        <v>824</v>
      </c>
      <c r="B12" s="546">
        <v>0</v>
      </c>
      <c r="C12" s="495"/>
      <c r="D12" s="557">
        <v>1</v>
      </c>
      <c r="E12" s="560" t="s">
        <v>824</v>
      </c>
      <c r="F12" s="546">
        <v>0</v>
      </c>
      <c r="G12" s="511"/>
      <c r="H12" s="498">
        <v>1</v>
      </c>
      <c r="I12" s="537">
        <v>1</v>
      </c>
      <c r="J12" s="563"/>
      <c r="K12" s="511"/>
      <c r="L12" s="498"/>
      <c r="M12" s="537">
        <v>0</v>
      </c>
    </row>
    <row r="13" spans="1:13" ht="14.4" customHeight="1" x14ac:dyDescent="0.3">
      <c r="A13" s="553" t="s">
        <v>825</v>
      </c>
      <c r="B13" s="546">
        <v>619.53000000000009</v>
      </c>
      <c r="C13" s="495">
        <v>1</v>
      </c>
      <c r="D13" s="557">
        <v>6</v>
      </c>
      <c r="E13" s="560" t="s">
        <v>825</v>
      </c>
      <c r="F13" s="546">
        <v>114.39</v>
      </c>
      <c r="G13" s="511">
        <v>0.18463996900876467</v>
      </c>
      <c r="H13" s="498">
        <v>2</v>
      </c>
      <c r="I13" s="537">
        <v>0.33333333333333331</v>
      </c>
      <c r="J13" s="563">
        <v>505.14000000000004</v>
      </c>
      <c r="K13" s="511">
        <v>0.81536003099123522</v>
      </c>
      <c r="L13" s="498">
        <v>4</v>
      </c>
      <c r="M13" s="537">
        <v>0.66666666666666663</v>
      </c>
    </row>
    <row r="14" spans="1:13" ht="14.4" customHeight="1" x14ac:dyDescent="0.3">
      <c r="A14" s="553" t="s">
        <v>826</v>
      </c>
      <c r="B14" s="546">
        <v>1331.7499999999998</v>
      </c>
      <c r="C14" s="495">
        <v>1</v>
      </c>
      <c r="D14" s="557">
        <v>9</v>
      </c>
      <c r="E14" s="560" t="s">
        <v>826</v>
      </c>
      <c r="F14" s="546">
        <v>948.16999999999985</v>
      </c>
      <c r="G14" s="511">
        <v>0.71197296789938047</v>
      </c>
      <c r="H14" s="498">
        <v>7</v>
      </c>
      <c r="I14" s="537">
        <v>0.77777777777777779</v>
      </c>
      <c r="J14" s="563">
        <v>383.58</v>
      </c>
      <c r="K14" s="511">
        <v>0.28802703210061953</v>
      </c>
      <c r="L14" s="498">
        <v>2</v>
      </c>
      <c r="M14" s="537">
        <v>0.22222222222222221</v>
      </c>
    </row>
    <row r="15" spans="1:13" ht="14.4" customHeight="1" x14ac:dyDescent="0.3">
      <c r="A15" s="553" t="s">
        <v>827</v>
      </c>
      <c r="B15" s="546">
        <v>2731.66</v>
      </c>
      <c r="C15" s="495">
        <v>1</v>
      </c>
      <c r="D15" s="557">
        <v>7</v>
      </c>
      <c r="E15" s="560" t="s">
        <v>827</v>
      </c>
      <c r="F15" s="546">
        <v>1187.6499999999999</v>
      </c>
      <c r="G15" s="511">
        <v>0.43477226301955585</v>
      </c>
      <c r="H15" s="498">
        <v>3</v>
      </c>
      <c r="I15" s="537">
        <v>0.42857142857142855</v>
      </c>
      <c r="J15" s="563">
        <v>1544.0099999999998</v>
      </c>
      <c r="K15" s="511">
        <v>0.56522773698044404</v>
      </c>
      <c r="L15" s="498">
        <v>4</v>
      </c>
      <c r="M15" s="537">
        <v>0.5714285714285714</v>
      </c>
    </row>
    <row r="16" spans="1:13" ht="14.4" customHeight="1" x14ac:dyDescent="0.3">
      <c r="A16" s="553" t="s">
        <v>828</v>
      </c>
      <c r="B16" s="546">
        <v>1118.4000000000001</v>
      </c>
      <c r="C16" s="495">
        <v>1</v>
      </c>
      <c r="D16" s="557">
        <v>11</v>
      </c>
      <c r="E16" s="560" t="s">
        <v>828</v>
      </c>
      <c r="F16" s="546">
        <v>609.51</v>
      </c>
      <c r="G16" s="511">
        <v>0.54498390557939913</v>
      </c>
      <c r="H16" s="498">
        <v>5</v>
      </c>
      <c r="I16" s="537">
        <v>0.45454545454545453</v>
      </c>
      <c r="J16" s="563">
        <v>508.89</v>
      </c>
      <c r="K16" s="511">
        <v>0.45501609442060081</v>
      </c>
      <c r="L16" s="498">
        <v>6</v>
      </c>
      <c r="M16" s="537">
        <v>0.54545454545454541</v>
      </c>
    </row>
    <row r="17" spans="1:13" ht="14.4" customHeight="1" x14ac:dyDescent="0.3">
      <c r="A17" s="553" t="s">
        <v>829</v>
      </c>
      <c r="B17" s="546">
        <v>380.15999999999997</v>
      </c>
      <c r="C17" s="495">
        <v>1</v>
      </c>
      <c r="D17" s="557">
        <v>2</v>
      </c>
      <c r="E17" s="560" t="s">
        <v>829</v>
      </c>
      <c r="F17" s="546">
        <v>380.15999999999997</v>
      </c>
      <c r="G17" s="511">
        <v>1</v>
      </c>
      <c r="H17" s="498">
        <v>2</v>
      </c>
      <c r="I17" s="537">
        <v>1</v>
      </c>
      <c r="J17" s="563"/>
      <c r="K17" s="511">
        <v>0</v>
      </c>
      <c r="L17" s="498"/>
      <c r="M17" s="537">
        <v>0</v>
      </c>
    </row>
    <row r="18" spans="1:13" ht="14.4" customHeight="1" x14ac:dyDescent="0.3">
      <c r="A18" s="553" t="s">
        <v>830</v>
      </c>
      <c r="B18" s="546">
        <v>1067.27</v>
      </c>
      <c r="C18" s="495">
        <v>1</v>
      </c>
      <c r="D18" s="557">
        <v>4</v>
      </c>
      <c r="E18" s="560" t="s">
        <v>830</v>
      </c>
      <c r="F18" s="546">
        <v>1067.27</v>
      </c>
      <c r="G18" s="511">
        <v>1</v>
      </c>
      <c r="H18" s="498">
        <v>4</v>
      </c>
      <c r="I18" s="537">
        <v>1</v>
      </c>
      <c r="J18" s="563"/>
      <c r="K18" s="511">
        <v>0</v>
      </c>
      <c r="L18" s="498"/>
      <c r="M18" s="537">
        <v>0</v>
      </c>
    </row>
    <row r="19" spans="1:13" ht="14.4" customHeight="1" x14ac:dyDescent="0.3">
      <c r="A19" s="553" t="s">
        <v>831</v>
      </c>
      <c r="B19" s="546">
        <v>200.82</v>
      </c>
      <c r="C19" s="495">
        <v>1</v>
      </c>
      <c r="D19" s="557">
        <v>1</v>
      </c>
      <c r="E19" s="560" t="s">
        <v>831</v>
      </c>
      <c r="F19" s="546">
        <v>200.82</v>
      </c>
      <c r="G19" s="511">
        <v>1</v>
      </c>
      <c r="H19" s="498">
        <v>1</v>
      </c>
      <c r="I19" s="537">
        <v>1</v>
      </c>
      <c r="J19" s="563"/>
      <c r="K19" s="511">
        <v>0</v>
      </c>
      <c r="L19" s="498"/>
      <c r="M19" s="537">
        <v>0</v>
      </c>
    </row>
    <row r="20" spans="1:13" ht="14.4" customHeight="1" x14ac:dyDescent="0.3">
      <c r="A20" s="553" t="s">
        <v>832</v>
      </c>
      <c r="B20" s="546">
        <v>222.25</v>
      </c>
      <c r="C20" s="495">
        <v>1</v>
      </c>
      <c r="D20" s="557">
        <v>4</v>
      </c>
      <c r="E20" s="560" t="s">
        <v>832</v>
      </c>
      <c r="F20" s="546">
        <v>222.25</v>
      </c>
      <c r="G20" s="511">
        <v>1</v>
      </c>
      <c r="H20" s="498">
        <v>1</v>
      </c>
      <c r="I20" s="537">
        <v>0.25</v>
      </c>
      <c r="J20" s="563">
        <v>0</v>
      </c>
      <c r="K20" s="511">
        <v>0</v>
      </c>
      <c r="L20" s="498">
        <v>3</v>
      </c>
      <c r="M20" s="537">
        <v>0.75</v>
      </c>
    </row>
    <row r="21" spans="1:13" ht="14.4" customHeight="1" thickBot="1" x14ac:dyDescent="0.35">
      <c r="A21" s="554" t="s">
        <v>833</v>
      </c>
      <c r="B21" s="547">
        <v>0</v>
      </c>
      <c r="C21" s="501"/>
      <c r="D21" s="558">
        <v>2</v>
      </c>
      <c r="E21" s="561" t="s">
        <v>833</v>
      </c>
      <c r="F21" s="547">
        <v>0</v>
      </c>
      <c r="G21" s="512"/>
      <c r="H21" s="504">
        <v>1</v>
      </c>
      <c r="I21" s="538">
        <v>0.5</v>
      </c>
      <c r="J21" s="564">
        <v>0</v>
      </c>
      <c r="K21" s="512"/>
      <c r="L21" s="504">
        <v>1</v>
      </c>
      <c r="M21" s="538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1" hidden="1" customWidth="1" outlineLevel="1"/>
    <col min="2" max="2" width="28.33203125" style="161" hidden="1" customWidth="1" outlineLevel="1"/>
    <col min="3" max="3" width="9" style="161" customWidth="1" collapsed="1"/>
    <col min="4" max="4" width="18.77734375" style="252" customWidth="1"/>
    <col min="5" max="5" width="13.5546875" style="242" customWidth="1"/>
    <col min="6" max="6" width="6" style="161" bestFit="1" customWidth="1"/>
    <col min="7" max="7" width="8.77734375" style="161" customWidth="1"/>
    <col min="8" max="8" width="5" style="161" bestFit="1" customWidth="1"/>
    <col min="9" max="9" width="8.5546875" style="161" hidden="1" customWidth="1" outlineLevel="1"/>
    <col min="10" max="10" width="25.77734375" style="161" customWidth="1" collapsed="1"/>
    <col min="11" max="11" width="8.77734375" style="161" customWidth="1"/>
    <col min="12" max="12" width="7.77734375" style="243" customWidth="1"/>
    <col min="13" max="13" width="11.109375" style="243" customWidth="1"/>
    <col min="14" max="14" width="7.77734375" style="161" customWidth="1"/>
    <col min="15" max="15" width="7.77734375" style="253" customWidth="1"/>
    <col min="16" max="16" width="11.109375" style="243" customWidth="1"/>
    <col min="17" max="17" width="5.44140625" style="244" bestFit="1" customWidth="1"/>
    <col min="18" max="18" width="7.77734375" style="161" customWidth="1"/>
    <col min="19" max="19" width="5.44140625" style="244" bestFit="1" customWidth="1"/>
    <col min="20" max="20" width="7.77734375" style="253" customWidth="1"/>
    <col min="21" max="21" width="5.44140625" style="244" bestFit="1" customWidth="1"/>
    <col min="22" max="16384" width="8.88671875" style="161"/>
  </cols>
  <sheetData>
    <row r="1" spans="1:21" ht="18.600000000000001" customHeight="1" thickBot="1" x14ac:dyDescent="0.4">
      <c r="A1" s="385" t="s">
        <v>1074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</row>
    <row r="2" spans="1:21" ht="14.4" customHeight="1" thickBot="1" x14ac:dyDescent="0.35">
      <c r="A2" s="273" t="s">
        <v>291</v>
      </c>
      <c r="B2" s="250"/>
      <c r="C2" s="240"/>
      <c r="D2" s="240"/>
      <c r="E2" s="251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</row>
    <row r="3" spans="1:21" ht="14.4" customHeight="1" thickBot="1" x14ac:dyDescent="0.35">
      <c r="A3" s="417"/>
      <c r="B3" s="418"/>
      <c r="C3" s="418"/>
      <c r="D3" s="418"/>
      <c r="E3" s="418"/>
      <c r="F3" s="418"/>
      <c r="G3" s="418"/>
      <c r="H3" s="418"/>
      <c r="I3" s="418"/>
      <c r="J3" s="418"/>
      <c r="K3" s="419" t="s">
        <v>141</v>
      </c>
      <c r="L3" s="420"/>
      <c r="M3" s="66">
        <f>SUBTOTAL(9,M7:M1048576)</f>
        <v>15675.31</v>
      </c>
      <c r="N3" s="66">
        <f>SUBTOTAL(9,N7:N1048576)</f>
        <v>130</v>
      </c>
      <c r="O3" s="66">
        <f>SUBTOTAL(9,O7:O1048576)</f>
        <v>76</v>
      </c>
      <c r="P3" s="66">
        <f>SUBTOTAL(9,P7:P1048576)</f>
        <v>6884.5899999999974</v>
      </c>
      <c r="Q3" s="67">
        <f>IF(M3=0,0,P3/M3)</f>
        <v>0.43919960753567217</v>
      </c>
      <c r="R3" s="66">
        <f>SUBTOTAL(9,R7:R1048576)</f>
        <v>68</v>
      </c>
      <c r="S3" s="67">
        <f>IF(N3=0,0,R3/N3)</f>
        <v>0.52307692307692311</v>
      </c>
      <c r="T3" s="66">
        <f>SUBTOTAL(9,T7:T1048576)</f>
        <v>39</v>
      </c>
      <c r="U3" s="68">
        <f>IF(O3=0,0,T3/O3)</f>
        <v>0.51315789473684215</v>
      </c>
    </row>
    <row r="4" spans="1:21" ht="14.4" customHeight="1" x14ac:dyDescent="0.3">
      <c r="A4" s="69"/>
      <c r="B4" s="70"/>
      <c r="C4" s="70"/>
      <c r="D4" s="71"/>
      <c r="E4" s="175"/>
      <c r="F4" s="70"/>
      <c r="G4" s="70"/>
      <c r="H4" s="70"/>
      <c r="I4" s="70"/>
      <c r="J4" s="70"/>
      <c r="K4" s="70"/>
      <c r="L4" s="70"/>
      <c r="M4" s="421" t="s">
        <v>15</v>
      </c>
      <c r="N4" s="422"/>
      <c r="O4" s="422"/>
      <c r="P4" s="423" t="s">
        <v>21</v>
      </c>
      <c r="Q4" s="422"/>
      <c r="R4" s="422"/>
      <c r="S4" s="422"/>
      <c r="T4" s="422"/>
      <c r="U4" s="424"/>
    </row>
    <row r="5" spans="1:21" ht="14.4" customHeight="1" thickBot="1" x14ac:dyDescent="0.35">
      <c r="A5" s="72"/>
      <c r="B5" s="73"/>
      <c r="C5" s="70"/>
      <c r="D5" s="71"/>
      <c r="E5" s="175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14" t="s">
        <v>22</v>
      </c>
      <c r="Q5" s="415"/>
      <c r="R5" s="414" t="s">
        <v>13</v>
      </c>
      <c r="S5" s="415"/>
      <c r="T5" s="414" t="s">
        <v>20</v>
      </c>
      <c r="U5" s="416"/>
    </row>
    <row r="6" spans="1:21" s="242" customFormat="1" ht="14.4" customHeight="1" thickBot="1" x14ac:dyDescent="0.35">
      <c r="A6" s="565" t="s">
        <v>23</v>
      </c>
      <c r="B6" s="566" t="s">
        <v>5</v>
      </c>
      <c r="C6" s="565" t="s">
        <v>24</v>
      </c>
      <c r="D6" s="566" t="s">
        <v>6</v>
      </c>
      <c r="E6" s="566" t="s">
        <v>165</v>
      </c>
      <c r="F6" s="566" t="s">
        <v>25</v>
      </c>
      <c r="G6" s="566" t="s">
        <v>26</v>
      </c>
      <c r="H6" s="566" t="s">
        <v>8</v>
      </c>
      <c r="I6" s="566" t="s">
        <v>10</v>
      </c>
      <c r="J6" s="566" t="s">
        <v>11</v>
      </c>
      <c r="K6" s="566" t="s">
        <v>12</v>
      </c>
      <c r="L6" s="566" t="s">
        <v>27</v>
      </c>
      <c r="M6" s="567" t="s">
        <v>14</v>
      </c>
      <c r="N6" s="568" t="s">
        <v>28</v>
      </c>
      <c r="O6" s="568" t="s">
        <v>28</v>
      </c>
      <c r="P6" s="568" t="s">
        <v>14</v>
      </c>
      <c r="Q6" s="568" t="s">
        <v>2</v>
      </c>
      <c r="R6" s="568" t="s">
        <v>28</v>
      </c>
      <c r="S6" s="568" t="s">
        <v>2</v>
      </c>
      <c r="T6" s="568" t="s">
        <v>28</v>
      </c>
      <c r="U6" s="569" t="s">
        <v>2</v>
      </c>
    </row>
    <row r="7" spans="1:21" ht="14.4" customHeight="1" x14ac:dyDescent="0.3">
      <c r="A7" s="570">
        <v>34</v>
      </c>
      <c r="B7" s="571" t="s">
        <v>508</v>
      </c>
      <c r="C7" s="571">
        <v>3452</v>
      </c>
      <c r="D7" s="572" t="s">
        <v>1073</v>
      </c>
      <c r="E7" s="573" t="s">
        <v>824</v>
      </c>
      <c r="F7" s="571" t="s">
        <v>812</v>
      </c>
      <c r="G7" s="571" t="s">
        <v>834</v>
      </c>
      <c r="H7" s="571" t="s">
        <v>509</v>
      </c>
      <c r="I7" s="571" t="s">
        <v>835</v>
      </c>
      <c r="J7" s="571" t="s">
        <v>836</v>
      </c>
      <c r="K7" s="571" t="s">
        <v>837</v>
      </c>
      <c r="L7" s="574">
        <v>0</v>
      </c>
      <c r="M7" s="574">
        <v>0</v>
      </c>
      <c r="N7" s="571">
        <v>1</v>
      </c>
      <c r="O7" s="575">
        <v>1</v>
      </c>
      <c r="P7" s="574">
        <v>0</v>
      </c>
      <c r="Q7" s="576"/>
      <c r="R7" s="571">
        <v>1</v>
      </c>
      <c r="S7" s="576">
        <v>1</v>
      </c>
      <c r="T7" s="575">
        <v>1</v>
      </c>
      <c r="U7" s="153">
        <v>1</v>
      </c>
    </row>
    <row r="8" spans="1:21" ht="14.4" customHeight="1" x14ac:dyDescent="0.3">
      <c r="A8" s="494">
        <v>34</v>
      </c>
      <c r="B8" s="495" t="s">
        <v>508</v>
      </c>
      <c r="C8" s="495">
        <v>3452</v>
      </c>
      <c r="D8" s="577" t="s">
        <v>1073</v>
      </c>
      <c r="E8" s="578" t="s">
        <v>830</v>
      </c>
      <c r="F8" s="495" t="s">
        <v>812</v>
      </c>
      <c r="G8" s="495" t="s">
        <v>838</v>
      </c>
      <c r="H8" s="495" t="s">
        <v>509</v>
      </c>
      <c r="I8" s="495" t="s">
        <v>839</v>
      </c>
      <c r="J8" s="495" t="s">
        <v>840</v>
      </c>
      <c r="K8" s="495" t="s">
        <v>841</v>
      </c>
      <c r="L8" s="496">
        <v>333.31</v>
      </c>
      <c r="M8" s="496">
        <v>666.62</v>
      </c>
      <c r="N8" s="495">
        <v>2</v>
      </c>
      <c r="O8" s="579">
        <v>1</v>
      </c>
      <c r="P8" s="496">
        <v>666.62</v>
      </c>
      <c r="Q8" s="511">
        <v>1</v>
      </c>
      <c r="R8" s="495">
        <v>2</v>
      </c>
      <c r="S8" s="511">
        <v>1</v>
      </c>
      <c r="T8" s="579">
        <v>1</v>
      </c>
      <c r="U8" s="537">
        <v>1</v>
      </c>
    </row>
    <row r="9" spans="1:21" ht="14.4" customHeight="1" x14ac:dyDescent="0.3">
      <c r="A9" s="494">
        <v>34</v>
      </c>
      <c r="B9" s="495" t="s">
        <v>508</v>
      </c>
      <c r="C9" s="495">
        <v>3452</v>
      </c>
      <c r="D9" s="577" t="s">
        <v>1073</v>
      </c>
      <c r="E9" s="578" t="s">
        <v>830</v>
      </c>
      <c r="F9" s="495" t="s">
        <v>812</v>
      </c>
      <c r="G9" s="495" t="s">
        <v>842</v>
      </c>
      <c r="H9" s="495" t="s">
        <v>509</v>
      </c>
      <c r="I9" s="495" t="s">
        <v>710</v>
      </c>
      <c r="J9" s="495" t="s">
        <v>711</v>
      </c>
      <c r="K9" s="495" t="s">
        <v>843</v>
      </c>
      <c r="L9" s="496">
        <v>50.27</v>
      </c>
      <c r="M9" s="496">
        <v>50.27</v>
      </c>
      <c r="N9" s="495">
        <v>1</v>
      </c>
      <c r="O9" s="579">
        <v>1</v>
      </c>
      <c r="P9" s="496">
        <v>50.27</v>
      </c>
      <c r="Q9" s="511">
        <v>1</v>
      </c>
      <c r="R9" s="495">
        <v>1</v>
      </c>
      <c r="S9" s="511">
        <v>1</v>
      </c>
      <c r="T9" s="579">
        <v>1</v>
      </c>
      <c r="U9" s="537">
        <v>1</v>
      </c>
    </row>
    <row r="10" spans="1:21" ht="14.4" customHeight="1" x14ac:dyDescent="0.3">
      <c r="A10" s="494">
        <v>34</v>
      </c>
      <c r="B10" s="495" t="s">
        <v>508</v>
      </c>
      <c r="C10" s="495">
        <v>3452</v>
      </c>
      <c r="D10" s="577" t="s">
        <v>1073</v>
      </c>
      <c r="E10" s="578" t="s">
        <v>830</v>
      </c>
      <c r="F10" s="495" t="s">
        <v>812</v>
      </c>
      <c r="G10" s="495" t="s">
        <v>844</v>
      </c>
      <c r="H10" s="495" t="s">
        <v>509</v>
      </c>
      <c r="I10" s="495" t="s">
        <v>845</v>
      </c>
      <c r="J10" s="495" t="s">
        <v>846</v>
      </c>
      <c r="K10" s="495" t="s">
        <v>847</v>
      </c>
      <c r="L10" s="496">
        <v>0</v>
      </c>
      <c r="M10" s="496">
        <v>0</v>
      </c>
      <c r="N10" s="495">
        <v>1</v>
      </c>
      <c r="O10" s="579">
        <v>1</v>
      </c>
      <c r="P10" s="496">
        <v>0</v>
      </c>
      <c r="Q10" s="511"/>
      <c r="R10" s="495">
        <v>1</v>
      </c>
      <c r="S10" s="511">
        <v>1</v>
      </c>
      <c r="T10" s="579">
        <v>1</v>
      </c>
      <c r="U10" s="537">
        <v>1</v>
      </c>
    </row>
    <row r="11" spans="1:21" ht="14.4" customHeight="1" x14ac:dyDescent="0.3">
      <c r="A11" s="494">
        <v>34</v>
      </c>
      <c r="B11" s="495" t="s">
        <v>508</v>
      </c>
      <c r="C11" s="495">
        <v>3452</v>
      </c>
      <c r="D11" s="577" t="s">
        <v>1073</v>
      </c>
      <c r="E11" s="578" t="s">
        <v>830</v>
      </c>
      <c r="F11" s="495" t="s">
        <v>812</v>
      </c>
      <c r="G11" s="495" t="s">
        <v>848</v>
      </c>
      <c r="H11" s="495" t="s">
        <v>656</v>
      </c>
      <c r="I11" s="495" t="s">
        <v>849</v>
      </c>
      <c r="J11" s="495" t="s">
        <v>850</v>
      </c>
      <c r="K11" s="495" t="s">
        <v>851</v>
      </c>
      <c r="L11" s="496">
        <v>175.19</v>
      </c>
      <c r="M11" s="496">
        <v>350.38</v>
      </c>
      <c r="N11" s="495">
        <v>2</v>
      </c>
      <c r="O11" s="579">
        <v>1</v>
      </c>
      <c r="P11" s="496">
        <v>350.38</v>
      </c>
      <c r="Q11" s="511">
        <v>1</v>
      </c>
      <c r="R11" s="495">
        <v>2</v>
      </c>
      <c r="S11" s="511">
        <v>1</v>
      </c>
      <c r="T11" s="579">
        <v>1</v>
      </c>
      <c r="U11" s="537">
        <v>1</v>
      </c>
    </row>
    <row r="12" spans="1:21" ht="14.4" customHeight="1" x14ac:dyDescent="0.3">
      <c r="A12" s="494">
        <v>34</v>
      </c>
      <c r="B12" s="495" t="s">
        <v>508</v>
      </c>
      <c r="C12" s="495">
        <v>3452</v>
      </c>
      <c r="D12" s="577" t="s">
        <v>1073</v>
      </c>
      <c r="E12" s="578" t="s">
        <v>832</v>
      </c>
      <c r="F12" s="495" t="s">
        <v>812</v>
      </c>
      <c r="G12" s="495" t="s">
        <v>852</v>
      </c>
      <c r="H12" s="495" t="s">
        <v>656</v>
      </c>
      <c r="I12" s="495" t="s">
        <v>853</v>
      </c>
      <c r="J12" s="495" t="s">
        <v>854</v>
      </c>
      <c r="K12" s="495" t="s">
        <v>855</v>
      </c>
      <c r="L12" s="496">
        <v>222.25</v>
      </c>
      <c r="M12" s="496">
        <v>222.25</v>
      </c>
      <c r="N12" s="495">
        <v>1</v>
      </c>
      <c r="O12" s="579">
        <v>1</v>
      </c>
      <c r="P12" s="496">
        <v>222.25</v>
      </c>
      <c r="Q12" s="511">
        <v>1</v>
      </c>
      <c r="R12" s="495">
        <v>1</v>
      </c>
      <c r="S12" s="511">
        <v>1</v>
      </c>
      <c r="T12" s="579">
        <v>1</v>
      </c>
      <c r="U12" s="537">
        <v>1</v>
      </c>
    </row>
    <row r="13" spans="1:21" ht="14.4" customHeight="1" x14ac:dyDescent="0.3">
      <c r="A13" s="494">
        <v>34</v>
      </c>
      <c r="B13" s="495" t="s">
        <v>508</v>
      </c>
      <c r="C13" s="495">
        <v>3452</v>
      </c>
      <c r="D13" s="577" t="s">
        <v>1073</v>
      </c>
      <c r="E13" s="578" t="s">
        <v>832</v>
      </c>
      <c r="F13" s="495" t="s">
        <v>812</v>
      </c>
      <c r="G13" s="495" t="s">
        <v>856</v>
      </c>
      <c r="H13" s="495" t="s">
        <v>509</v>
      </c>
      <c r="I13" s="495" t="s">
        <v>857</v>
      </c>
      <c r="J13" s="495" t="s">
        <v>858</v>
      </c>
      <c r="K13" s="495" t="s">
        <v>859</v>
      </c>
      <c r="L13" s="496">
        <v>0</v>
      </c>
      <c r="M13" s="496">
        <v>0</v>
      </c>
      <c r="N13" s="495">
        <v>1</v>
      </c>
      <c r="O13" s="579">
        <v>1</v>
      </c>
      <c r="P13" s="496"/>
      <c r="Q13" s="511"/>
      <c r="R13" s="495"/>
      <c r="S13" s="511">
        <v>0</v>
      </c>
      <c r="T13" s="579"/>
      <c r="U13" s="537">
        <v>0</v>
      </c>
    </row>
    <row r="14" spans="1:21" ht="14.4" customHeight="1" x14ac:dyDescent="0.3">
      <c r="A14" s="494">
        <v>34</v>
      </c>
      <c r="B14" s="495" t="s">
        <v>508</v>
      </c>
      <c r="C14" s="495">
        <v>3452</v>
      </c>
      <c r="D14" s="577" t="s">
        <v>1073</v>
      </c>
      <c r="E14" s="578" t="s">
        <v>832</v>
      </c>
      <c r="F14" s="495" t="s">
        <v>812</v>
      </c>
      <c r="G14" s="495" t="s">
        <v>856</v>
      </c>
      <c r="H14" s="495" t="s">
        <v>509</v>
      </c>
      <c r="I14" s="495" t="s">
        <v>860</v>
      </c>
      <c r="J14" s="495" t="s">
        <v>858</v>
      </c>
      <c r="K14" s="495" t="s">
        <v>861</v>
      </c>
      <c r="L14" s="496">
        <v>0</v>
      </c>
      <c r="M14" s="496">
        <v>0</v>
      </c>
      <c r="N14" s="495">
        <v>3</v>
      </c>
      <c r="O14" s="579">
        <v>0.5</v>
      </c>
      <c r="P14" s="496"/>
      <c r="Q14" s="511"/>
      <c r="R14" s="495"/>
      <c r="S14" s="511">
        <v>0</v>
      </c>
      <c r="T14" s="579"/>
      <c r="U14" s="537">
        <v>0</v>
      </c>
    </row>
    <row r="15" spans="1:21" ht="14.4" customHeight="1" x14ac:dyDescent="0.3">
      <c r="A15" s="494">
        <v>34</v>
      </c>
      <c r="B15" s="495" t="s">
        <v>508</v>
      </c>
      <c r="C15" s="495">
        <v>3452</v>
      </c>
      <c r="D15" s="577" t="s">
        <v>1073</v>
      </c>
      <c r="E15" s="578" t="s">
        <v>832</v>
      </c>
      <c r="F15" s="495" t="s">
        <v>812</v>
      </c>
      <c r="G15" s="495" t="s">
        <v>862</v>
      </c>
      <c r="H15" s="495" t="s">
        <v>509</v>
      </c>
      <c r="I15" s="495" t="s">
        <v>863</v>
      </c>
      <c r="J15" s="495" t="s">
        <v>864</v>
      </c>
      <c r="K15" s="495" t="s">
        <v>865</v>
      </c>
      <c r="L15" s="496">
        <v>0</v>
      </c>
      <c r="M15" s="496">
        <v>0</v>
      </c>
      <c r="N15" s="495">
        <v>2</v>
      </c>
      <c r="O15" s="579">
        <v>1.5</v>
      </c>
      <c r="P15" s="496"/>
      <c r="Q15" s="511"/>
      <c r="R15" s="495"/>
      <c r="S15" s="511">
        <v>0</v>
      </c>
      <c r="T15" s="579"/>
      <c r="U15" s="537">
        <v>0</v>
      </c>
    </row>
    <row r="16" spans="1:21" ht="14.4" customHeight="1" x14ac:dyDescent="0.3">
      <c r="A16" s="494">
        <v>34</v>
      </c>
      <c r="B16" s="495" t="s">
        <v>508</v>
      </c>
      <c r="C16" s="495">
        <v>3452</v>
      </c>
      <c r="D16" s="577" t="s">
        <v>1073</v>
      </c>
      <c r="E16" s="578" t="s">
        <v>833</v>
      </c>
      <c r="F16" s="495" t="s">
        <v>812</v>
      </c>
      <c r="G16" s="495" t="s">
        <v>834</v>
      </c>
      <c r="H16" s="495" t="s">
        <v>509</v>
      </c>
      <c r="I16" s="495" t="s">
        <v>835</v>
      </c>
      <c r="J16" s="495" t="s">
        <v>836</v>
      </c>
      <c r="K16" s="495" t="s">
        <v>837</v>
      </c>
      <c r="L16" s="496">
        <v>0</v>
      </c>
      <c r="M16" s="496">
        <v>0</v>
      </c>
      <c r="N16" s="495">
        <v>1</v>
      </c>
      <c r="O16" s="579">
        <v>1</v>
      </c>
      <c r="P16" s="496"/>
      <c r="Q16" s="511"/>
      <c r="R16" s="495"/>
      <c r="S16" s="511">
        <v>0</v>
      </c>
      <c r="T16" s="579"/>
      <c r="U16" s="537">
        <v>0</v>
      </c>
    </row>
    <row r="17" spans="1:21" ht="14.4" customHeight="1" x14ac:dyDescent="0.3">
      <c r="A17" s="494">
        <v>34</v>
      </c>
      <c r="B17" s="495" t="s">
        <v>508</v>
      </c>
      <c r="C17" s="495">
        <v>3452</v>
      </c>
      <c r="D17" s="577" t="s">
        <v>1073</v>
      </c>
      <c r="E17" s="578" t="s">
        <v>833</v>
      </c>
      <c r="F17" s="495" t="s">
        <v>812</v>
      </c>
      <c r="G17" s="495" t="s">
        <v>866</v>
      </c>
      <c r="H17" s="495" t="s">
        <v>509</v>
      </c>
      <c r="I17" s="495" t="s">
        <v>867</v>
      </c>
      <c r="J17" s="495" t="s">
        <v>868</v>
      </c>
      <c r="K17" s="495" t="s">
        <v>861</v>
      </c>
      <c r="L17" s="496">
        <v>0</v>
      </c>
      <c r="M17" s="496">
        <v>0</v>
      </c>
      <c r="N17" s="495">
        <v>2</v>
      </c>
      <c r="O17" s="579">
        <v>1</v>
      </c>
      <c r="P17" s="496">
        <v>0</v>
      </c>
      <c r="Q17" s="511"/>
      <c r="R17" s="495">
        <v>2</v>
      </c>
      <c r="S17" s="511">
        <v>1</v>
      </c>
      <c r="T17" s="579">
        <v>1</v>
      </c>
      <c r="U17" s="537">
        <v>1</v>
      </c>
    </row>
    <row r="18" spans="1:21" ht="14.4" customHeight="1" x14ac:dyDescent="0.3">
      <c r="A18" s="494">
        <v>34</v>
      </c>
      <c r="B18" s="495" t="s">
        <v>508</v>
      </c>
      <c r="C18" s="495">
        <v>89301345</v>
      </c>
      <c r="D18" s="577" t="s">
        <v>1073</v>
      </c>
      <c r="E18" s="578" t="s">
        <v>817</v>
      </c>
      <c r="F18" s="495" t="s">
        <v>812</v>
      </c>
      <c r="G18" s="495" t="s">
        <v>869</v>
      </c>
      <c r="H18" s="495" t="s">
        <v>509</v>
      </c>
      <c r="I18" s="495" t="s">
        <v>870</v>
      </c>
      <c r="J18" s="495" t="s">
        <v>871</v>
      </c>
      <c r="K18" s="495" t="s">
        <v>872</v>
      </c>
      <c r="L18" s="496">
        <v>67.040000000000006</v>
      </c>
      <c r="M18" s="496">
        <v>201.12</v>
      </c>
      <c r="N18" s="495">
        <v>3</v>
      </c>
      <c r="O18" s="579">
        <v>1.5</v>
      </c>
      <c r="P18" s="496"/>
      <c r="Q18" s="511">
        <v>0</v>
      </c>
      <c r="R18" s="495"/>
      <c r="S18" s="511">
        <v>0</v>
      </c>
      <c r="T18" s="579"/>
      <c r="U18" s="537">
        <v>0</v>
      </c>
    </row>
    <row r="19" spans="1:21" ht="14.4" customHeight="1" x14ac:dyDescent="0.3">
      <c r="A19" s="494">
        <v>34</v>
      </c>
      <c r="B19" s="495" t="s">
        <v>508</v>
      </c>
      <c r="C19" s="495">
        <v>89301345</v>
      </c>
      <c r="D19" s="577" t="s">
        <v>1073</v>
      </c>
      <c r="E19" s="578" t="s">
        <v>817</v>
      </c>
      <c r="F19" s="495" t="s">
        <v>812</v>
      </c>
      <c r="G19" s="495" t="s">
        <v>873</v>
      </c>
      <c r="H19" s="495" t="s">
        <v>509</v>
      </c>
      <c r="I19" s="495" t="s">
        <v>874</v>
      </c>
      <c r="J19" s="495" t="s">
        <v>875</v>
      </c>
      <c r="K19" s="495" t="s">
        <v>876</v>
      </c>
      <c r="L19" s="496">
        <v>310.11</v>
      </c>
      <c r="M19" s="496">
        <v>310.11</v>
      </c>
      <c r="N19" s="495">
        <v>1</v>
      </c>
      <c r="O19" s="579">
        <v>0.5</v>
      </c>
      <c r="P19" s="496"/>
      <c r="Q19" s="511">
        <v>0</v>
      </c>
      <c r="R19" s="495"/>
      <c r="S19" s="511">
        <v>0</v>
      </c>
      <c r="T19" s="579"/>
      <c r="U19" s="537">
        <v>0</v>
      </c>
    </row>
    <row r="20" spans="1:21" ht="14.4" customHeight="1" x14ac:dyDescent="0.3">
      <c r="A20" s="494">
        <v>34</v>
      </c>
      <c r="B20" s="495" t="s">
        <v>508</v>
      </c>
      <c r="C20" s="495">
        <v>89301345</v>
      </c>
      <c r="D20" s="577" t="s">
        <v>1073</v>
      </c>
      <c r="E20" s="578" t="s">
        <v>817</v>
      </c>
      <c r="F20" s="495" t="s">
        <v>812</v>
      </c>
      <c r="G20" s="495" t="s">
        <v>877</v>
      </c>
      <c r="H20" s="495" t="s">
        <v>656</v>
      </c>
      <c r="I20" s="495" t="s">
        <v>878</v>
      </c>
      <c r="J20" s="495" t="s">
        <v>879</v>
      </c>
      <c r="K20" s="495" t="s">
        <v>880</v>
      </c>
      <c r="L20" s="496">
        <v>691.43</v>
      </c>
      <c r="M20" s="496">
        <v>2765.72</v>
      </c>
      <c r="N20" s="495">
        <v>4</v>
      </c>
      <c r="O20" s="579">
        <v>2.5</v>
      </c>
      <c r="P20" s="496"/>
      <c r="Q20" s="511">
        <v>0</v>
      </c>
      <c r="R20" s="495"/>
      <c r="S20" s="511">
        <v>0</v>
      </c>
      <c r="T20" s="579"/>
      <c r="U20" s="537">
        <v>0</v>
      </c>
    </row>
    <row r="21" spans="1:21" ht="14.4" customHeight="1" x14ac:dyDescent="0.3">
      <c r="A21" s="494">
        <v>34</v>
      </c>
      <c r="B21" s="495" t="s">
        <v>508</v>
      </c>
      <c r="C21" s="495">
        <v>89301345</v>
      </c>
      <c r="D21" s="577" t="s">
        <v>1073</v>
      </c>
      <c r="E21" s="578" t="s">
        <v>817</v>
      </c>
      <c r="F21" s="495" t="s">
        <v>812</v>
      </c>
      <c r="G21" s="495" t="s">
        <v>881</v>
      </c>
      <c r="H21" s="495" t="s">
        <v>509</v>
      </c>
      <c r="I21" s="495" t="s">
        <v>882</v>
      </c>
      <c r="J21" s="495" t="s">
        <v>883</v>
      </c>
      <c r="K21" s="495" t="s">
        <v>884</v>
      </c>
      <c r="L21" s="496">
        <v>668.45</v>
      </c>
      <c r="M21" s="496">
        <v>2005.3500000000001</v>
      </c>
      <c r="N21" s="495">
        <v>3</v>
      </c>
      <c r="O21" s="579">
        <v>1.5</v>
      </c>
      <c r="P21" s="496"/>
      <c r="Q21" s="511">
        <v>0</v>
      </c>
      <c r="R21" s="495"/>
      <c r="S21" s="511">
        <v>0</v>
      </c>
      <c r="T21" s="579"/>
      <c r="U21" s="537">
        <v>0</v>
      </c>
    </row>
    <row r="22" spans="1:21" ht="14.4" customHeight="1" x14ac:dyDescent="0.3">
      <c r="A22" s="494">
        <v>34</v>
      </c>
      <c r="B22" s="495" t="s">
        <v>508</v>
      </c>
      <c r="C22" s="495">
        <v>89301345</v>
      </c>
      <c r="D22" s="577" t="s">
        <v>1073</v>
      </c>
      <c r="E22" s="578" t="s">
        <v>818</v>
      </c>
      <c r="F22" s="495" t="s">
        <v>812</v>
      </c>
      <c r="G22" s="495" t="s">
        <v>885</v>
      </c>
      <c r="H22" s="495" t="s">
        <v>509</v>
      </c>
      <c r="I22" s="495" t="s">
        <v>886</v>
      </c>
      <c r="J22" s="495" t="s">
        <v>727</v>
      </c>
      <c r="K22" s="495" t="s">
        <v>887</v>
      </c>
      <c r="L22" s="496">
        <v>0</v>
      </c>
      <c r="M22" s="496">
        <v>0</v>
      </c>
      <c r="N22" s="495">
        <v>2</v>
      </c>
      <c r="O22" s="579">
        <v>0.5</v>
      </c>
      <c r="P22" s="496"/>
      <c r="Q22" s="511"/>
      <c r="R22" s="495"/>
      <c r="S22" s="511">
        <v>0</v>
      </c>
      <c r="T22" s="579"/>
      <c r="U22" s="537">
        <v>0</v>
      </c>
    </row>
    <row r="23" spans="1:21" ht="14.4" customHeight="1" x14ac:dyDescent="0.3">
      <c r="A23" s="494">
        <v>34</v>
      </c>
      <c r="B23" s="495" t="s">
        <v>508</v>
      </c>
      <c r="C23" s="495">
        <v>89301345</v>
      </c>
      <c r="D23" s="577" t="s">
        <v>1073</v>
      </c>
      <c r="E23" s="578" t="s">
        <v>818</v>
      </c>
      <c r="F23" s="495" t="s">
        <v>812</v>
      </c>
      <c r="G23" s="495" t="s">
        <v>885</v>
      </c>
      <c r="H23" s="495" t="s">
        <v>509</v>
      </c>
      <c r="I23" s="495" t="s">
        <v>726</v>
      </c>
      <c r="J23" s="495" t="s">
        <v>727</v>
      </c>
      <c r="K23" s="495" t="s">
        <v>728</v>
      </c>
      <c r="L23" s="496">
        <v>203.07</v>
      </c>
      <c r="M23" s="496">
        <v>203.07</v>
      </c>
      <c r="N23" s="495">
        <v>1</v>
      </c>
      <c r="O23" s="579">
        <v>0.5</v>
      </c>
      <c r="P23" s="496">
        <v>203.07</v>
      </c>
      <c r="Q23" s="511">
        <v>1</v>
      </c>
      <c r="R23" s="495">
        <v>1</v>
      </c>
      <c r="S23" s="511">
        <v>1</v>
      </c>
      <c r="T23" s="579">
        <v>0.5</v>
      </c>
      <c r="U23" s="537">
        <v>1</v>
      </c>
    </row>
    <row r="24" spans="1:21" ht="14.4" customHeight="1" x14ac:dyDescent="0.3">
      <c r="A24" s="494">
        <v>34</v>
      </c>
      <c r="B24" s="495" t="s">
        <v>508</v>
      </c>
      <c r="C24" s="495">
        <v>89301345</v>
      </c>
      <c r="D24" s="577" t="s">
        <v>1073</v>
      </c>
      <c r="E24" s="578" t="s">
        <v>818</v>
      </c>
      <c r="F24" s="495" t="s">
        <v>812</v>
      </c>
      <c r="G24" s="495" t="s">
        <v>885</v>
      </c>
      <c r="H24" s="495" t="s">
        <v>509</v>
      </c>
      <c r="I24" s="495" t="s">
        <v>888</v>
      </c>
      <c r="J24" s="495" t="s">
        <v>889</v>
      </c>
      <c r="K24" s="495" t="s">
        <v>890</v>
      </c>
      <c r="L24" s="496">
        <v>182.76</v>
      </c>
      <c r="M24" s="496">
        <v>182.76</v>
      </c>
      <c r="N24" s="495">
        <v>1</v>
      </c>
      <c r="O24" s="579">
        <v>0.5</v>
      </c>
      <c r="P24" s="496">
        <v>182.76</v>
      </c>
      <c r="Q24" s="511">
        <v>1</v>
      </c>
      <c r="R24" s="495">
        <v>1</v>
      </c>
      <c r="S24" s="511">
        <v>1</v>
      </c>
      <c r="T24" s="579">
        <v>0.5</v>
      </c>
      <c r="U24" s="537">
        <v>1</v>
      </c>
    </row>
    <row r="25" spans="1:21" ht="14.4" customHeight="1" x14ac:dyDescent="0.3">
      <c r="A25" s="494">
        <v>34</v>
      </c>
      <c r="B25" s="495" t="s">
        <v>508</v>
      </c>
      <c r="C25" s="495">
        <v>89301345</v>
      </c>
      <c r="D25" s="577" t="s">
        <v>1073</v>
      </c>
      <c r="E25" s="578" t="s">
        <v>818</v>
      </c>
      <c r="F25" s="495" t="s">
        <v>812</v>
      </c>
      <c r="G25" s="495" t="s">
        <v>885</v>
      </c>
      <c r="H25" s="495" t="s">
        <v>509</v>
      </c>
      <c r="I25" s="495" t="s">
        <v>891</v>
      </c>
      <c r="J25" s="495" t="s">
        <v>889</v>
      </c>
      <c r="K25" s="495" t="s">
        <v>887</v>
      </c>
      <c r="L25" s="496">
        <v>60.92</v>
      </c>
      <c r="M25" s="496">
        <v>60.92</v>
      </c>
      <c r="N25" s="495">
        <v>1</v>
      </c>
      <c r="O25" s="579">
        <v>0.5</v>
      </c>
      <c r="P25" s="496">
        <v>60.92</v>
      </c>
      <c r="Q25" s="511">
        <v>1</v>
      </c>
      <c r="R25" s="495">
        <v>1</v>
      </c>
      <c r="S25" s="511">
        <v>1</v>
      </c>
      <c r="T25" s="579">
        <v>0.5</v>
      </c>
      <c r="U25" s="537">
        <v>1</v>
      </c>
    </row>
    <row r="26" spans="1:21" ht="14.4" customHeight="1" x14ac:dyDescent="0.3">
      <c r="A26" s="494">
        <v>34</v>
      </c>
      <c r="B26" s="495" t="s">
        <v>508</v>
      </c>
      <c r="C26" s="495">
        <v>89301345</v>
      </c>
      <c r="D26" s="577" t="s">
        <v>1073</v>
      </c>
      <c r="E26" s="578" t="s">
        <v>818</v>
      </c>
      <c r="F26" s="495" t="s">
        <v>812</v>
      </c>
      <c r="G26" s="495" t="s">
        <v>892</v>
      </c>
      <c r="H26" s="495" t="s">
        <v>509</v>
      </c>
      <c r="I26" s="495" t="s">
        <v>893</v>
      </c>
      <c r="J26" s="495" t="s">
        <v>894</v>
      </c>
      <c r="K26" s="495" t="s">
        <v>895</v>
      </c>
      <c r="L26" s="496">
        <v>0</v>
      </c>
      <c r="M26" s="496">
        <v>0</v>
      </c>
      <c r="N26" s="495">
        <v>1</v>
      </c>
      <c r="O26" s="579">
        <v>1</v>
      </c>
      <c r="P26" s="496"/>
      <c r="Q26" s="511"/>
      <c r="R26" s="495"/>
      <c r="S26" s="511">
        <v>0</v>
      </c>
      <c r="T26" s="579"/>
      <c r="U26" s="537">
        <v>0</v>
      </c>
    </row>
    <row r="27" spans="1:21" ht="14.4" customHeight="1" x14ac:dyDescent="0.3">
      <c r="A27" s="494">
        <v>34</v>
      </c>
      <c r="B27" s="495" t="s">
        <v>508</v>
      </c>
      <c r="C27" s="495">
        <v>89301345</v>
      </c>
      <c r="D27" s="577" t="s">
        <v>1073</v>
      </c>
      <c r="E27" s="578" t="s">
        <v>818</v>
      </c>
      <c r="F27" s="495" t="s">
        <v>812</v>
      </c>
      <c r="G27" s="495" t="s">
        <v>896</v>
      </c>
      <c r="H27" s="495" t="s">
        <v>509</v>
      </c>
      <c r="I27" s="495" t="s">
        <v>897</v>
      </c>
      <c r="J27" s="495" t="s">
        <v>898</v>
      </c>
      <c r="K27" s="495" t="s">
        <v>899</v>
      </c>
      <c r="L27" s="496">
        <v>0</v>
      </c>
      <c r="M27" s="496">
        <v>0</v>
      </c>
      <c r="N27" s="495">
        <v>4</v>
      </c>
      <c r="O27" s="579">
        <v>1.5</v>
      </c>
      <c r="P27" s="496"/>
      <c r="Q27" s="511"/>
      <c r="R27" s="495"/>
      <c r="S27" s="511">
        <v>0</v>
      </c>
      <c r="T27" s="579"/>
      <c r="U27" s="537">
        <v>0</v>
      </c>
    </row>
    <row r="28" spans="1:21" ht="14.4" customHeight="1" x14ac:dyDescent="0.3">
      <c r="A28" s="494">
        <v>34</v>
      </c>
      <c r="B28" s="495" t="s">
        <v>508</v>
      </c>
      <c r="C28" s="495">
        <v>89301345</v>
      </c>
      <c r="D28" s="577" t="s">
        <v>1073</v>
      </c>
      <c r="E28" s="578" t="s">
        <v>818</v>
      </c>
      <c r="F28" s="495" t="s">
        <v>812</v>
      </c>
      <c r="G28" s="495" t="s">
        <v>848</v>
      </c>
      <c r="H28" s="495" t="s">
        <v>656</v>
      </c>
      <c r="I28" s="495" t="s">
        <v>900</v>
      </c>
      <c r="J28" s="495" t="s">
        <v>901</v>
      </c>
      <c r="K28" s="495" t="s">
        <v>902</v>
      </c>
      <c r="L28" s="496">
        <v>62.57</v>
      </c>
      <c r="M28" s="496">
        <v>62.57</v>
      </c>
      <c r="N28" s="495">
        <v>1</v>
      </c>
      <c r="O28" s="579">
        <v>0.5</v>
      </c>
      <c r="P28" s="496">
        <v>62.57</v>
      </c>
      <c r="Q28" s="511">
        <v>1</v>
      </c>
      <c r="R28" s="495">
        <v>1</v>
      </c>
      <c r="S28" s="511">
        <v>1</v>
      </c>
      <c r="T28" s="579">
        <v>0.5</v>
      </c>
      <c r="U28" s="537">
        <v>1</v>
      </c>
    </row>
    <row r="29" spans="1:21" ht="14.4" customHeight="1" x14ac:dyDescent="0.3">
      <c r="A29" s="494">
        <v>34</v>
      </c>
      <c r="B29" s="495" t="s">
        <v>508</v>
      </c>
      <c r="C29" s="495">
        <v>89301345</v>
      </c>
      <c r="D29" s="577" t="s">
        <v>1073</v>
      </c>
      <c r="E29" s="578" t="s">
        <v>818</v>
      </c>
      <c r="F29" s="495" t="s">
        <v>812</v>
      </c>
      <c r="G29" s="495" t="s">
        <v>903</v>
      </c>
      <c r="H29" s="495" t="s">
        <v>509</v>
      </c>
      <c r="I29" s="495" t="s">
        <v>904</v>
      </c>
      <c r="J29" s="495" t="s">
        <v>905</v>
      </c>
      <c r="K29" s="495" t="s">
        <v>906</v>
      </c>
      <c r="L29" s="496">
        <v>0</v>
      </c>
      <c r="M29" s="496">
        <v>0</v>
      </c>
      <c r="N29" s="495">
        <v>2</v>
      </c>
      <c r="O29" s="579">
        <v>0.5</v>
      </c>
      <c r="P29" s="496">
        <v>0</v>
      </c>
      <c r="Q29" s="511"/>
      <c r="R29" s="495">
        <v>2</v>
      </c>
      <c r="S29" s="511">
        <v>1</v>
      </c>
      <c r="T29" s="579">
        <v>0.5</v>
      </c>
      <c r="U29" s="537">
        <v>1</v>
      </c>
    </row>
    <row r="30" spans="1:21" ht="14.4" customHeight="1" x14ac:dyDescent="0.3">
      <c r="A30" s="494">
        <v>34</v>
      </c>
      <c r="B30" s="495" t="s">
        <v>508</v>
      </c>
      <c r="C30" s="495">
        <v>89301345</v>
      </c>
      <c r="D30" s="577" t="s">
        <v>1073</v>
      </c>
      <c r="E30" s="578" t="s">
        <v>818</v>
      </c>
      <c r="F30" s="495" t="s">
        <v>812</v>
      </c>
      <c r="G30" s="495" t="s">
        <v>907</v>
      </c>
      <c r="H30" s="495" t="s">
        <v>509</v>
      </c>
      <c r="I30" s="495" t="s">
        <v>908</v>
      </c>
      <c r="J30" s="495" t="s">
        <v>909</v>
      </c>
      <c r="K30" s="495" t="s">
        <v>910</v>
      </c>
      <c r="L30" s="496">
        <v>0</v>
      </c>
      <c r="M30" s="496">
        <v>0</v>
      </c>
      <c r="N30" s="495">
        <v>1</v>
      </c>
      <c r="O30" s="579">
        <v>0.5</v>
      </c>
      <c r="P30" s="496">
        <v>0</v>
      </c>
      <c r="Q30" s="511"/>
      <c r="R30" s="495">
        <v>1</v>
      </c>
      <c r="S30" s="511">
        <v>1</v>
      </c>
      <c r="T30" s="579">
        <v>0.5</v>
      </c>
      <c r="U30" s="537">
        <v>1</v>
      </c>
    </row>
    <row r="31" spans="1:21" ht="14.4" customHeight="1" x14ac:dyDescent="0.3">
      <c r="A31" s="494">
        <v>34</v>
      </c>
      <c r="B31" s="495" t="s">
        <v>508</v>
      </c>
      <c r="C31" s="495">
        <v>89301345</v>
      </c>
      <c r="D31" s="577" t="s">
        <v>1073</v>
      </c>
      <c r="E31" s="578" t="s">
        <v>818</v>
      </c>
      <c r="F31" s="495" t="s">
        <v>812</v>
      </c>
      <c r="G31" s="495" t="s">
        <v>907</v>
      </c>
      <c r="H31" s="495" t="s">
        <v>509</v>
      </c>
      <c r="I31" s="495" t="s">
        <v>911</v>
      </c>
      <c r="J31" s="495" t="s">
        <v>909</v>
      </c>
      <c r="K31" s="495" t="s">
        <v>912</v>
      </c>
      <c r="L31" s="496">
        <v>0</v>
      </c>
      <c r="M31" s="496">
        <v>0</v>
      </c>
      <c r="N31" s="495">
        <v>2</v>
      </c>
      <c r="O31" s="579">
        <v>1</v>
      </c>
      <c r="P31" s="496">
        <v>0</v>
      </c>
      <c r="Q31" s="511"/>
      <c r="R31" s="495">
        <v>2</v>
      </c>
      <c r="S31" s="511">
        <v>1</v>
      </c>
      <c r="T31" s="579">
        <v>1</v>
      </c>
      <c r="U31" s="537">
        <v>1</v>
      </c>
    </row>
    <row r="32" spans="1:21" ht="14.4" customHeight="1" x14ac:dyDescent="0.3">
      <c r="A32" s="494">
        <v>34</v>
      </c>
      <c r="B32" s="495" t="s">
        <v>508</v>
      </c>
      <c r="C32" s="495">
        <v>89301345</v>
      </c>
      <c r="D32" s="577" t="s">
        <v>1073</v>
      </c>
      <c r="E32" s="578" t="s">
        <v>819</v>
      </c>
      <c r="F32" s="495" t="s">
        <v>812</v>
      </c>
      <c r="G32" s="495" t="s">
        <v>842</v>
      </c>
      <c r="H32" s="495" t="s">
        <v>509</v>
      </c>
      <c r="I32" s="495" t="s">
        <v>710</v>
      </c>
      <c r="J32" s="495" t="s">
        <v>711</v>
      </c>
      <c r="K32" s="495" t="s">
        <v>843</v>
      </c>
      <c r="L32" s="496">
        <v>50.27</v>
      </c>
      <c r="M32" s="496">
        <v>50.27</v>
      </c>
      <c r="N32" s="495">
        <v>1</v>
      </c>
      <c r="O32" s="579">
        <v>0.5</v>
      </c>
      <c r="P32" s="496">
        <v>50.27</v>
      </c>
      <c r="Q32" s="511">
        <v>1</v>
      </c>
      <c r="R32" s="495">
        <v>1</v>
      </c>
      <c r="S32" s="511">
        <v>1</v>
      </c>
      <c r="T32" s="579">
        <v>0.5</v>
      </c>
      <c r="U32" s="537">
        <v>1</v>
      </c>
    </row>
    <row r="33" spans="1:21" ht="14.4" customHeight="1" x14ac:dyDescent="0.3">
      <c r="A33" s="494">
        <v>34</v>
      </c>
      <c r="B33" s="495" t="s">
        <v>508</v>
      </c>
      <c r="C33" s="495">
        <v>89301345</v>
      </c>
      <c r="D33" s="577" t="s">
        <v>1073</v>
      </c>
      <c r="E33" s="578" t="s">
        <v>819</v>
      </c>
      <c r="F33" s="495" t="s">
        <v>812</v>
      </c>
      <c r="G33" s="495" t="s">
        <v>913</v>
      </c>
      <c r="H33" s="495" t="s">
        <v>509</v>
      </c>
      <c r="I33" s="495" t="s">
        <v>914</v>
      </c>
      <c r="J33" s="495" t="s">
        <v>915</v>
      </c>
      <c r="K33" s="495" t="s">
        <v>916</v>
      </c>
      <c r="L33" s="496">
        <v>49.79</v>
      </c>
      <c r="M33" s="496">
        <v>49.79</v>
      </c>
      <c r="N33" s="495">
        <v>1</v>
      </c>
      <c r="O33" s="579">
        <v>0.5</v>
      </c>
      <c r="P33" s="496">
        <v>49.79</v>
      </c>
      <c r="Q33" s="511">
        <v>1</v>
      </c>
      <c r="R33" s="495">
        <v>1</v>
      </c>
      <c r="S33" s="511">
        <v>1</v>
      </c>
      <c r="T33" s="579">
        <v>0.5</v>
      </c>
      <c r="U33" s="537">
        <v>1</v>
      </c>
    </row>
    <row r="34" spans="1:21" ht="14.4" customHeight="1" x14ac:dyDescent="0.3">
      <c r="A34" s="494">
        <v>34</v>
      </c>
      <c r="B34" s="495" t="s">
        <v>508</v>
      </c>
      <c r="C34" s="495">
        <v>89301345</v>
      </c>
      <c r="D34" s="577" t="s">
        <v>1073</v>
      </c>
      <c r="E34" s="578" t="s">
        <v>820</v>
      </c>
      <c r="F34" s="495" t="s">
        <v>812</v>
      </c>
      <c r="G34" s="495" t="s">
        <v>917</v>
      </c>
      <c r="H34" s="495" t="s">
        <v>509</v>
      </c>
      <c r="I34" s="495" t="s">
        <v>918</v>
      </c>
      <c r="J34" s="495" t="s">
        <v>919</v>
      </c>
      <c r="K34" s="495" t="s">
        <v>920</v>
      </c>
      <c r="L34" s="496">
        <v>237.65</v>
      </c>
      <c r="M34" s="496">
        <v>475.3</v>
      </c>
      <c r="N34" s="495">
        <v>2</v>
      </c>
      <c r="O34" s="579">
        <v>1</v>
      </c>
      <c r="P34" s="496"/>
      <c r="Q34" s="511">
        <v>0</v>
      </c>
      <c r="R34" s="495"/>
      <c r="S34" s="511">
        <v>0</v>
      </c>
      <c r="T34" s="579"/>
      <c r="U34" s="537">
        <v>0</v>
      </c>
    </row>
    <row r="35" spans="1:21" ht="14.4" customHeight="1" x14ac:dyDescent="0.3">
      <c r="A35" s="494">
        <v>34</v>
      </c>
      <c r="B35" s="495" t="s">
        <v>508</v>
      </c>
      <c r="C35" s="495">
        <v>89301345</v>
      </c>
      <c r="D35" s="577" t="s">
        <v>1073</v>
      </c>
      <c r="E35" s="578" t="s">
        <v>821</v>
      </c>
      <c r="F35" s="495" t="s">
        <v>812</v>
      </c>
      <c r="G35" s="495" t="s">
        <v>921</v>
      </c>
      <c r="H35" s="495" t="s">
        <v>509</v>
      </c>
      <c r="I35" s="495" t="s">
        <v>922</v>
      </c>
      <c r="J35" s="495" t="s">
        <v>923</v>
      </c>
      <c r="K35" s="495" t="s">
        <v>924</v>
      </c>
      <c r="L35" s="496">
        <v>0</v>
      </c>
      <c r="M35" s="496">
        <v>0</v>
      </c>
      <c r="N35" s="495">
        <v>1</v>
      </c>
      <c r="O35" s="579">
        <v>0.5</v>
      </c>
      <c r="P35" s="496">
        <v>0</v>
      </c>
      <c r="Q35" s="511"/>
      <c r="R35" s="495">
        <v>1</v>
      </c>
      <c r="S35" s="511">
        <v>1</v>
      </c>
      <c r="T35" s="579">
        <v>0.5</v>
      </c>
      <c r="U35" s="537">
        <v>1</v>
      </c>
    </row>
    <row r="36" spans="1:21" ht="14.4" customHeight="1" x14ac:dyDescent="0.3">
      <c r="A36" s="494">
        <v>34</v>
      </c>
      <c r="B36" s="495" t="s">
        <v>508</v>
      </c>
      <c r="C36" s="495">
        <v>89301345</v>
      </c>
      <c r="D36" s="577" t="s">
        <v>1073</v>
      </c>
      <c r="E36" s="578" t="s">
        <v>821</v>
      </c>
      <c r="F36" s="495" t="s">
        <v>812</v>
      </c>
      <c r="G36" s="495" t="s">
        <v>913</v>
      </c>
      <c r="H36" s="495" t="s">
        <v>509</v>
      </c>
      <c r="I36" s="495" t="s">
        <v>914</v>
      </c>
      <c r="J36" s="495" t="s">
        <v>915</v>
      </c>
      <c r="K36" s="495" t="s">
        <v>916</v>
      </c>
      <c r="L36" s="496">
        <v>49.79</v>
      </c>
      <c r="M36" s="496">
        <v>49.79</v>
      </c>
      <c r="N36" s="495">
        <v>1</v>
      </c>
      <c r="O36" s="579">
        <v>1</v>
      </c>
      <c r="P36" s="496">
        <v>49.79</v>
      </c>
      <c r="Q36" s="511">
        <v>1</v>
      </c>
      <c r="R36" s="495">
        <v>1</v>
      </c>
      <c r="S36" s="511">
        <v>1</v>
      </c>
      <c r="T36" s="579">
        <v>1</v>
      </c>
      <c r="U36" s="537">
        <v>1</v>
      </c>
    </row>
    <row r="37" spans="1:21" ht="14.4" customHeight="1" x14ac:dyDescent="0.3">
      <c r="A37" s="494">
        <v>34</v>
      </c>
      <c r="B37" s="495" t="s">
        <v>508</v>
      </c>
      <c r="C37" s="495">
        <v>89301345</v>
      </c>
      <c r="D37" s="577" t="s">
        <v>1073</v>
      </c>
      <c r="E37" s="578" t="s">
        <v>821</v>
      </c>
      <c r="F37" s="495" t="s">
        <v>812</v>
      </c>
      <c r="G37" s="495" t="s">
        <v>925</v>
      </c>
      <c r="H37" s="495" t="s">
        <v>509</v>
      </c>
      <c r="I37" s="495" t="s">
        <v>926</v>
      </c>
      <c r="J37" s="495" t="s">
        <v>927</v>
      </c>
      <c r="K37" s="495" t="s">
        <v>928</v>
      </c>
      <c r="L37" s="496">
        <v>96.63</v>
      </c>
      <c r="M37" s="496">
        <v>96.63</v>
      </c>
      <c r="N37" s="495">
        <v>1</v>
      </c>
      <c r="O37" s="579">
        <v>1</v>
      </c>
      <c r="P37" s="496">
        <v>96.63</v>
      </c>
      <c r="Q37" s="511">
        <v>1</v>
      </c>
      <c r="R37" s="495">
        <v>1</v>
      </c>
      <c r="S37" s="511">
        <v>1</v>
      </c>
      <c r="T37" s="579">
        <v>1</v>
      </c>
      <c r="U37" s="537">
        <v>1</v>
      </c>
    </row>
    <row r="38" spans="1:21" ht="14.4" customHeight="1" x14ac:dyDescent="0.3">
      <c r="A38" s="494">
        <v>34</v>
      </c>
      <c r="B38" s="495" t="s">
        <v>508</v>
      </c>
      <c r="C38" s="495">
        <v>89301345</v>
      </c>
      <c r="D38" s="577" t="s">
        <v>1073</v>
      </c>
      <c r="E38" s="578" t="s">
        <v>821</v>
      </c>
      <c r="F38" s="495" t="s">
        <v>812</v>
      </c>
      <c r="G38" s="495" t="s">
        <v>929</v>
      </c>
      <c r="H38" s="495" t="s">
        <v>509</v>
      </c>
      <c r="I38" s="495" t="s">
        <v>930</v>
      </c>
      <c r="J38" s="495" t="s">
        <v>931</v>
      </c>
      <c r="K38" s="495" t="s">
        <v>932</v>
      </c>
      <c r="L38" s="496">
        <v>85.91</v>
      </c>
      <c r="M38" s="496">
        <v>85.91</v>
      </c>
      <c r="N38" s="495">
        <v>1</v>
      </c>
      <c r="O38" s="579">
        <v>0.5</v>
      </c>
      <c r="P38" s="496">
        <v>85.91</v>
      </c>
      <c r="Q38" s="511">
        <v>1</v>
      </c>
      <c r="R38" s="495">
        <v>1</v>
      </c>
      <c r="S38" s="511">
        <v>1</v>
      </c>
      <c r="T38" s="579">
        <v>0.5</v>
      </c>
      <c r="U38" s="537">
        <v>1</v>
      </c>
    </row>
    <row r="39" spans="1:21" ht="14.4" customHeight="1" x14ac:dyDescent="0.3">
      <c r="A39" s="494">
        <v>34</v>
      </c>
      <c r="B39" s="495" t="s">
        <v>508</v>
      </c>
      <c r="C39" s="495">
        <v>89301345</v>
      </c>
      <c r="D39" s="577" t="s">
        <v>1073</v>
      </c>
      <c r="E39" s="578" t="s">
        <v>822</v>
      </c>
      <c r="F39" s="495" t="s">
        <v>812</v>
      </c>
      <c r="G39" s="495" t="s">
        <v>933</v>
      </c>
      <c r="H39" s="495" t="s">
        <v>509</v>
      </c>
      <c r="I39" s="495" t="s">
        <v>934</v>
      </c>
      <c r="J39" s="495" t="s">
        <v>935</v>
      </c>
      <c r="K39" s="495" t="s">
        <v>936</v>
      </c>
      <c r="L39" s="496">
        <v>113.2</v>
      </c>
      <c r="M39" s="496">
        <v>113.2</v>
      </c>
      <c r="N39" s="495">
        <v>1</v>
      </c>
      <c r="O39" s="579">
        <v>1</v>
      </c>
      <c r="P39" s="496">
        <v>113.2</v>
      </c>
      <c r="Q39" s="511">
        <v>1</v>
      </c>
      <c r="R39" s="495">
        <v>1</v>
      </c>
      <c r="S39" s="511">
        <v>1</v>
      </c>
      <c r="T39" s="579">
        <v>1</v>
      </c>
      <c r="U39" s="537">
        <v>1</v>
      </c>
    </row>
    <row r="40" spans="1:21" ht="14.4" customHeight="1" x14ac:dyDescent="0.3">
      <c r="A40" s="494">
        <v>34</v>
      </c>
      <c r="B40" s="495" t="s">
        <v>508</v>
      </c>
      <c r="C40" s="495">
        <v>89301345</v>
      </c>
      <c r="D40" s="577" t="s">
        <v>1073</v>
      </c>
      <c r="E40" s="578" t="s">
        <v>823</v>
      </c>
      <c r="F40" s="495" t="s">
        <v>812</v>
      </c>
      <c r="G40" s="495" t="s">
        <v>937</v>
      </c>
      <c r="H40" s="495" t="s">
        <v>509</v>
      </c>
      <c r="I40" s="495" t="s">
        <v>938</v>
      </c>
      <c r="J40" s="495" t="s">
        <v>939</v>
      </c>
      <c r="K40" s="495" t="s">
        <v>940</v>
      </c>
      <c r="L40" s="496">
        <v>45.75</v>
      </c>
      <c r="M40" s="496">
        <v>45.75</v>
      </c>
      <c r="N40" s="495">
        <v>1</v>
      </c>
      <c r="O40" s="579">
        <v>0.5</v>
      </c>
      <c r="P40" s="496"/>
      <c r="Q40" s="511">
        <v>0</v>
      </c>
      <c r="R40" s="495"/>
      <c r="S40" s="511">
        <v>0</v>
      </c>
      <c r="T40" s="579"/>
      <c r="U40" s="537">
        <v>0</v>
      </c>
    </row>
    <row r="41" spans="1:21" ht="14.4" customHeight="1" x14ac:dyDescent="0.3">
      <c r="A41" s="494">
        <v>34</v>
      </c>
      <c r="B41" s="495" t="s">
        <v>508</v>
      </c>
      <c r="C41" s="495">
        <v>89301345</v>
      </c>
      <c r="D41" s="577" t="s">
        <v>1073</v>
      </c>
      <c r="E41" s="578" t="s">
        <v>823</v>
      </c>
      <c r="F41" s="495" t="s">
        <v>812</v>
      </c>
      <c r="G41" s="495" t="s">
        <v>937</v>
      </c>
      <c r="H41" s="495" t="s">
        <v>509</v>
      </c>
      <c r="I41" s="495" t="s">
        <v>941</v>
      </c>
      <c r="J41" s="495" t="s">
        <v>939</v>
      </c>
      <c r="K41" s="495" t="s">
        <v>942</v>
      </c>
      <c r="L41" s="496">
        <v>45.75</v>
      </c>
      <c r="M41" s="496">
        <v>45.75</v>
      </c>
      <c r="N41" s="495">
        <v>1</v>
      </c>
      <c r="O41" s="579">
        <v>0.5</v>
      </c>
      <c r="P41" s="496"/>
      <c r="Q41" s="511">
        <v>0</v>
      </c>
      <c r="R41" s="495"/>
      <c r="S41" s="511">
        <v>0</v>
      </c>
      <c r="T41" s="579"/>
      <c r="U41" s="537">
        <v>0</v>
      </c>
    </row>
    <row r="42" spans="1:21" ht="14.4" customHeight="1" x14ac:dyDescent="0.3">
      <c r="A42" s="494">
        <v>34</v>
      </c>
      <c r="B42" s="495" t="s">
        <v>508</v>
      </c>
      <c r="C42" s="495">
        <v>89301345</v>
      </c>
      <c r="D42" s="577" t="s">
        <v>1073</v>
      </c>
      <c r="E42" s="578" t="s">
        <v>823</v>
      </c>
      <c r="F42" s="495" t="s">
        <v>812</v>
      </c>
      <c r="G42" s="495" t="s">
        <v>943</v>
      </c>
      <c r="H42" s="495" t="s">
        <v>656</v>
      </c>
      <c r="I42" s="495" t="s">
        <v>944</v>
      </c>
      <c r="J42" s="495" t="s">
        <v>945</v>
      </c>
      <c r="K42" s="495" t="s">
        <v>946</v>
      </c>
      <c r="L42" s="496">
        <v>543.04</v>
      </c>
      <c r="M42" s="496">
        <v>1086.08</v>
      </c>
      <c r="N42" s="495">
        <v>2</v>
      </c>
      <c r="O42" s="579">
        <v>1</v>
      </c>
      <c r="P42" s="496">
        <v>1086.08</v>
      </c>
      <c r="Q42" s="511">
        <v>1</v>
      </c>
      <c r="R42" s="495">
        <v>2</v>
      </c>
      <c r="S42" s="511">
        <v>1</v>
      </c>
      <c r="T42" s="579">
        <v>1</v>
      </c>
      <c r="U42" s="537">
        <v>1</v>
      </c>
    </row>
    <row r="43" spans="1:21" ht="14.4" customHeight="1" x14ac:dyDescent="0.3">
      <c r="A43" s="494">
        <v>34</v>
      </c>
      <c r="B43" s="495" t="s">
        <v>508</v>
      </c>
      <c r="C43" s="495">
        <v>89301345</v>
      </c>
      <c r="D43" s="577" t="s">
        <v>1073</v>
      </c>
      <c r="E43" s="578" t="s">
        <v>823</v>
      </c>
      <c r="F43" s="495" t="s">
        <v>812</v>
      </c>
      <c r="G43" s="495" t="s">
        <v>947</v>
      </c>
      <c r="H43" s="495" t="s">
        <v>509</v>
      </c>
      <c r="I43" s="495" t="s">
        <v>948</v>
      </c>
      <c r="J43" s="495" t="s">
        <v>949</v>
      </c>
      <c r="K43" s="495" t="s">
        <v>950</v>
      </c>
      <c r="L43" s="496">
        <v>0</v>
      </c>
      <c r="M43" s="496">
        <v>0</v>
      </c>
      <c r="N43" s="495">
        <v>1</v>
      </c>
      <c r="O43" s="579">
        <v>1</v>
      </c>
      <c r="P43" s="496"/>
      <c r="Q43" s="511"/>
      <c r="R43" s="495"/>
      <c r="S43" s="511">
        <v>0</v>
      </c>
      <c r="T43" s="579"/>
      <c r="U43" s="537">
        <v>0</v>
      </c>
    </row>
    <row r="44" spans="1:21" ht="14.4" customHeight="1" x14ac:dyDescent="0.3">
      <c r="A44" s="494">
        <v>34</v>
      </c>
      <c r="B44" s="495" t="s">
        <v>508</v>
      </c>
      <c r="C44" s="495">
        <v>89301345</v>
      </c>
      <c r="D44" s="577" t="s">
        <v>1073</v>
      </c>
      <c r="E44" s="578" t="s">
        <v>823</v>
      </c>
      <c r="F44" s="495" t="s">
        <v>812</v>
      </c>
      <c r="G44" s="495" t="s">
        <v>947</v>
      </c>
      <c r="H44" s="495" t="s">
        <v>509</v>
      </c>
      <c r="I44" s="495" t="s">
        <v>951</v>
      </c>
      <c r="J44" s="495" t="s">
        <v>952</v>
      </c>
      <c r="K44" s="495" t="s">
        <v>865</v>
      </c>
      <c r="L44" s="496">
        <v>0</v>
      </c>
      <c r="M44" s="496">
        <v>0</v>
      </c>
      <c r="N44" s="495">
        <v>1</v>
      </c>
      <c r="O44" s="579">
        <v>1</v>
      </c>
      <c r="P44" s="496"/>
      <c r="Q44" s="511"/>
      <c r="R44" s="495"/>
      <c r="S44" s="511">
        <v>0</v>
      </c>
      <c r="T44" s="579"/>
      <c r="U44" s="537">
        <v>0</v>
      </c>
    </row>
    <row r="45" spans="1:21" ht="14.4" customHeight="1" x14ac:dyDescent="0.3">
      <c r="A45" s="494">
        <v>34</v>
      </c>
      <c r="B45" s="495" t="s">
        <v>508</v>
      </c>
      <c r="C45" s="495">
        <v>89301345</v>
      </c>
      <c r="D45" s="577" t="s">
        <v>1073</v>
      </c>
      <c r="E45" s="578" t="s">
        <v>823</v>
      </c>
      <c r="F45" s="495" t="s">
        <v>812</v>
      </c>
      <c r="G45" s="495" t="s">
        <v>953</v>
      </c>
      <c r="H45" s="495" t="s">
        <v>509</v>
      </c>
      <c r="I45" s="495" t="s">
        <v>954</v>
      </c>
      <c r="J45" s="495" t="s">
        <v>955</v>
      </c>
      <c r="K45" s="495" t="s">
        <v>956</v>
      </c>
      <c r="L45" s="496">
        <v>0</v>
      </c>
      <c r="M45" s="496">
        <v>0</v>
      </c>
      <c r="N45" s="495">
        <v>2</v>
      </c>
      <c r="O45" s="579">
        <v>1</v>
      </c>
      <c r="P45" s="496"/>
      <c r="Q45" s="511"/>
      <c r="R45" s="495"/>
      <c r="S45" s="511">
        <v>0</v>
      </c>
      <c r="T45" s="579"/>
      <c r="U45" s="537">
        <v>0</v>
      </c>
    </row>
    <row r="46" spans="1:21" ht="14.4" customHeight="1" x14ac:dyDescent="0.3">
      <c r="A46" s="494">
        <v>34</v>
      </c>
      <c r="B46" s="495" t="s">
        <v>508</v>
      </c>
      <c r="C46" s="495">
        <v>89301345</v>
      </c>
      <c r="D46" s="577" t="s">
        <v>1073</v>
      </c>
      <c r="E46" s="578" t="s">
        <v>823</v>
      </c>
      <c r="F46" s="495" t="s">
        <v>812</v>
      </c>
      <c r="G46" s="495" t="s">
        <v>957</v>
      </c>
      <c r="H46" s="495" t="s">
        <v>509</v>
      </c>
      <c r="I46" s="495" t="s">
        <v>958</v>
      </c>
      <c r="J46" s="495" t="s">
        <v>959</v>
      </c>
      <c r="K46" s="495" t="s">
        <v>960</v>
      </c>
      <c r="L46" s="496">
        <v>56.69</v>
      </c>
      <c r="M46" s="496">
        <v>113.38</v>
      </c>
      <c r="N46" s="495">
        <v>2</v>
      </c>
      <c r="O46" s="579">
        <v>1</v>
      </c>
      <c r="P46" s="496">
        <v>113.38</v>
      </c>
      <c r="Q46" s="511">
        <v>1</v>
      </c>
      <c r="R46" s="495">
        <v>2</v>
      </c>
      <c r="S46" s="511">
        <v>1</v>
      </c>
      <c r="T46" s="579">
        <v>1</v>
      </c>
      <c r="U46" s="537">
        <v>1</v>
      </c>
    </row>
    <row r="47" spans="1:21" ht="14.4" customHeight="1" x14ac:dyDescent="0.3">
      <c r="A47" s="494">
        <v>34</v>
      </c>
      <c r="B47" s="495" t="s">
        <v>508</v>
      </c>
      <c r="C47" s="495">
        <v>89301345</v>
      </c>
      <c r="D47" s="577" t="s">
        <v>1073</v>
      </c>
      <c r="E47" s="578" t="s">
        <v>823</v>
      </c>
      <c r="F47" s="495" t="s">
        <v>812</v>
      </c>
      <c r="G47" s="495" t="s">
        <v>961</v>
      </c>
      <c r="H47" s="495" t="s">
        <v>509</v>
      </c>
      <c r="I47" s="495" t="s">
        <v>962</v>
      </c>
      <c r="J47" s="495" t="s">
        <v>963</v>
      </c>
      <c r="K47" s="495" t="s">
        <v>964</v>
      </c>
      <c r="L47" s="496">
        <v>0</v>
      </c>
      <c r="M47" s="496">
        <v>0</v>
      </c>
      <c r="N47" s="495">
        <v>1</v>
      </c>
      <c r="O47" s="579">
        <v>1</v>
      </c>
      <c r="P47" s="496"/>
      <c r="Q47" s="511"/>
      <c r="R47" s="495"/>
      <c r="S47" s="511">
        <v>0</v>
      </c>
      <c r="T47" s="579"/>
      <c r="U47" s="537">
        <v>0</v>
      </c>
    </row>
    <row r="48" spans="1:21" ht="14.4" customHeight="1" x14ac:dyDescent="0.3">
      <c r="A48" s="494">
        <v>34</v>
      </c>
      <c r="B48" s="495" t="s">
        <v>508</v>
      </c>
      <c r="C48" s="495">
        <v>89301345</v>
      </c>
      <c r="D48" s="577" t="s">
        <v>1073</v>
      </c>
      <c r="E48" s="578" t="s">
        <v>823</v>
      </c>
      <c r="F48" s="495" t="s">
        <v>812</v>
      </c>
      <c r="G48" s="495" t="s">
        <v>866</v>
      </c>
      <c r="H48" s="495" t="s">
        <v>509</v>
      </c>
      <c r="I48" s="495" t="s">
        <v>965</v>
      </c>
      <c r="J48" s="495" t="s">
        <v>966</v>
      </c>
      <c r="K48" s="495" t="s">
        <v>967</v>
      </c>
      <c r="L48" s="496">
        <v>0</v>
      </c>
      <c r="M48" s="496">
        <v>0</v>
      </c>
      <c r="N48" s="495">
        <v>1</v>
      </c>
      <c r="O48" s="579">
        <v>1</v>
      </c>
      <c r="P48" s="496"/>
      <c r="Q48" s="511"/>
      <c r="R48" s="495"/>
      <c r="S48" s="511">
        <v>0</v>
      </c>
      <c r="T48" s="579"/>
      <c r="U48" s="537">
        <v>0</v>
      </c>
    </row>
    <row r="49" spans="1:21" ht="14.4" customHeight="1" x14ac:dyDescent="0.3">
      <c r="A49" s="494">
        <v>34</v>
      </c>
      <c r="B49" s="495" t="s">
        <v>508</v>
      </c>
      <c r="C49" s="495">
        <v>89301345</v>
      </c>
      <c r="D49" s="577" t="s">
        <v>1073</v>
      </c>
      <c r="E49" s="578" t="s">
        <v>823</v>
      </c>
      <c r="F49" s="495" t="s">
        <v>812</v>
      </c>
      <c r="G49" s="495" t="s">
        <v>866</v>
      </c>
      <c r="H49" s="495" t="s">
        <v>509</v>
      </c>
      <c r="I49" s="495" t="s">
        <v>968</v>
      </c>
      <c r="J49" s="495" t="s">
        <v>969</v>
      </c>
      <c r="K49" s="495" t="s">
        <v>861</v>
      </c>
      <c r="L49" s="496">
        <v>0</v>
      </c>
      <c r="M49" s="496">
        <v>0</v>
      </c>
      <c r="N49" s="495">
        <v>1</v>
      </c>
      <c r="O49" s="579">
        <v>1</v>
      </c>
      <c r="P49" s="496">
        <v>0</v>
      </c>
      <c r="Q49" s="511"/>
      <c r="R49" s="495">
        <v>1</v>
      </c>
      <c r="S49" s="511">
        <v>1</v>
      </c>
      <c r="T49" s="579">
        <v>1</v>
      </c>
      <c r="U49" s="537">
        <v>1</v>
      </c>
    </row>
    <row r="50" spans="1:21" ht="14.4" customHeight="1" x14ac:dyDescent="0.3">
      <c r="A50" s="494">
        <v>34</v>
      </c>
      <c r="B50" s="495" t="s">
        <v>508</v>
      </c>
      <c r="C50" s="495">
        <v>89301345</v>
      </c>
      <c r="D50" s="577" t="s">
        <v>1073</v>
      </c>
      <c r="E50" s="578" t="s">
        <v>823</v>
      </c>
      <c r="F50" s="495" t="s">
        <v>812</v>
      </c>
      <c r="G50" s="495" t="s">
        <v>866</v>
      </c>
      <c r="H50" s="495" t="s">
        <v>509</v>
      </c>
      <c r="I50" s="495" t="s">
        <v>970</v>
      </c>
      <c r="J50" s="495" t="s">
        <v>971</v>
      </c>
      <c r="K50" s="495" t="s">
        <v>861</v>
      </c>
      <c r="L50" s="496">
        <v>0</v>
      </c>
      <c r="M50" s="496">
        <v>0</v>
      </c>
      <c r="N50" s="495">
        <v>1</v>
      </c>
      <c r="O50" s="579">
        <v>1</v>
      </c>
      <c r="P50" s="496"/>
      <c r="Q50" s="511"/>
      <c r="R50" s="495"/>
      <c r="S50" s="511">
        <v>0</v>
      </c>
      <c r="T50" s="579"/>
      <c r="U50" s="537">
        <v>0</v>
      </c>
    </row>
    <row r="51" spans="1:21" ht="14.4" customHeight="1" x14ac:dyDescent="0.3">
      <c r="A51" s="494">
        <v>34</v>
      </c>
      <c r="B51" s="495" t="s">
        <v>508</v>
      </c>
      <c r="C51" s="495">
        <v>89301345</v>
      </c>
      <c r="D51" s="577" t="s">
        <v>1073</v>
      </c>
      <c r="E51" s="578" t="s">
        <v>825</v>
      </c>
      <c r="F51" s="495" t="s">
        <v>812</v>
      </c>
      <c r="G51" s="495" t="s">
        <v>838</v>
      </c>
      <c r="H51" s="495" t="s">
        <v>509</v>
      </c>
      <c r="I51" s="495" t="s">
        <v>839</v>
      </c>
      <c r="J51" s="495" t="s">
        <v>840</v>
      </c>
      <c r="K51" s="495" t="s">
        <v>841</v>
      </c>
      <c r="L51" s="496">
        <v>156.86000000000001</v>
      </c>
      <c r="M51" s="496">
        <v>156.86000000000001</v>
      </c>
      <c r="N51" s="495">
        <v>1</v>
      </c>
      <c r="O51" s="579">
        <v>1</v>
      </c>
      <c r="P51" s="496"/>
      <c r="Q51" s="511">
        <v>0</v>
      </c>
      <c r="R51" s="495"/>
      <c r="S51" s="511">
        <v>0</v>
      </c>
      <c r="T51" s="579"/>
      <c r="U51" s="537">
        <v>0</v>
      </c>
    </row>
    <row r="52" spans="1:21" ht="14.4" customHeight="1" x14ac:dyDescent="0.3">
      <c r="A52" s="494">
        <v>34</v>
      </c>
      <c r="B52" s="495" t="s">
        <v>508</v>
      </c>
      <c r="C52" s="495">
        <v>89301345</v>
      </c>
      <c r="D52" s="577" t="s">
        <v>1073</v>
      </c>
      <c r="E52" s="578" t="s">
        <v>825</v>
      </c>
      <c r="F52" s="495" t="s">
        <v>812</v>
      </c>
      <c r="G52" s="495" t="s">
        <v>838</v>
      </c>
      <c r="H52" s="495" t="s">
        <v>509</v>
      </c>
      <c r="I52" s="495" t="s">
        <v>972</v>
      </c>
      <c r="J52" s="495" t="s">
        <v>973</v>
      </c>
      <c r="K52" s="495" t="s">
        <v>974</v>
      </c>
      <c r="L52" s="496">
        <v>284.61</v>
      </c>
      <c r="M52" s="496">
        <v>284.61</v>
      </c>
      <c r="N52" s="495">
        <v>1</v>
      </c>
      <c r="O52" s="579">
        <v>0.5</v>
      </c>
      <c r="P52" s="496"/>
      <c r="Q52" s="511">
        <v>0</v>
      </c>
      <c r="R52" s="495"/>
      <c r="S52" s="511">
        <v>0</v>
      </c>
      <c r="T52" s="579"/>
      <c r="U52" s="537">
        <v>0</v>
      </c>
    </row>
    <row r="53" spans="1:21" ht="14.4" customHeight="1" x14ac:dyDescent="0.3">
      <c r="A53" s="494">
        <v>34</v>
      </c>
      <c r="B53" s="495" t="s">
        <v>508</v>
      </c>
      <c r="C53" s="495">
        <v>89301345</v>
      </c>
      <c r="D53" s="577" t="s">
        <v>1073</v>
      </c>
      <c r="E53" s="578" t="s">
        <v>825</v>
      </c>
      <c r="F53" s="495" t="s">
        <v>812</v>
      </c>
      <c r="G53" s="495" t="s">
        <v>921</v>
      </c>
      <c r="H53" s="495" t="s">
        <v>509</v>
      </c>
      <c r="I53" s="495" t="s">
        <v>975</v>
      </c>
      <c r="J53" s="495" t="s">
        <v>976</v>
      </c>
      <c r="K53" s="495" t="s">
        <v>977</v>
      </c>
      <c r="L53" s="496">
        <v>0</v>
      </c>
      <c r="M53" s="496">
        <v>0</v>
      </c>
      <c r="N53" s="495">
        <v>1</v>
      </c>
      <c r="O53" s="579">
        <v>1</v>
      </c>
      <c r="P53" s="496">
        <v>0</v>
      </c>
      <c r="Q53" s="511"/>
      <c r="R53" s="495">
        <v>1</v>
      </c>
      <c r="S53" s="511">
        <v>1</v>
      </c>
      <c r="T53" s="579">
        <v>1</v>
      </c>
      <c r="U53" s="537">
        <v>1</v>
      </c>
    </row>
    <row r="54" spans="1:21" ht="14.4" customHeight="1" x14ac:dyDescent="0.3">
      <c r="A54" s="494">
        <v>34</v>
      </c>
      <c r="B54" s="495" t="s">
        <v>508</v>
      </c>
      <c r="C54" s="495">
        <v>89301345</v>
      </c>
      <c r="D54" s="577" t="s">
        <v>1073</v>
      </c>
      <c r="E54" s="578" t="s">
        <v>825</v>
      </c>
      <c r="F54" s="495" t="s">
        <v>812</v>
      </c>
      <c r="G54" s="495" t="s">
        <v>978</v>
      </c>
      <c r="H54" s="495" t="s">
        <v>509</v>
      </c>
      <c r="I54" s="495" t="s">
        <v>979</v>
      </c>
      <c r="J54" s="495" t="s">
        <v>980</v>
      </c>
      <c r="K54" s="495" t="s">
        <v>981</v>
      </c>
      <c r="L54" s="496">
        <v>114.39</v>
      </c>
      <c r="M54" s="496">
        <v>114.39</v>
      </c>
      <c r="N54" s="495">
        <v>1</v>
      </c>
      <c r="O54" s="579">
        <v>1</v>
      </c>
      <c r="P54" s="496">
        <v>114.39</v>
      </c>
      <c r="Q54" s="511">
        <v>1</v>
      </c>
      <c r="R54" s="495">
        <v>1</v>
      </c>
      <c r="S54" s="511">
        <v>1</v>
      </c>
      <c r="T54" s="579">
        <v>1</v>
      </c>
      <c r="U54" s="537">
        <v>1</v>
      </c>
    </row>
    <row r="55" spans="1:21" ht="14.4" customHeight="1" x14ac:dyDescent="0.3">
      <c r="A55" s="494">
        <v>34</v>
      </c>
      <c r="B55" s="495" t="s">
        <v>508</v>
      </c>
      <c r="C55" s="495">
        <v>89301345</v>
      </c>
      <c r="D55" s="577" t="s">
        <v>1073</v>
      </c>
      <c r="E55" s="578" t="s">
        <v>825</v>
      </c>
      <c r="F55" s="495" t="s">
        <v>812</v>
      </c>
      <c r="G55" s="495" t="s">
        <v>982</v>
      </c>
      <c r="H55" s="495" t="s">
        <v>509</v>
      </c>
      <c r="I55" s="495" t="s">
        <v>983</v>
      </c>
      <c r="J55" s="495" t="s">
        <v>984</v>
      </c>
      <c r="K55" s="495" t="s">
        <v>985</v>
      </c>
      <c r="L55" s="496">
        <v>63.67</v>
      </c>
      <c r="M55" s="496">
        <v>63.67</v>
      </c>
      <c r="N55" s="495">
        <v>1</v>
      </c>
      <c r="O55" s="579">
        <v>1</v>
      </c>
      <c r="P55" s="496"/>
      <c r="Q55" s="511">
        <v>0</v>
      </c>
      <c r="R55" s="495"/>
      <c r="S55" s="511">
        <v>0</v>
      </c>
      <c r="T55" s="579"/>
      <c r="U55" s="537">
        <v>0</v>
      </c>
    </row>
    <row r="56" spans="1:21" ht="14.4" customHeight="1" x14ac:dyDescent="0.3">
      <c r="A56" s="494">
        <v>34</v>
      </c>
      <c r="B56" s="495" t="s">
        <v>508</v>
      </c>
      <c r="C56" s="495">
        <v>89301345</v>
      </c>
      <c r="D56" s="577" t="s">
        <v>1073</v>
      </c>
      <c r="E56" s="578" t="s">
        <v>825</v>
      </c>
      <c r="F56" s="495" t="s">
        <v>812</v>
      </c>
      <c r="G56" s="495" t="s">
        <v>986</v>
      </c>
      <c r="H56" s="495" t="s">
        <v>509</v>
      </c>
      <c r="I56" s="495" t="s">
        <v>987</v>
      </c>
      <c r="J56" s="495" t="s">
        <v>988</v>
      </c>
      <c r="K56" s="495" t="s">
        <v>989</v>
      </c>
      <c r="L56" s="496">
        <v>0</v>
      </c>
      <c r="M56" s="496">
        <v>0</v>
      </c>
      <c r="N56" s="495">
        <v>3</v>
      </c>
      <c r="O56" s="579">
        <v>1.5</v>
      </c>
      <c r="P56" s="496"/>
      <c r="Q56" s="511"/>
      <c r="R56" s="495"/>
      <c r="S56" s="511">
        <v>0</v>
      </c>
      <c r="T56" s="579"/>
      <c r="U56" s="537">
        <v>0</v>
      </c>
    </row>
    <row r="57" spans="1:21" ht="14.4" customHeight="1" x14ac:dyDescent="0.3">
      <c r="A57" s="494">
        <v>34</v>
      </c>
      <c r="B57" s="495" t="s">
        <v>508</v>
      </c>
      <c r="C57" s="495">
        <v>89301345</v>
      </c>
      <c r="D57" s="577" t="s">
        <v>1073</v>
      </c>
      <c r="E57" s="578" t="s">
        <v>826</v>
      </c>
      <c r="F57" s="495" t="s">
        <v>812</v>
      </c>
      <c r="G57" s="495" t="s">
        <v>838</v>
      </c>
      <c r="H57" s="495" t="s">
        <v>509</v>
      </c>
      <c r="I57" s="495" t="s">
        <v>839</v>
      </c>
      <c r="J57" s="495" t="s">
        <v>840</v>
      </c>
      <c r="K57" s="495" t="s">
        <v>841</v>
      </c>
      <c r="L57" s="496">
        <v>333.31</v>
      </c>
      <c r="M57" s="496">
        <v>333.31</v>
      </c>
      <c r="N57" s="495">
        <v>1</v>
      </c>
      <c r="O57" s="579">
        <v>1</v>
      </c>
      <c r="P57" s="496"/>
      <c r="Q57" s="511">
        <v>0</v>
      </c>
      <c r="R57" s="495"/>
      <c r="S57" s="511">
        <v>0</v>
      </c>
      <c r="T57" s="579"/>
      <c r="U57" s="537">
        <v>0</v>
      </c>
    </row>
    <row r="58" spans="1:21" ht="14.4" customHeight="1" x14ac:dyDescent="0.3">
      <c r="A58" s="494">
        <v>34</v>
      </c>
      <c r="B58" s="495" t="s">
        <v>508</v>
      </c>
      <c r="C58" s="495">
        <v>89301345</v>
      </c>
      <c r="D58" s="577" t="s">
        <v>1073</v>
      </c>
      <c r="E58" s="578" t="s">
        <v>826</v>
      </c>
      <c r="F58" s="495" t="s">
        <v>812</v>
      </c>
      <c r="G58" s="495" t="s">
        <v>990</v>
      </c>
      <c r="H58" s="495" t="s">
        <v>509</v>
      </c>
      <c r="I58" s="495" t="s">
        <v>991</v>
      </c>
      <c r="J58" s="495" t="s">
        <v>992</v>
      </c>
      <c r="K58" s="495" t="s">
        <v>728</v>
      </c>
      <c r="L58" s="496">
        <v>80.77</v>
      </c>
      <c r="M58" s="496">
        <v>80.77</v>
      </c>
      <c r="N58" s="495">
        <v>1</v>
      </c>
      <c r="O58" s="579">
        <v>1</v>
      </c>
      <c r="P58" s="496">
        <v>80.77</v>
      </c>
      <c r="Q58" s="511">
        <v>1</v>
      </c>
      <c r="R58" s="495">
        <v>1</v>
      </c>
      <c r="S58" s="511">
        <v>1</v>
      </c>
      <c r="T58" s="579">
        <v>1</v>
      </c>
      <c r="U58" s="537">
        <v>1</v>
      </c>
    </row>
    <row r="59" spans="1:21" ht="14.4" customHeight="1" x14ac:dyDescent="0.3">
      <c r="A59" s="494">
        <v>34</v>
      </c>
      <c r="B59" s="495" t="s">
        <v>508</v>
      </c>
      <c r="C59" s="495">
        <v>89301345</v>
      </c>
      <c r="D59" s="577" t="s">
        <v>1073</v>
      </c>
      <c r="E59" s="578" t="s">
        <v>826</v>
      </c>
      <c r="F59" s="495" t="s">
        <v>812</v>
      </c>
      <c r="G59" s="495" t="s">
        <v>993</v>
      </c>
      <c r="H59" s="495" t="s">
        <v>509</v>
      </c>
      <c r="I59" s="495" t="s">
        <v>994</v>
      </c>
      <c r="J59" s="495" t="s">
        <v>995</v>
      </c>
      <c r="K59" s="495" t="s">
        <v>996</v>
      </c>
      <c r="L59" s="496">
        <v>66.599999999999994</v>
      </c>
      <c r="M59" s="496">
        <v>133.19999999999999</v>
      </c>
      <c r="N59" s="495">
        <v>2</v>
      </c>
      <c r="O59" s="579">
        <v>2</v>
      </c>
      <c r="P59" s="496">
        <v>133.19999999999999</v>
      </c>
      <c r="Q59" s="511">
        <v>1</v>
      </c>
      <c r="R59" s="495">
        <v>2</v>
      </c>
      <c r="S59" s="511">
        <v>1</v>
      </c>
      <c r="T59" s="579">
        <v>2</v>
      </c>
      <c r="U59" s="537">
        <v>1</v>
      </c>
    </row>
    <row r="60" spans="1:21" ht="14.4" customHeight="1" x14ac:dyDescent="0.3">
      <c r="A60" s="494">
        <v>34</v>
      </c>
      <c r="B60" s="495" t="s">
        <v>508</v>
      </c>
      <c r="C60" s="495">
        <v>89301345</v>
      </c>
      <c r="D60" s="577" t="s">
        <v>1073</v>
      </c>
      <c r="E60" s="578" t="s">
        <v>826</v>
      </c>
      <c r="F60" s="495" t="s">
        <v>812</v>
      </c>
      <c r="G60" s="495" t="s">
        <v>842</v>
      </c>
      <c r="H60" s="495" t="s">
        <v>509</v>
      </c>
      <c r="I60" s="495" t="s">
        <v>710</v>
      </c>
      <c r="J60" s="495" t="s">
        <v>711</v>
      </c>
      <c r="K60" s="495" t="s">
        <v>843</v>
      </c>
      <c r="L60" s="496">
        <v>50.27</v>
      </c>
      <c r="M60" s="496">
        <v>100.54</v>
      </c>
      <c r="N60" s="495">
        <v>2</v>
      </c>
      <c r="O60" s="579">
        <v>1.5</v>
      </c>
      <c r="P60" s="496">
        <v>50.27</v>
      </c>
      <c r="Q60" s="511">
        <v>0.5</v>
      </c>
      <c r="R60" s="495">
        <v>1</v>
      </c>
      <c r="S60" s="511">
        <v>0.5</v>
      </c>
      <c r="T60" s="579">
        <v>0.5</v>
      </c>
      <c r="U60" s="537">
        <v>0.33333333333333331</v>
      </c>
    </row>
    <row r="61" spans="1:21" ht="14.4" customHeight="1" x14ac:dyDescent="0.3">
      <c r="A61" s="494">
        <v>34</v>
      </c>
      <c r="B61" s="495" t="s">
        <v>508</v>
      </c>
      <c r="C61" s="495">
        <v>89301345</v>
      </c>
      <c r="D61" s="577" t="s">
        <v>1073</v>
      </c>
      <c r="E61" s="578" t="s">
        <v>826</v>
      </c>
      <c r="F61" s="495" t="s">
        <v>812</v>
      </c>
      <c r="G61" s="495" t="s">
        <v>957</v>
      </c>
      <c r="H61" s="495" t="s">
        <v>509</v>
      </c>
      <c r="I61" s="495" t="s">
        <v>958</v>
      </c>
      <c r="J61" s="495" t="s">
        <v>959</v>
      </c>
      <c r="K61" s="495" t="s">
        <v>960</v>
      </c>
      <c r="L61" s="496">
        <v>56.69</v>
      </c>
      <c r="M61" s="496">
        <v>113.38</v>
      </c>
      <c r="N61" s="495">
        <v>2</v>
      </c>
      <c r="O61" s="579">
        <v>0.5</v>
      </c>
      <c r="P61" s="496">
        <v>113.38</v>
      </c>
      <c r="Q61" s="511">
        <v>1</v>
      </c>
      <c r="R61" s="495">
        <v>2</v>
      </c>
      <c r="S61" s="511">
        <v>1</v>
      </c>
      <c r="T61" s="579">
        <v>0.5</v>
      </c>
      <c r="U61" s="537">
        <v>1</v>
      </c>
    </row>
    <row r="62" spans="1:21" ht="14.4" customHeight="1" x14ac:dyDescent="0.3">
      <c r="A62" s="494">
        <v>34</v>
      </c>
      <c r="B62" s="495" t="s">
        <v>508</v>
      </c>
      <c r="C62" s="495">
        <v>89301345</v>
      </c>
      <c r="D62" s="577" t="s">
        <v>1073</v>
      </c>
      <c r="E62" s="578" t="s">
        <v>826</v>
      </c>
      <c r="F62" s="495" t="s">
        <v>812</v>
      </c>
      <c r="G62" s="495" t="s">
        <v>997</v>
      </c>
      <c r="H62" s="495" t="s">
        <v>656</v>
      </c>
      <c r="I62" s="495" t="s">
        <v>998</v>
      </c>
      <c r="J62" s="495" t="s">
        <v>999</v>
      </c>
      <c r="K62" s="495" t="s">
        <v>1000</v>
      </c>
      <c r="L62" s="496">
        <v>391.77</v>
      </c>
      <c r="M62" s="496">
        <v>391.77</v>
      </c>
      <c r="N62" s="495">
        <v>1</v>
      </c>
      <c r="O62" s="579">
        <v>1</v>
      </c>
      <c r="P62" s="496">
        <v>391.77</v>
      </c>
      <c r="Q62" s="511">
        <v>1</v>
      </c>
      <c r="R62" s="495">
        <v>1</v>
      </c>
      <c r="S62" s="511">
        <v>1</v>
      </c>
      <c r="T62" s="579">
        <v>1</v>
      </c>
      <c r="U62" s="537">
        <v>1</v>
      </c>
    </row>
    <row r="63" spans="1:21" ht="14.4" customHeight="1" x14ac:dyDescent="0.3">
      <c r="A63" s="494">
        <v>34</v>
      </c>
      <c r="B63" s="495" t="s">
        <v>508</v>
      </c>
      <c r="C63" s="495">
        <v>89301345</v>
      </c>
      <c r="D63" s="577" t="s">
        <v>1073</v>
      </c>
      <c r="E63" s="578" t="s">
        <v>826</v>
      </c>
      <c r="F63" s="495" t="s">
        <v>812</v>
      </c>
      <c r="G63" s="495" t="s">
        <v>1001</v>
      </c>
      <c r="H63" s="495" t="s">
        <v>656</v>
      </c>
      <c r="I63" s="495" t="s">
        <v>1002</v>
      </c>
      <c r="J63" s="495" t="s">
        <v>1003</v>
      </c>
      <c r="K63" s="495" t="s">
        <v>1004</v>
      </c>
      <c r="L63" s="496">
        <v>25.54</v>
      </c>
      <c r="M63" s="496">
        <v>178.77999999999997</v>
      </c>
      <c r="N63" s="495">
        <v>7</v>
      </c>
      <c r="O63" s="579">
        <v>2</v>
      </c>
      <c r="P63" s="496">
        <v>178.77999999999997</v>
      </c>
      <c r="Q63" s="511">
        <v>1</v>
      </c>
      <c r="R63" s="495">
        <v>7</v>
      </c>
      <c r="S63" s="511">
        <v>1</v>
      </c>
      <c r="T63" s="579">
        <v>2</v>
      </c>
      <c r="U63" s="537">
        <v>1</v>
      </c>
    </row>
    <row r="64" spans="1:21" ht="14.4" customHeight="1" x14ac:dyDescent="0.3">
      <c r="A64" s="494">
        <v>34</v>
      </c>
      <c r="B64" s="495" t="s">
        <v>508</v>
      </c>
      <c r="C64" s="495">
        <v>89301345</v>
      </c>
      <c r="D64" s="577" t="s">
        <v>1073</v>
      </c>
      <c r="E64" s="578" t="s">
        <v>827</v>
      </c>
      <c r="F64" s="495" t="s">
        <v>812</v>
      </c>
      <c r="G64" s="495" t="s">
        <v>1005</v>
      </c>
      <c r="H64" s="495" t="s">
        <v>656</v>
      </c>
      <c r="I64" s="495" t="s">
        <v>1006</v>
      </c>
      <c r="J64" s="495" t="s">
        <v>1007</v>
      </c>
      <c r="K64" s="495" t="s">
        <v>902</v>
      </c>
      <c r="L64" s="496">
        <v>138.16</v>
      </c>
      <c r="M64" s="496">
        <v>138.16</v>
      </c>
      <c r="N64" s="495">
        <v>1</v>
      </c>
      <c r="O64" s="579">
        <v>1</v>
      </c>
      <c r="P64" s="496">
        <v>138.16</v>
      </c>
      <c r="Q64" s="511">
        <v>1</v>
      </c>
      <c r="R64" s="495">
        <v>1</v>
      </c>
      <c r="S64" s="511">
        <v>1</v>
      </c>
      <c r="T64" s="579">
        <v>1</v>
      </c>
      <c r="U64" s="537">
        <v>1</v>
      </c>
    </row>
    <row r="65" spans="1:21" ht="14.4" customHeight="1" x14ac:dyDescent="0.3">
      <c r="A65" s="494">
        <v>34</v>
      </c>
      <c r="B65" s="495" t="s">
        <v>508</v>
      </c>
      <c r="C65" s="495">
        <v>89301345</v>
      </c>
      <c r="D65" s="577" t="s">
        <v>1073</v>
      </c>
      <c r="E65" s="578" t="s">
        <v>827</v>
      </c>
      <c r="F65" s="495" t="s">
        <v>812</v>
      </c>
      <c r="G65" s="495" t="s">
        <v>1005</v>
      </c>
      <c r="H65" s="495" t="s">
        <v>656</v>
      </c>
      <c r="I65" s="495" t="s">
        <v>1008</v>
      </c>
      <c r="J65" s="495" t="s">
        <v>1009</v>
      </c>
      <c r="K65" s="495" t="s">
        <v>1010</v>
      </c>
      <c r="L65" s="496">
        <v>184.22</v>
      </c>
      <c r="M65" s="496">
        <v>368.44</v>
      </c>
      <c r="N65" s="495">
        <v>2</v>
      </c>
      <c r="O65" s="579">
        <v>1</v>
      </c>
      <c r="P65" s="496">
        <v>368.44</v>
      </c>
      <c r="Q65" s="511">
        <v>1</v>
      </c>
      <c r="R65" s="495">
        <v>2</v>
      </c>
      <c r="S65" s="511">
        <v>1</v>
      </c>
      <c r="T65" s="579">
        <v>1</v>
      </c>
      <c r="U65" s="537">
        <v>1</v>
      </c>
    </row>
    <row r="66" spans="1:21" ht="14.4" customHeight="1" x14ac:dyDescent="0.3">
      <c r="A66" s="494">
        <v>34</v>
      </c>
      <c r="B66" s="495" t="s">
        <v>508</v>
      </c>
      <c r="C66" s="495">
        <v>89301345</v>
      </c>
      <c r="D66" s="577" t="s">
        <v>1073</v>
      </c>
      <c r="E66" s="578" t="s">
        <v>827</v>
      </c>
      <c r="F66" s="495" t="s">
        <v>812</v>
      </c>
      <c r="G66" s="495" t="s">
        <v>1005</v>
      </c>
      <c r="H66" s="495" t="s">
        <v>509</v>
      </c>
      <c r="I66" s="495" t="s">
        <v>1011</v>
      </c>
      <c r="J66" s="495" t="s">
        <v>1009</v>
      </c>
      <c r="K66" s="495" t="s">
        <v>1012</v>
      </c>
      <c r="L66" s="496">
        <v>0</v>
      </c>
      <c r="M66" s="496">
        <v>0</v>
      </c>
      <c r="N66" s="495">
        <v>1</v>
      </c>
      <c r="O66" s="579">
        <v>1</v>
      </c>
      <c r="P66" s="496"/>
      <c r="Q66" s="511"/>
      <c r="R66" s="495"/>
      <c r="S66" s="511">
        <v>0</v>
      </c>
      <c r="T66" s="579"/>
      <c r="U66" s="537">
        <v>0</v>
      </c>
    </row>
    <row r="67" spans="1:21" ht="14.4" customHeight="1" x14ac:dyDescent="0.3">
      <c r="A67" s="494">
        <v>34</v>
      </c>
      <c r="B67" s="495" t="s">
        <v>508</v>
      </c>
      <c r="C67" s="495">
        <v>89301345</v>
      </c>
      <c r="D67" s="577" t="s">
        <v>1073</v>
      </c>
      <c r="E67" s="578" t="s">
        <v>827</v>
      </c>
      <c r="F67" s="495" t="s">
        <v>812</v>
      </c>
      <c r="G67" s="495" t="s">
        <v>1013</v>
      </c>
      <c r="H67" s="495" t="s">
        <v>509</v>
      </c>
      <c r="I67" s="495" t="s">
        <v>1014</v>
      </c>
      <c r="J67" s="495" t="s">
        <v>1015</v>
      </c>
      <c r="K67" s="495" t="s">
        <v>1016</v>
      </c>
      <c r="L67" s="496">
        <v>75.8</v>
      </c>
      <c r="M67" s="496">
        <v>75.8</v>
      </c>
      <c r="N67" s="495">
        <v>1</v>
      </c>
      <c r="O67" s="579">
        <v>0.5</v>
      </c>
      <c r="P67" s="496">
        <v>75.8</v>
      </c>
      <c r="Q67" s="511">
        <v>1</v>
      </c>
      <c r="R67" s="495">
        <v>1</v>
      </c>
      <c r="S67" s="511">
        <v>1</v>
      </c>
      <c r="T67" s="579">
        <v>0.5</v>
      </c>
      <c r="U67" s="537">
        <v>1</v>
      </c>
    </row>
    <row r="68" spans="1:21" ht="14.4" customHeight="1" x14ac:dyDescent="0.3">
      <c r="A68" s="494">
        <v>34</v>
      </c>
      <c r="B68" s="495" t="s">
        <v>508</v>
      </c>
      <c r="C68" s="495">
        <v>89301345</v>
      </c>
      <c r="D68" s="577" t="s">
        <v>1073</v>
      </c>
      <c r="E68" s="578" t="s">
        <v>827</v>
      </c>
      <c r="F68" s="495" t="s">
        <v>812</v>
      </c>
      <c r="G68" s="495" t="s">
        <v>1017</v>
      </c>
      <c r="H68" s="495" t="s">
        <v>509</v>
      </c>
      <c r="I68" s="495" t="s">
        <v>1018</v>
      </c>
      <c r="J68" s="495" t="s">
        <v>1019</v>
      </c>
      <c r="K68" s="495" t="s">
        <v>1020</v>
      </c>
      <c r="L68" s="496">
        <v>0</v>
      </c>
      <c r="M68" s="496">
        <v>0</v>
      </c>
      <c r="N68" s="495">
        <v>1</v>
      </c>
      <c r="O68" s="579">
        <v>1</v>
      </c>
      <c r="P68" s="496"/>
      <c r="Q68" s="511"/>
      <c r="R68" s="495"/>
      <c r="S68" s="511">
        <v>0</v>
      </c>
      <c r="T68" s="579"/>
      <c r="U68" s="537">
        <v>0</v>
      </c>
    </row>
    <row r="69" spans="1:21" ht="14.4" customHeight="1" x14ac:dyDescent="0.3">
      <c r="A69" s="494">
        <v>34</v>
      </c>
      <c r="B69" s="495" t="s">
        <v>508</v>
      </c>
      <c r="C69" s="495">
        <v>89301345</v>
      </c>
      <c r="D69" s="577" t="s">
        <v>1073</v>
      </c>
      <c r="E69" s="578" t="s">
        <v>827</v>
      </c>
      <c r="F69" s="495" t="s">
        <v>812</v>
      </c>
      <c r="G69" s="495" t="s">
        <v>856</v>
      </c>
      <c r="H69" s="495" t="s">
        <v>656</v>
      </c>
      <c r="I69" s="495" t="s">
        <v>1021</v>
      </c>
      <c r="J69" s="495" t="s">
        <v>1022</v>
      </c>
      <c r="K69" s="495" t="s">
        <v>1023</v>
      </c>
      <c r="L69" s="496">
        <v>232.44</v>
      </c>
      <c r="M69" s="496">
        <v>1394.6399999999999</v>
      </c>
      <c r="N69" s="495">
        <v>6</v>
      </c>
      <c r="O69" s="579">
        <v>1</v>
      </c>
      <c r="P69" s="496"/>
      <c r="Q69" s="511">
        <v>0</v>
      </c>
      <c r="R69" s="495"/>
      <c r="S69" s="511">
        <v>0</v>
      </c>
      <c r="T69" s="579"/>
      <c r="U69" s="537">
        <v>0</v>
      </c>
    </row>
    <row r="70" spans="1:21" ht="14.4" customHeight="1" x14ac:dyDescent="0.3">
      <c r="A70" s="494">
        <v>34</v>
      </c>
      <c r="B70" s="495" t="s">
        <v>508</v>
      </c>
      <c r="C70" s="495">
        <v>89301345</v>
      </c>
      <c r="D70" s="577" t="s">
        <v>1073</v>
      </c>
      <c r="E70" s="578" t="s">
        <v>827</v>
      </c>
      <c r="F70" s="495" t="s">
        <v>812</v>
      </c>
      <c r="G70" s="495" t="s">
        <v>913</v>
      </c>
      <c r="H70" s="495" t="s">
        <v>509</v>
      </c>
      <c r="I70" s="495" t="s">
        <v>914</v>
      </c>
      <c r="J70" s="495" t="s">
        <v>915</v>
      </c>
      <c r="K70" s="495" t="s">
        <v>916</v>
      </c>
      <c r="L70" s="496">
        <v>49.79</v>
      </c>
      <c r="M70" s="496">
        <v>149.37</v>
      </c>
      <c r="N70" s="495">
        <v>3</v>
      </c>
      <c r="O70" s="579">
        <v>0.5</v>
      </c>
      <c r="P70" s="496"/>
      <c r="Q70" s="511">
        <v>0</v>
      </c>
      <c r="R70" s="495"/>
      <c r="S70" s="511">
        <v>0</v>
      </c>
      <c r="T70" s="579"/>
      <c r="U70" s="537">
        <v>0</v>
      </c>
    </row>
    <row r="71" spans="1:21" ht="14.4" customHeight="1" x14ac:dyDescent="0.3">
      <c r="A71" s="494">
        <v>34</v>
      </c>
      <c r="B71" s="495" t="s">
        <v>508</v>
      </c>
      <c r="C71" s="495">
        <v>89301345</v>
      </c>
      <c r="D71" s="577" t="s">
        <v>1073</v>
      </c>
      <c r="E71" s="578" t="s">
        <v>827</v>
      </c>
      <c r="F71" s="495" t="s">
        <v>812</v>
      </c>
      <c r="G71" s="495" t="s">
        <v>1024</v>
      </c>
      <c r="H71" s="495" t="s">
        <v>656</v>
      </c>
      <c r="I71" s="495" t="s">
        <v>1025</v>
      </c>
      <c r="J71" s="495" t="s">
        <v>1026</v>
      </c>
      <c r="K71" s="495" t="s">
        <v>1027</v>
      </c>
      <c r="L71" s="496">
        <v>201.75</v>
      </c>
      <c r="M71" s="496">
        <v>605.25</v>
      </c>
      <c r="N71" s="495">
        <v>3</v>
      </c>
      <c r="O71" s="579">
        <v>0.5</v>
      </c>
      <c r="P71" s="496">
        <v>605.25</v>
      </c>
      <c r="Q71" s="511">
        <v>1</v>
      </c>
      <c r="R71" s="495">
        <v>3</v>
      </c>
      <c r="S71" s="511">
        <v>1</v>
      </c>
      <c r="T71" s="579">
        <v>0.5</v>
      </c>
      <c r="U71" s="537">
        <v>1</v>
      </c>
    </row>
    <row r="72" spans="1:21" ht="14.4" customHeight="1" x14ac:dyDescent="0.3">
      <c r="A72" s="494">
        <v>34</v>
      </c>
      <c r="B72" s="495" t="s">
        <v>508</v>
      </c>
      <c r="C72" s="495">
        <v>89301345</v>
      </c>
      <c r="D72" s="577" t="s">
        <v>1073</v>
      </c>
      <c r="E72" s="578" t="s">
        <v>827</v>
      </c>
      <c r="F72" s="495" t="s">
        <v>812</v>
      </c>
      <c r="G72" s="495" t="s">
        <v>866</v>
      </c>
      <c r="H72" s="495" t="s">
        <v>509</v>
      </c>
      <c r="I72" s="495" t="s">
        <v>1028</v>
      </c>
      <c r="J72" s="495" t="s">
        <v>1029</v>
      </c>
      <c r="K72" s="495" t="s">
        <v>861</v>
      </c>
      <c r="L72" s="496">
        <v>0</v>
      </c>
      <c r="M72" s="496">
        <v>0</v>
      </c>
      <c r="N72" s="495">
        <v>1</v>
      </c>
      <c r="O72" s="579">
        <v>0.5</v>
      </c>
      <c r="P72" s="496"/>
      <c r="Q72" s="511"/>
      <c r="R72" s="495"/>
      <c r="S72" s="511">
        <v>0</v>
      </c>
      <c r="T72" s="579"/>
      <c r="U72" s="537">
        <v>0</v>
      </c>
    </row>
    <row r="73" spans="1:21" ht="14.4" customHeight="1" x14ac:dyDescent="0.3">
      <c r="A73" s="494">
        <v>34</v>
      </c>
      <c r="B73" s="495" t="s">
        <v>508</v>
      </c>
      <c r="C73" s="495">
        <v>89301345</v>
      </c>
      <c r="D73" s="577" t="s">
        <v>1073</v>
      </c>
      <c r="E73" s="578" t="s">
        <v>828</v>
      </c>
      <c r="F73" s="495" t="s">
        <v>812</v>
      </c>
      <c r="G73" s="495" t="s">
        <v>1030</v>
      </c>
      <c r="H73" s="495" t="s">
        <v>509</v>
      </c>
      <c r="I73" s="495" t="s">
        <v>1031</v>
      </c>
      <c r="J73" s="495" t="s">
        <v>1032</v>
      </c>
      <c r="K73" s="495" t="s">
        <v>1033</v>
      </c>
      <c r="L73" s="496">
        <v>275.23</v>
      </c>
      <c r="M73" s="496">
        <v>275.23</v>
      </c>
      <c r="N73" s="495">
        <v>1</v>
      </c>
      <c r="O73" s="579">
        <v>1</v>
      </c>
      <c r="P73" s="496">
        <v>275.23</v>
      </c>
      <c r="Q73" s="511">
        <v>1</v>
      </c>
      <c r="R73" s="495">
        <v>1</v>
      </c>
      <c r="S73" s="511">
        <v>1</v>
      </c>
      <c r="T73" s="579">
        <v>1</v>
      </c>
      <c r="U73" s="537">
        <v>1</v>
      </c>
    </row>
    <row r="74" spans="1:21" ht="14.4" customHeight="1" x14ac:dyDescent="0.3">
      <c r="A74" s="494">
        <v>34</v>
      </c>
      <c r="B74" s="495" t="s">
        <v>508</v>
      </c>
      <c r="C74" s="495">
        <v>89301345</v>
      </c>
      <c r="D74" s="577" t="s">
        <v>1073</v>
      </c>
      <c r="E74" s="578" t="s">
        <v>828</v>
      </c>
      <c r="F74" s="495" t="s">
        <v>812</v>
      </c>
      <c r="G74" s="495" t="s">
        <v>838</v>
      </c>
      <c r="H74" s="495" t="s">
        <v>509</v>
      </c>
      <c r="I74" s="495" t="s">
        <v>1034</v>
      </c>
      <c r="J74" s="495" t="s">
        <v>1035</v>
      </c>
      <c r="K74" s="495" t="s">
        <v>1036</v>
      </c>
      <c r="L74" s="496">
        <v>151.61000000000001</v>
      </c>
      <c r="M74" s="496">
        <v>151.61000000000001</v>
      </c>
      <c r="N74" s="495">
        <v>1</v>
      </c>
      <c r="O74" s="579">
        <v>1</v>
      </c>
      <c r="P74" s="496"/>
      <c r="Q74" s="511">
        <v>0</v>
      </c>
      <c r="R74" s="495"/>
      <c r="S74" s="511">
        <v>0</v>
      </c>
      <c r="T74" s="579"/>
      <c r="U74" s="537">
        <v>0</v>
      </c>
    </row>
    <row r="75" spans="1:21" ht="14.4" customHeight="1" x14ac:dyDescent="0.3">
      <c r="A75" s="494">
        <v>34</v>
      </c>
      <c r="B75" s="495" t="s">
        <v>508</v>
      </c>
      <c r="C75" s="495">
        <v>89301345</v>
      </c>
      <c r="D75" s="577" t="s">
        <v>1073</v>
      </c>
      <c r="E75" s="578" t="s">
        <v>828</v>
      </c>
      <c r="F75" s="495" t="s">
        <v>812</v>
      </c>
      <c r="G75" s="495" t="s">
        <v>1005</v>
      </c>
      <c r="H75" s="495" t="s">
        <v>656</v>
      </c>
      <c r="I75" s="495" t="s">
        <v>1006</v>
      </c>
      <c r="J75" s="495" t="s">
        <v>1007</v>
      </c>
      <c r="K75" s="495" t="s">
        <v>902</v>
      </c>
      <c r="L75" s="496">
        <v>138.16</v>
      </c>
      <c r="M75" s="496">
        <v>138.16</v>
      </c>
      <c r="N75" s="495">
        <v>1</v>
      </c>
      <c r="O75" s="579">
        <v>1</v>
      </c>
      <c r="P75" s="496"/>
      <c r="Q75" s="511">
        <v>0</v>
      </c>
      <c r="R75" s="495"/>
      <c r="S75" s="511">
        <v>0</v>
      </c>
      <c r="T75" s="579"/>
      <c r="U75" s="537">
        <v>0</v>
      </c>
    </row>
    <row r="76" spans="1:21" ht="14.4" customHeight="1" x14ac:dyDescent="0.3">
      <c r="A76" s="494">
        <v>34</v>
      </c>
      <c r="B76" s="495" t="s">
        <v>508</v>
      </c>
      <c r="C76" s="495">
        <v>89301345</v>
      </c>
      <c r="D76" s="577" t="s">
        <v>1073</v>
      </c>
      <c r="E76" s="578" t="s">
        <v>828</v>
      </c>
      <c r="F76" s="495" t="s">
        <v>812</v>
      </c>
      <c r="G76" s="495" t="s">
        <v>1037</v>
      </c>
      <c r="H76" s="495" t="s">
        <v>656</v>
      </c>
      <c r="I76" s="495" t="s">
        <v>1038</v>
      </c>
      <c r="J76" s="495" t="s">
        <v>1039</v>
      </c>
      <c r="K76" s="495" t="s">
        <v>1040</v>
      </c>
      <c r="L76" s="496">
        <v>237.65</v>
      </c>
      <c r="M76" s="496">
        <v>237.65</v>
      </c>
      <c r="N76" s="495">
        <v>1</v>
      </c>
      <c r="O76" s="579">
        <v>0.5</v>
      </c>
      <c r="P76" s="496">
        <v>237.65</v>
      </c>
      <c r="Q76" s="511">
        <v>1</v>
      </c>
      <c r="R76" s="495">
        <v>1</v>
      </c>
      <c r="S76" s="511">
        <v>1</v>
      </c>
      <c r="T76" s="579">
        <v>0.5</v>
      </c>
      <c r="U76" s="537">
        <v>1</v>
      </c>
    </row>
    <row r="77" spans="1:21" ht="14.4" customHeight="1" x14ac:dyDescent="0.3">
      <c r="A77" s="494">
        <v>34</v>
      </c>
      <c r="B77" s="495" t="s">
        <v>508</v>
      </c>
      <c r="C77" s="495">
        <v>89301345</v>
      </c>
      <c r="D77" s="577" t="s">
        <v>1073</v>
      </c>
      <c r="E77" s="578" t="s">
        <v>828</v>
      </c>
      <c r="F77" s="495" t="s">
        <v>812</v>
      </c>
      <c r="G77" s="495" t="s">
        <v>1037</v>
      </c>
      <c r="H77" s="495" t="s">
        <v>656</v>
      </c>
      <c r="I77" s="495" t="s">
        <v>1041</v>
      </c>
      <c r="J77" s="495" t="s">
        <v>1042</v>
      </c>
      <c r="K77" s="495" t="s">
        <v>1043</v>
      </c>
      <c r="L77" s="496">
        <v>0</v>
      </c>
      <c r="M77" s="496">
        <v>0</v>
      </c>
      <c r="N77" s="495">
        <v>1</v>
      </c>
      <c r="O77" s="579">
        <v>0.5</v>
      </c>
      <c r="P77" s="496">
        <v>0</v>
      </c>
      <c r="Q77" s="511"/>
      <c r="R77" s="495">
        <v>1</v>
      </c>
      <c r="S77" s="511">
        <v>1</v>
      </c>
      <c r="T77" s="579">
        <v>0.5</v>
      </c>
      <c r="U77" s="537">
        <v>1</v>
      </c>
    </row>
    <row r="78" spans="1:21" ht="14.4" customHeight="1" x14ac:dyDescent="0.3">
      <c r="A78" s="494">
        <v>34</v>
      </c>
      <c r="B78" s="495" t="s">
        <v>508</v>
      </c>
      <c r="C78" s="495">
        <v>89301345</v>
      </c>
      <c r="D78" s="577" t="s">
        <v>1073</v>
      </c>
      <c r="E78" s="578" t="s">
        <v>828</v>
      </c>
      <c r="F78" s="495" t="s">
        <v>812</v>
      </c>
      <c r="G78" s="495" t="s">
        <v>1037</v>
      </c>
      <c r="H78" s="495" t="s">
        <v>656</v>
      </c>
      <c r="I78" s="495" t="s">
        <v>1044</v>
      </c>
      <c r="J78" s="495" t="s">
        <v>1039</v>
      </c>
      <c r="K78" s="495" t="s">
        <v>1045</v>
      </c>
      <c r="L78" s="496">
        <v>0</v>
      </c>
      <c r="M78" s="496">
        <v>0</v>
      </c>
      <c r="N78" s="495">
        <v>3</v>
      </c>
      <c r="O78" s="579">
        <v>1</v>
      </c>
      <c r="P78" s="496">
        <v>0</v>
      </c>
      <c r="Q78" s="511"/>
      <c r="R78" s="495">
        <v>3</v>
      </c>
      <c r="S78" s="511">
        <v>1</v>
      </c>
      <c r="T78" s="579">
        <v>1</v>
      </c>
      <c r="U78" s="537">
        <v>1</v>
      </c>
    </row>
    <row r="79" spans="1:21" ht="14.4" customHeight="1" x14ac:dyDescent="0.3">
      <c r="A79" s="494">
        <v>34</v>
      </c>
      <c r="B79" s="495" t="s">
        <v>508</v>
      </c>
      <c r="C79" s="495">
        <v>89301345</v>
      </c>
      <c r="D79" s="577" t="s">
        <v>1073</v>
      </c>
      <c r="E79" s="578" t="s">
        <v>828</v>
      </c>
      <c r="F79" s="495" t="s">
        <v>812</v>
      </c>
      <c r="G79" s="495" t="s">
        <v>1046</v>
      </c>
      <c r="H79" s="495" t="s">
        <v>509</v>
      </c>
      <c r="I79" s="495" t="s">
        <v>1047</v>
      </c>
      <c r="J79" s="495" t="s">
        <v>1048</v>
      </c>
      <c r="K79" s="495" t="s">
        <v>1049</v>
      </c>
      <c r="L79" s="496">
        <v>0</v>
      </c>
      <c r="M79" s="496">
        <v>0</v>
      </c>
      <c r="N79" s="495">
        <v>2</v>
      </c>
      <c r="O79" s="579">
        <v>2</v>
      </c>
      <c r="P79" s="496">
        <v>0</v>
      </c>
      <c r="Q79" s="511"/>
      <c r="R79" s="495">
        <v>1</v>
      </c>
      <c r="S79" s="511">
        <v>0.5</v>
      </c>
      <c r="T79" s="579">
        <v>1</v>
      </c>
      <c r="U79" s="537">
        <v>0.5</v>
      </c>
    </row>
    <row r="80" spans="1:21" ht="14.4" customHeight="1" x14ac:dyDescent="0.3">
      <c r="A80" s="494">
        <v>34</v>
      </c>
      <c r="B80" s="495" t="s">
        <v>508</v>
      </c>
      <c r="C80" s="495">
        <v>89301345</v>
      </c>
      <c r="D80" s="577" t="s">
        <v>1073</v>
      </c>
      <c r="E80" s="578" t="s">
        <v>828</v>
      </c>
      <c r="F80" s="495" t="s">
        <v>812</v>
      </c>
      <c r="G80" s="495" t="s">
        <v>842</v>
      </c>
      <c r="H80" s="495" t="s">
        <v>509</v>
      </c>
      <c r="I80" s="495" t="s">
        <v>1050</v>
      </c>
      <c r="J80" s="495" t="s">
        <v>1051</v>
      </c>
      <c r="K80" s="495" t="s">
        <v>1052</v>
      </c>
      <c r="L80" s="496">
        <v>93.99</v>
      </c>
      <c r="M80" s="496">
        <v>93.99</v>
      </c>
      <c r="N80" s="495">
        <v>1</v>
      </c>
      <c r="O80" s="579">
        <v>1</v>
      </c>
      <c r="P80" s="496"/>
      <c r="Q80" s="511">
        <v>0</v>
      </c>
      <c r="R80" s="495"/>
      <c r="S80" s="511">
        <v>0</v>
      </c>
      <c r="T80" s="579"/>
      <c r="U80" s="537">
        <v>0</v>
      </c>
    </row>
    <row r="81" spans="1:21" ht="14.4" customHeight="1" x14ac:dyDescent="0.3">
      <c r="A81" s="494">
        <v>34</v>
      </c>
      <c r="B81" s="495" t="s">
        <v>508</v>
      </c>
      <c r="C81" s="495">
        <v>89301345</v>
      </c>
      <c r="D81" s="577" t="s">
        <v>1073</v>
      </c>
      <c r="E81" s="578" t="s">
        <v>828</v>
      </c>
      <c r="F81" s="495" t="s">
        <v>812</v>
      </c>
      <c r="G81" s="495" t="s">
        <v>925</v>
      </c>
      <c r="H81" s="495" t="s">
        <v>509</v>
      </c>
      <c r="I81" s="495" t="s">
        <v>1053</v>
      </c>
      <c r="J81" s="495" t="s">
        <v>1054</v>
      </c>
      <c r="K81" s="495" t="s">
        <v>1055</v>
      </c>
      <c r="L81" s="496">
        <v>96.63</v>
      </c>
      <c r="M81" s="496">
        <v>96.63</v>
      </c>
      <c r="N81" s="495">
        <v>1</v>
      </c>
      <c r="O81" s="579">
        <v>1</v>
      </c>
      <c r="P81" s="496">
        <v>96.63</v>
      </c>
      <c r="Q81" s="511">
        <v>1</v>
      </c>
      <c r="R81" s="495">
        <v>1</v>
      </c>
      <c r="S81" s="511">
        <v>1</v>
      </c>
      <c r="T81" s="579">
        <v>1</v>
      </c>
      <c r="U81" s="537">
        <v>1</v>
      </c>
    </row>
    <row r="82" spans="1:21" ht="14.4" customHeight="1" x14ac:dyDescent="0.3">
      <c r="A82" s="494">
        <v>34</v>
      </c>
      <c r="B82" s="495" t="s">
        <v>508</v>
      </c>
      <c r="C82" s="495">
        <v>89301345</v>
      </c>
      <c r="D82" s="577" t="s">
        <v>1073</v>
      </c>
      <c r="E82" s="578" t="s">
        <v>828</v>
      </c>
      <c r="F82" s="495" t="s">
        <v>812</v>
      </c>
      <c r="G82" s="495" t="s">
        <v>1001</v>
      </c>
      <c r="H82" s="495" t="s">
        <v>656</v>
      </c>
      <c r="I82" s="495" t="s">
        <v>1056</v>
      </c>
      <c r="J82" s="495" t="s">
        <v>1057</v>
      </c>
      <c r="K82" s="495" t="s">
        <v>1058</v>
      </c>
      <c r="L82" s="496">
        <v>94.8</v>
      </c>
      <c r="M82" s="496">
        <v>94.8</v>
      </c>
      <c r="N82" s="495">
        <v>1</v>
      </c>
      <c r="O82" s="579">
        <v>1</v>
      </c>
      <c r="P82" s="496"/>
      <c r="Q82" s="511">
        <v>0</v>
      </c>
      <c r="R82" s="495"/>
      <c r="S82" s="511">
        <v>0</v>
      </c>
      <c r="T82" s="579"/>
      <c r="U82" s="537">
        <v>0</v>
      </c>
    </row>
    <row r="83" spans="1:21" ht="14.4" customHeight="1" x14ac:dyDescent="0.3">
      <c r="A83" s="494">
        <v>34</v>
      </c>
      <c r="B83" s="495" t="s">
        <v>508</v>
      </c>
      <c r="C83" s="495">
        <v>89301345</v>
      </c>
      <c r="D83" s="577" t="s">
        <v>1073</v>
      </c>
      <c r="E83" s="578" t="s">
        <v>828</v>
      </c>
      <c r="F83" s="495" t="s">
        <v>812</v>
      </c>
      <c r="G83" s="495" t="s">
        <v>1001</v>
      </c>
      <c r="H83" s="495" t="s">
        <v>656</v>
      </c>
      <c r="I83" s="495" t="s">
        <v>1059</v>
      </c>
      <c r="J83" s="495" t="s">
        <v>1060</v>
      </c>
      <c r="K83" s="495" t="s">
        <v>1061</v>
      </c>
      <c r="L83" s="496">
        <v>30.33</v>
      </c>
      <c r="M83" s="496">
        <v>30.33</v>
      </c>
      <c r="N83" s="495">
        <v>1</v>
      </c>
      <c r="O83" s="579">
        <v>1</v>
      </c>
      <c r="P83" s="496"/>
      <c r="Q83" s="511">
        <v>0</v>
      </c>
      <c r="R83" s="495"/>
      <c r="S83" s="511">
        <v>0</v>
      </c>
      <c r="T83" s="579"/>
      <c r="U83" s="537">
        <v>0</v>
      </c>
    </row>
    <row r="84" spans="1:21" ht="14.4" customHeight="1" x14ac:dyDescent="0.3">
      <c r="A84" s="494">
        <v>34</v>
      </c>
      <c r="B84" s="495" t="s">
        <v>508</v>
      </c>
      <c r="C84" s="495">
        <v>89301345</v>
      </c>
      <c r="D84" s="577" t="s">
        <v>1073</v>
      </c>
      <c r="E84" s="578" t="s">
        <v>829</v>
      </c>
      <c r="F84" s="495" t="s">
        <v>812</v>
      </c>
      <c r="G84" s="495" t="s">
        <v>1037</v>
      </c>
      <c r="H84" s="495" t="s">
        <v>656</v>
      </c>
      <c r="I84" s="495" t="s">
        <v>1062</v>
      </c>
      <c r="J84" s="495" t="s">
        <v>1039</v>
      </c>
      <c r="K84" s="495" t="s">
        <v>1023</v>
      </c>
      <c r="L84" s="496">
        <v>137.74</v>
      </c>
      <c r="M84" s="496">
        <v>137.74</v>
      </c>
      <c r="N84" s="495">
        <v>1</v>
      </c>
      <c r="O84" s="579">
        <v>0.5</v>
      </c>
      <c r="P84" s="496">
        <v>137.74</v>
      </c>
      <c r="Q84" s="511">
        <v>1</v>
      </c>
      <c r="R84" s="495">
        <v>1</v>
      </c>
      <c r="S84" s="511">
        <v>1</v>
      </c>
      <c r="T84" s="579">
        <v>0.5</v>
      </c>
      <c r="U84" s="537">
        <v>1</v>
      </c>
    </row>
    <row r="85" spans="1:21" ht="14.4" customHeight="1" x14ac:dyDescent="0.3">
      <c r="A85" s="494">
        <v>34</v>
      </c>
      <c r="B85" s="495" t="s">
        <v>508</v>
      </c>
      <c r="C85" s="495">
        <v>89301345</v>
      </c>
      <c r="D85" s="577" t="s">
        <v>1073</v>
      </c>
      <c r="E85" s="578" t="s">
        <v>829</v>
      </c>
      <c r="F85" s="495" t="s">
        <v>812</v>
      </c>
      <c r="G85" s="495" t="s">
        <v>1037</v>
      </c>
      <c r="H85" s="495" t="s">
        <v>656</v>
      </c>
      <c r="I85" s="495" t="s">
        <v>1062</v>
      </c>
      <c r="J85" s="495" t="s">
        <v>1039</v>
      </c>
      <c r="K85" s="495" t="s">
        <v>1023</v>
      </c>
      <c r="L85" s="496">
        <v>118.82</v>
      </c>
      <c r="M85" s="496">
        <v>118.82</v>
      </c>
      <c r="N85" s="495">
        <v>1</v>
      </c>
      <c r="O85" s="579">
        <v>1</v>
      </c>
      <c r="P85" s="496">
        <v>118.82</v>
      </c>
      <c r="Q85" s="511">
        <v>1</v>
      </c>
      <c r="R85" s="495">
        <v>1</v>
      </c>
      <c r="S85" s="511">
        <v>1</v>
      </c>
      <c r="T85" s="579">
        <v>1</v>
      </c>
      <c r="U85" s="537">
        <v>1</v>
      </c>
    </row>
    <row r="86" spans="1:21" ht="14.4" customHeight="1" x14ac:dyDescent="0.3">
      <c r="A86" s="494">
        <v>34</v>
      </c>
      <c r="B86" s="495" t="s">
        <v>508</v>
      </c>
      <c r="C86" s="495">
        <v>89301345</v>
      </c>
      <c r="D86" s="577" t="s">
        <v>1073</v>
      </c>
      <c r="E86" s="578" t="s">
        <v>829</v>
      </c>
      <c r="F86" s="495" t="s">
        <v>812</v>
      </c>
      <c r="G86" s="495" t="s">
        <v>1063</v>
      </c>
      <c r="H86" s="495" t="s">
        <v>509</v>
      </c>
      <c r="I86" s="495" t="s">
        <v>1064</v>
      </c>
      <c r="J86" s="495" t="s">
        <v>1065</v>
      </c>
      <c r="K86" s="495" t="s">
        <v>1066</v>
      </c>
      <c r="L86" s="496">
        <v>123.6</v>
      </c>
      <c r="M86" s="496">
        <v>123.6</v>
      </c>
      <c r="N86" s="495">
        <v>1</v>
      </c>
      <c r="O86" s="579">
        <v>0.5</v>
      </c>
      <c r="P86" s="496">
        <v>123.6</v>
      </c>
      <c r="Q86" s="511">
        <v>1</v>
      </c>
      <c r="R86" s="495">
        <v>1</v>
      </c>
      <c r="S86" s="511">
        <v>1</v>
      </c>
      <c r="T86" s="579">
        <v>0.5</v>
      </c>
      <c r="U86" s="537">
        <v>1</v>
      </c>
    </row>
    <row r="87" spans="1:21" ht="14.4" customHeight="1" x14ac:dyDescent="0.3">
      <c r="A87" s="494">
        <v>34</v>
      </c>
      <c r="B87" s="495" t="s">
        <v>508</v>
      </c>
      <c r="C87" s="495">
        <v>89301345</v>
      </c>
      <c r="D87" s="577" t="s">
        <v>1073</v>
      </c>
      <c r="E87" s="578" t="s">
        <v>831</v>
      </c>
      <c r="F87" s="495" t="s">
        <v>812</v>
      </c>
      <c r="G87" s="495" t="s">
        <v>921</v>
      </c>
      <c r="H87" s="495" t="s">
        <v>509</v>
      </c>
      <c r="I87" s="495" t="s">
        <v>1067</v>
      </c>
      <c r="J87" s="495" t="s">
        <v>976</v>
      </c>
      <c r="K87" s="495" t="s">
        <v>1068</v>
      </c>
      <c r="L87" s="496">
        <v>137.74</v>
      </c>
      <c r="M87" s="496">
        <v>137.74</v>
      </c>
      <c r="N87" s="495">
        <v>1</v>
      </c>
      <c r="O87" s="579">
        <v>1</v>
      </c>
      <c r="P87" s="496">
        <v>137.74</v>
      </c>
      <c r="Q87" s="511">
        <v>1</v>
      </c>
      <c r="R87" s="495">
        <v>1</v>
      </c>
      <c r="S87" s="511">
        <v>1</v>
      </c>
      <c r="T87" s="579">
        <v>1</v>
      </c>
      <c r="U87" s="537">
        <v>1</v>
      </c>
    </row>
    <row r="88" spans="1:21" ht="14.4" customHeight="1" thickBot="1" x14ac:dyDescent="0.35">
      <c r="A88" s="500">
        <v>34</v>
      </c>
      <c r="B88" s="501" t="s">
        <v>508</v>
      </c>
      <c r="C88" s="501">
        <v>89301345</v>
      </c>
      <c r="D88" s="580" t="s">
        <v>1073</v>
      </c>
      <c r="E88" s="581" t="s">
        <v>831</v>
      </c>
      <c r="F88" s="501" t="s">
        <v>812</v>
      </c>
      <c r="G88" s="501" t="s">
        <v>1069</v>
      </c>
      <c r="H88" s="501" t="s">
        <v>509</v>
      </c>
      <c r="I88" s="501" t="s">
        <v>1070</v>
      </c>
      <c r="J88" s="501" t="s">
        <v>1071</v>
      </c>
      <c r="K88" s="501" t="s">
        <v>1072</v>
      </c>
      <c r="L88" s="502">
        <v>31.54</v>
      </c>
      <c r="M88" s="502">
        <v>63.08</v>
      </c>
      <c r="N88" s="501">
        <v>2</v>
      </c>
      <c r="O88" s="582"/>
      <c r="P88" s="502">
        <v>63.08</v>
      </c>
      <c r="Q88" s="512">
        <v>1</v>
      </c>
      <c r="R88" s="501">
        <v>2</v>
      </c>
      <c r="S88" s="512">
        <v>1</v>
      </c>
      <c r="T88" s="582"/>
      <c r="U88" s="538"/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1" customWidth="1"/>
    <col min="3" max="3" width="5.5546875" style="244" customWidth="1"/>
    <col min="4" max="4" width="10" style="241" customWidth="1"/>
    <col min="5" max="5" width="5.5546875" style="244" customWidth="1"/>
    <col min="6" max="6" width="10" style="241" customWidth="1"/>
    <col min="7" max="7" width="8.88671875" style="161" customWidth="1"/>
    <col min="8" max="16384" width="8.88671875" style="161"/>
  </cols>
  <sheetData>
    <row r="1" spans="1:6" ht="37.799999999999997" customHeight="1" thickBot="1" x14ac:dyDescent="0.4">
      <c r="A1" s="393" t="s">
        <v>1075</v>
      </c>
      <c r="B1" s="394"/>
      <c r="C1" s="394"/>
      <c r="D1" s="394"/>
      <c r="E1" s="394"/>
      <c r="F1" s="394"/>
    </row>
    <row r="2" spans="1:6" ht="14.4" customHeight="1" thickBot="1" x14ac:dyDescent="0.35">
      <c r="A2" s="273" t="s">
        <v>291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395" t="s">
        <v>143</v>
      </c>
      <c r="C3" s="396"/>
      <c r="D3" s="397" t="s">
        <v>142</v>
      </c>
      <c r="E3" s="396"/>
      <c r="F3" s="93" t="s">
        <v>3</v>
      </c>
    </row>
    <row r="4" spans="1:6" ht="14.4" customHeight="1" thickBot="1" x14ac:dyDescent="0.35">
      <c r="A4" s="583" t="s">
        <v>201</v>
      </c>
      <c r="B4" s="507" t="s">
        <v>14</v>
      </c>
      <c r="C4" s="508" t="s">
        <v>2</v>
      </c>
      <c r="D4" s="507" t="s">
        <v>14</v>
      </c>
      <c r="E4" s="508" t="s">
        <v>2</v>
      </c>
      <c r="F4" s="509" t="s">
        <v>14</v>
      </c>
    </row>
    <row r="5" spans="1:6" ht="14.4" customHeight="1" x14ac:dyDescent="0.3">
      <c r="A5" s="585" t="s">
        <v>820</v>
      </c>
      <c r="B5" s="147">
        <v>475.3</v>
      </c>
      <c r="C5" s="576">
        <v>1</v>
      </c>
      <c r="D5" s="147"/>
      <c r="E5" s="576">
        <v>0</v>
      </c>
      <c r="F5" s="584">
        <v>475.3</v>
      </c>
    </row>
    <row r="6" spans="1:6" ht="14.4" customHeight="1" x14ac:dyDescent="0.3">
      <c r="A6" s="526" t="s">
        <v>821</v>
      </c>
      <c r="B6" s="498">
        <v>96.63</v>
      </c>
      <c r="C6" s="511">
        <v>1</v>
      </c>
      <c r="D6" s="498"/>
      <c r="E6" s="511">
        <v>0</v>
      </c>
      <c r="F6" s="499">
        <v>96.63</v>
      </c>
    </row>
    <row r="7" spans="1:6" ht="14.4" customHeight="1" x14ac:dyDescent="0.3">
      <c r="A7" s="526" t="s">
        <v>832</v>
      </c>
      <c r="B7" s="498">
        <v>0</v>
      </c>
      <c r="C7" s="511">
        <v>0</v>
      </c>
      <c r="D7" s="498">
        <v>222.25</v>
      </c>
      <c r="E7" s="511">
        <v>1</v>
      </c>
      <c r="F7" s="499">
        <v>222.25</v>
      </c>
    </row>
    <row r="8" spans="1:6" ht="14.4" customHeight="1" x14ac:dyDescent="0.3">
      <c r="A8" s="526" t="s">
        <v>827</v>
      </c>
      <c r="B8" s="498">
        <v>0</v>
      </c>
      <c r="C8" s="511">
        <v>0</v>
      </c>
      <c r="D8" s="498">
        <v>2506.4900000000002</v>
      </c>
      <c r="E8" s="511">
        <v>1</v>
      </c>
      <c r="F8" s="499">
        <v>2506.4900000000002</v>
      </c>
    </row>
    <row r="9" spans="1:6" ht="14.4" customHeight="1" x14ac:dyDescent="0.3">
      <c r="A9" s="526" t="s">
        <v>826</v>
      </c>
      <c r="B9" s="498"/>
      <c r="C9" s="511">
        <v>0</v>
      </c>
      <c r="D9" s="498">
        <v>984.62999999999988</v>
      </c>
      <c r="E9" s="511">
        <v>1</v>
      </c>
      <c r="F9" s="499">
        <v>984.62999999999988</v>
      </c>
    </row>
    <row r="10" spans="1:6" ht="14.4" customHeight="1" x14ac:dyDescent="0.3">
      <c r="A10" s="526" t="s">
        <v>828</v>
      </c>
      <c r="B10" s="498"/>
      <c r="C10" s="511">
        <v>0</v>
      </c>
      <c r="D10" s="498">
        <v>652.54999999999995</v>
      </c>
      <c r="E10" s="511">
        <v>1</v>
      </c>
      <c r="F10" s="499">
        <v>652.54999999999995</v>
      </c>
    </row>
    <row r="11" spans="1:6" ht="14.4" customHeight="1" x14ac:dyDescent="0.3">
      <c r="A11" s="526" t="s">
        <v>818</v>
      </c>
      <c r="B11" s="498">
        <v>0</v>
      </c>
      <c r="C11" s="511">
        <v>0</v>
      </c>
      <c r="D11" s="498">
        <v>62.57</v>
      </c>
      <c r="E11" s="511">
        <v>1</v>
      </c>
      <c r="F11" s="499">
        <v>62.57</v>
      </c>
    </row>
    <row r="12" spans="1:6" ht="14.4" customHeight="1" x14ac:dyDescent="0.3">
      <c r="A12" s="526" t="s">
        <v>829</v>
      </c>
      <c r="B12" s="498"/>
      <c r="C12" s="511">
        <v>0</v>
      </c>
      <c r="D12" s="498">
        <v>256.56</v>
      </c>
      <c r="E12" s="511">
        <v>1</v>
      </c>
      <c r="F12" s="499">
        <v>256.56</v>
      </c>
    </row>
    <row r="13" spans="1:6" ht="14.4" customHeight="1" x14ac:dyDescent="0.3">
      <c r="A13" s="526" t="s">
        <v>830</v>
      </c>
      <c r="B13" s="498"/>
      <c r="C13" s="511">
        <v>0</v>
      </c>
      <c r="D13" s="498">
        <v>1017</v>
      </c>
      <c r="E13" s="511">
        <v>1</v>
      </c>
      <c r="F13" s="499">
        <v>1017</v>
      </c>
    </row>
    <row r="14" spans="1:6" ht="14.4" customHeight="1" x14ac:dyDescent="0.3">
      <c r="A14" s="526" t="s">
        <v>823</v>
      </c>
      <c r="B14" s="498"/>
      <c r="C14" s="511">
        <v>0</v>
      </c>
      <c r="D14" s="498">
        <v>1086.08</v>
      </c>
      <c r="E14" s="511">
        <v>1</v>
      </c>
      <c r="F14" s="499">
        <v>1086.08</v>
      </c>
    </row>
    <row r="15" spans="1:6" ht="14.4" customHeight="1" x14ac:dyDescent="0.3">
      <c r="A15" s="526" t="s">
        <v>817</v>
      </c>
      <c r="B15" s="498"/>
      <c r="C15" s="511">
        <v>0</v>
      </c>
      <c r="D15" s="498">
        <v>2765.72</v>
      </c>
      <c r="E15" s="511">
        <v>1</v>
      </c>
      <c r="F15" s="499">
        <v>2765.72</v>
      </c>
    </row>
    <row r="16" spans="1:6" ht="14.4" customHeight="1" thickBot="1" x14ac:dyDescent="0.35">
      <c r="A16" s="524" t="s">
        <v>825</v>
      </c>
      <c r="B16" s="513"/>
      <c r="C16" s="514">
        <v>0</v>
      </c>
      <c r="D16" s="513">
        <v>441.47</v>
      </c>
      <c r="E16" s="514">
        <v>1</v>
      </c>
      <c r="F16" s="515">
        <v>441.47</v>
      </c>
    </row>
    <row r="17" spans="1:6" ht="14.4" customHeight="1" thickBot="1" x14ac:dyDescent="0.35">
      <c r="A17" s="519" t="s">
        <v>3</v>
      </c>
      <c r="B17" s="520">
        <v>571.93000000000006</v>
      </c>
      <c r="C17" s="521">
        <v>5.4122879651754247E-2</v>
      </c>
      <c r="D17" s="520">
        <v>9995.32</v>
      </c>
      <c r="E17" s="521">
        <v>0.94587712034824578</v>
      </c>
      <c r="F17" s="522">
        <v>10567.25</v>
      </c>
    </row>
    <row r="18" spans="1:6" ht="14.4" customHeight="1" thickBot="1" x14ac:dyDescent="0.35"/>
    <row r="19" spans="1:6" ht="14.4" customHeight="1" x14ac:dyDescent="0.3">
      <c r="A19" s="585" t="s">
        <v>1076</v>
      </c>
      <c r="B19" s="147">
        <v>475.3</v>
      </c>
      <c r="C19" s="576">
        <v>1</v>
      </c>
      <c r="D19" s="147"/>
      <c r="E19" s="576">
        <v>0</v>
      </c>
      <c r="F19" s="584">
        <v>475.3</v>
      </c>
    </row>
    <row r="20" spans="1:6" ht="14.4" customHeight="1" x14ac:dyDescent="0.3">
      <c r="A20" s="526" t="s">
        <v>1077</v>
      </c>
      <c r="B20" s="498">
        <v>96.63</v>
      </c>
      <c r="C20" s="511">
        <v>1</v>
      </c>
      <c r="D20" s="498"/>
      <c r="E20" s="511">
        <v>0</v>
      </c>
      <c r="F20" s="499">
        <v>96.63</v>
      </c>
    </row>
    <row r="21" spans="1:6" ht="14.4" customHeight="1" x14ac:dyDescent="0.3">
      <c r="A21" s="526" t="s">
        <v>1078</v>
      </c>
      <c r="B21" s="498">
        <v>0</v>
      </c>
      <c r="C21" s="511">
        <v>0</v>
      </c>
      <c r="D21" s="498">
        <v>1394.6399999999999</v>
      </c>
      <c r="E21" s="511">
        <v>1</v>
      </c>
      <c r="F21" s="499">
        <v>1394.6399999999999</v>
      </c>
    </row>
    <row r="22" spans="1:6" ht="14.4" customHeight="1" x14ac:dyDescent="0.3">
      <c r="A22" s="526" t="s">
        <v>1079</v>
      </c>
      <c r="B22" s="498"/>
      <c r="C22" s="511">
        <v>0</v>
      </c>
      <c r="D22" s="498">
        <v>80.77</v>
      </c>
      <c r="E22" s="511">
        <v>1</v>
      </c>
      <c r="F22" s="499">
        <v>80.77</v>
      </c>
    </row>
    <row r="23" spans="1:6" ht="14.4" customHeight="1" x14ac:dyDescent="0.3">
      <c r="A23" s="526" t="s">
        <v>1080</v>
      </c>
      <c r="B23" s="498"/>
      <c r="C23" s="511">
        <v>0</v>
      </c>
      <c r="D23" s="498">
        <v>178.77999999999997</v>
      </c>
      <c r="E23" s="511">
        <v>1</v>
      </c>
      <c r="F23" s="499">
        <v>178.77999999999997</v>
      </c>
    </row>
    <row r="24" spans="1:6" ht="14.4" customHeight="1" x14ac:dyDescent="0.3">
      <c r="A24" s="526" t="s">
        <v>1081</v>
      </c>
      <c r="B24" s="498">
        <v>0</v>
      </c>
      <c r="C24" s="511"/>
      <c r="D24" s="498"/>
      <c r="E24" s="511"/>
      <c r="F24" s="499">
        <v>0</v>
      </c>
    </row>
    <row r="25" spans="1:6" ht="14.4" customHeight="1" x14ac:dyDescent="0.3">
      <c r="A25" s="526" t="s">
        <v>1082</v>
      </c>
      <c r="B25" s="498"/>
      <c r="C25" s="511">
        <v>0</v>
      </c>
      <c r="D25" s="498">
        <v>1086.08</v>
      </c>
      <c r="E25" s="511">
        <v>1</v>
      </c>
      <c r="F25" s="499">
        <v>1086.08</v>
      </c>
    </row>
    <row r="26" spans="1:6" ht="14.4" customHeight="1" x14ac:dyDescent="0.3">
      <c r="A26" s="526" t="s">
        <v>1083</v>
      </c>
      <c r="B26" s="498"/>
      <c r="C26" s="511">
        <v>0</v>
      </c>
      <c r="D26" s="498">
        <v>391.77</v>
      </c>
      <c r="E26" s="511">
        <v>1</v>
      </c>
      <c r="F26" s="499">
        <v>391.77</v>
      </c>
    </row>
    <row r="27" spans="1:6" ht="14.4" customHeight="1" x14ac:dyDescent="0.3">
      <c r="A27" s="526" t="s">
        <v>1084</v>
      </c>
      <c r="B27" s="498"/>
      <c r="C27" s="511">
        <v>0</v>
      </c>
      <c r="D27" s="498">
        <v>605.25</v>
      </c>
      <c r="E27" s="511">
        <v>1</v>
      </c>
      <c r="F27" s="499">
        <v>605.25</v>
      </c>
    </row>
    <row r="28" spans="1:6" ht="14.4" customHeight="1" x14ac:dyDescent="0.3">
      <c r="A28" s="526" t="s">
        <v>1085</v>
      </c>
      <c r="B28" s="498"/>
      <c r="C28" s="511">
        <v>0</v>
      </c>
      <c r="D28" s="498">
        <v>1593.0100000000002</v>
      </c>
      <c r="E28" s="511">
        <v>1</v>
      </c>
      <c r="F28" s="499">
        <v>1593.0100000000002</v>
      </c>
    </row>
    <row r="29" spans="1:6" ht="14.4" customHeight="1" x14ac:dyDescent="0.3">
      <c r="A29" s="526" t="s">
        <v>1086</v>
      </c>
      <c r="B29" s="498"/>
      <c r="C29" s="511">
        <v>0</v>
      </c>
      <c r="D29" s="498">
        <v>125.13</v>
      </c>
      <c r="E29" s="511">
        <v>1</v>
      </c>
      <c r="F29" s="499">
        <v>125.13</v>
      </c>
    </row>
    <row r="30" spans="1:6" ht="14.4" customHeight="1" x14ac:dyDescent="0.3">
      <c r="A30" s="526" t="s">
        <v>1087</v>
      </c>
      <c r="B30" s="498">
        <v>0</v>
      </c>
      <c r="C30" s="511">
        <v>0</v>
      </c>
      <c r="D30" s="498">
        <v>644.76</v>
      </c>
      <c r="E30" s="511">
        <v>1</v>
      </c>
      <c r="F30" s="499">
        <v>644.76</v>
      </c>
    </row>
    <row r="31" spans="1:6" ht="14.4" customHeight="1" x14ac:dyDescent="0.3">
      <c r="A31" s="526" t="s">
        <v>1088</v>
      </c>
      <c r="B31" s="498"/>
      <c r="C31" s="511">
        <v>0</v>
      </c>
      <c r="D31" s="498">
        <v>494.21000000000004</v>
      </c>
      <c r="E31" s="511">
        <v>1</v>
      </c>
      <c r="F31" s="499">
        <v>494.21000000000004</v>
      </c>
    </row>
    <row r="32" spans="1:6" ht="14.4" customHeight="1" x14ac:dyDescent="0.3">
      <c r="A32" s="526" t="s">
        <v>1089</v>
      </c>
      <c r="B32" s="498"/>
      <c r="C32" s="511">
        <v>0</v>
      </c>
      <c r="D32" s="498">
        <v>412.95</v>
      </c>
      <c r="E32" s="511">
        <v>1</v>
      </c>
      <c r="F32" s="499">
        <v>412.95</v>
      </c>
    </row>
    <row r="33" spans="1:6" ht="14.4" customHeight="1" x14ac:dyDescent="0.3">
      <c r="A33" s="526" t="s">
        <v>1090</v>
      </c>
      <c r="B33" s="498"/>
      <c r="C33" s="511">
        <v>0</v>
      </c>
      <c r="D33" s="498">
        <v>2765.72</v>
      </c>
      <c r="E33" s="511">
        <v>1</v>
      </c>
      <c r="F33" s="499">
        <v>2765.72</v>
      </c>
    </row>
    <row r="34" spans="1:6" ht="14.4" customHeight="1" thickBot="1" x14ac:dyDescent="0.35">
      <c r="A34" s="524" t="s">
        <v>1091</v>
      </c>
      <c r="B34" s="513"/>
      <c r="C34" s="514">
        <v>0</v>
      </c>
      <c r="D34" s="513">
        <v>222.25</v>
      </c>
      <c r="E34" s="514">
        <v>1</v>
      </c>
      <c r="F34" s="515">
        <v>222.25</v>
      </c>
    </row>
    <row r="35" spans="1:6" ht="14.4" customHeight="1" thickBot="1" x14ac:dyDescent="0.35">
      <c r="A35" s="519" t="s">
        <v>3</v>
      </c>
      <c r="B35" s="520">
        <v>571.93000000000006</v>
      </c>
      <c r="C35" s="521">
        <v>5.4122879651754247E-2</v>
      </c>
      <c r="D35" s="520">
        <v>9995.32</v>
      </c>
      <c r="E35" s="521">
        <v>0.94587712034824578</v>
      </c>
      <c r="F35" s="522">
        <v>10567.25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{348AE97E-B987-449E-92F0-C349FE70F142}</x14:id>
        </ext>
      </extLst>
    </cfRule>
  </conditionalFormatting>
  <conditionalFormatting sqref="F19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{7239E7DC-0CC2-4CBF-989F-8A129D286F60}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8AE97E-B987-449E-92F0-C349FE70F14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7239E7DC-0CC2-4CBF-989F-8A129D286F6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1" customWidth="1"/>
    <col min="2" max="2" width="8.88671875" style="161" bestFit="1" customWidth="1"/>
    <col min="3" max="3" width="7" style="161" bestFit="1" customWidth="1"/>
    <col min="4" max="5" width="22.21875" style="161" customWidth="1"/>
    <col min="6" max="6" width="6.6640625" style="241" customWidth="1"/>
    <col min="7" max="7" width="10" style="241" customWidth="1"/>
    <col min="8" max="8" width="6.77734375" style="244" customWidth="1"/>
    <col min="9" max="9" width="6.6640625" style="241" customWidth="1"/>
    <col min="10" max="10" width="10" style="241" customWidth="1"/>
    <col min="11" max="11" width="6.77734375" style="244" customWidth="1"/>
    <col min="12" max="12" width="6.6640625" style="241" customWidth="1"/>
    <col min="13" max="13" width="10" style="241" customWidth="1"/>
    <col min="14" max="16384" width="8.88671875" style="161"/>
  </cols>
  <sheetData>
    <row r="1" spans="1:13" ht="18.600000000000001" customHeight="1" thickBot="1" x14ac:dyDescent="0.4">
      <c r="A1" s="394" t="s">
        <v>1108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56"/>
      <c r="M1" s="356"/>
    </row>
    <row r="2" spans="1:13" ht="14.4" customHeight="1" thickBot="1" x14ac:dyDescent="0.35">
      <c r="A2" s="273" t="s">
        <v>291</v>
      </c>
      <c r="B2" s="240"/>
      <c r="C2" s="240"/>
      <c r="D2" s="240"/>
      <c r="E2" s="240"/>
      <c r="F2" s="248"/>
      <c r="G2" s="248"/>
      <c r="H2" s="249"/>
      <c r="I2" s="248"/>
      <c r="J2" s="248"/>
      <c r="K2" s="249"/>
      <c r="L2" s="248"/>
    </row>
    <row r="3" spans="1:13" ht="14.4" customHeight="1" thickBot="1" x14ac:dyDescent="0.35">
      <c r="E3" s="92" t="s">
        <v>141</v>
      </c>
      <c r="F3" s="43">
        <f>SUBTOTAL(9,F6:F1048576)</f>
        <v>9</v>
      </c>
      <c r="G3" s="43">
        <f>SUBTOTAL(9,G6:G1048576)</f>
        <v>571.93000000000006</v>
      </c>
      <c r="H3" s="44">
        <f>IF(M3=0,0,G3/M3)</f>
        <v>5.4122879651754253E-2</v>
      </c>
      <c r="I3" s="43">
        <f>SUBTOTAL(9,I6:I1048576)</f>
        <v>47</v>
      </c>
      <c r="J3" s="43">
        <f>SUBTOTAL(9,J6:J1048576)</f>
        <v>9995.3199999999979</v>
      </c>
      <c r="K3" s="44">
        <f>IF(M3=0,0,J3/M3)</f>
        <v>0.94587712034824567</v>
      </c>
      <c r="L3" s="43">
        <f>SUBTOTAL(9,L6:L1048576)</f>
        <v>56</v>
      </c>
      <c r="M3" s="45">
        <f>SUBTOTAL(9,M6:M1048576)</f>
        <v>10567.249999999998</v>
      </c>
    </row>
    <row r="4" spans="1:13" ht="14.4" customHeight="1" thickBot="1" x14ac:dyDescent="0.35">
      <c r="A4" s="41"/>
      <c r="B4" s="41"/>
      <c r="C4" s="41"/>
      <c r="D4" s="41"/>
      <c r="E4" s="42"/>
      <c r="F4" s="398" t="s">
        <v>143</v>
      </c>
      <c r="G4" s="399"/>
      <c r="H4" s="400"/>
      <c r="I4" s="401" t="s">
        <v>142</v>
      </c>
      <c r="J4" s="399"/>
      <c r="K4" s="400"/>
      <c r="L4" s="402" t="s">
        <v>3</v>
      </c>
      <c r="M4" s="403"/>
    </row>
    <row r="5" spans="1:13" ht="14.4" customHeight="1" thickBot="1" x14ac:dyDescent="0.35">
      <c r="A5" s="583" t="s">
        <v>149</v>
      </c>
      <c r="B5" s="586" t="s">
        <v>145</v>
      </c>
      <c r="C5" s="586" t="s">
        <v>77</v>
      </c>
      <c r="D5" s="586" t="s">
        <v>146</v>
      </c>
      <c r="E5" s="586" t="s">
        <v>147</v>
      </c>
      <c r="F5" s="528" t="s">
        <v>28</v>
      </c>
      <c r="G5" s="528" t="s">
        <v>14</v>
      </c>
      <c r="H5" s="508" t="s">
        <v>148</v>
      </c>
      <c r="I5" s="507" t="s">
        <v>28</v>
      </c>
      <c r="J5" s="528" t="s">
        <v>14</v>
      </c>
      <c r="K5" s="508" t="s">
        <v>148</v>
      </c>
      <c r="L5" s="507" t="s">
        <v>28</v>
      </c>
      <c r="M5" s="529" t="s">
        <v>14</v>
      </c>
    </row>
    <row r="6" spans="1:13" ht="14.4" customHeight="1" x14ac:dyDescent="0.3">
      <c r="A6" s="570" t="s">
        <v>817</v>
      </c>
      <c r="B6" s="571" t="s">
        <v>1092</v>
      </c>
      <c r="C6" s="571" t="s">
        <v>878</v>
      </c>
      <c r="D6" s="571" t="s">
        <v>879</v>
      </c>
      <c r="E6" s="571" t="s">
        <v>880</v>
      </c>
      <c r="F6" s="147"/>
      <c r="G6" s="147"/>
      <c r="H6" s="576">
        <v>0</v>
      </c>
      <c r="I6" s="147">
        <v>4</v>
      </c>
      <c r="J6" s="147">
        <v>2765.72</v>
      </c>
      <c r="K6" s="576">
        <v>1</v>
      </c>
      <c r="L6" s="147">
        <v>4</v>
      </c>
      <c r="M6" s="584">
        <v>2765.72</v>
      </c>
    </row>
    <row r="7" spans="1:13" ht="14.4" customHeight="1" x14ac:dyDescent="0.3">
      <c r="A7" s="494" t="s">
        <v>818</v>
      </c>
      <c r="B7" s="495" t="s">
        <v>1093</v>
      </c>
      <c r="C7" s="495" t="s">
        <v>893</v>
      </c>
      <c r="D7" s="495" t="s">
        <v>894</v>
      </c>
      <c r="E7" s="495" t="s">
        <v>895</v>
      </c>
      <c r="F7" s="498">
        <v>1</v>
      </c>
      <c r="G7" s="498">
        <v>0</v>
      </c>
      <c r="H7" s="511"/>
      <c r="I7" s="498"/>
      <c r="J7" s="498"/>
      <c r="K7" s="511"/>
      <c r="L7" s="498">
        <v>1</v>
      </c>
      <c r="M7" s="499">
        <v>0</v>
      </c>
    </row>
    <row r="8" spans="1:13" ht="14.4" customHeight="1" x14ac:dyDescent="0.3">
      <c r="A8" s="494" t="s">
        <v>818</v>
      </c>
      <c r="B8" s="495" t="s">
        <v>1094</v>
      </c>
      <c r="C8" s="495" t="s">
        <v>900</v>
      </c>
      <c r="D8" s="495" t="s">
        <v>901</v>
      </c>
      <c r="E8" s="495" t="s">
        <v>902</v>
      </c>
      <c r="F8" s="498"/>
      <c r="G8" s="498"/>
      <c r="H8" s="511">
        <v>0</v>
      </c>
      <c r="I8" s="498">
        <v>1</v>
      </c>
      <c r="J8" s="498">
        <v>62.57</v>
      </c>
      <c r="K8" s="511">
        <v>1</v>
      </c>
      <c r="L8" s="498">
        <v>1</v>
      </c>
      <c r="M8" s="499">
        <v>62.57</v>
      </c>
    </row>
    <row r="9" spans="1:13" ht="14.4" customHeight="1" x14ac:dyDescent="0.3">
      <c r="A9" s="494" t="s">
        <v>820</v>
      </c>
      <c r="B9" s="495" t="s">
        <v>1095</v>
      </c>
      <c r="C9" s="495" t="s">
        <v>918</v>
      </c>
      <c r="D9" s="495" t="s">
        <v>919</v>
      </c>
      <c r="E9" s="495" t="s">
        <v>920</v>
      </c>
      <c r="F9" s="498">
        <v>2</v>
      </c>
      <c r="G9" s="498">
        <v>475.3</v>
      </c>
      <c r="H9" s="511">
        <v>1</v>
      </c>
      <c r="I9" s="498"/>
      <c r="J9" s="498"/>
      <c r="K9" s="511">
        <v>0</v>
      </c>
      <c r="L9" s="498">
        <v>2</v>
      </c>
      <c r="M9" s="499">
        <v>475.3</v>
      </c>
    </row>
    <row r="10" spans="1:13" ht="14.4" customHeight="1" x14ac:dyDescent="0.3">
      <c r="A10" s="494" t="s">
        <v>821</v>
      </c>
      <c r="B10" s="495" t="s">
        <v>1096</v>
      </c>
      <c r="C10" s="495" t="s">
        <v>926</v>
      </c>
      <c r="D10" s="495" t="s">
        <v>927</v>
      </c>
      <c r="E10" s="495" t="s">
        <v>928</v>
      </c>
      <c r="F10" s="498">
        <v>1</v>
      </c>
      <c r="G10" s="498">
        <v>96.63</v>
      </c>
      <c r="H10" s="511">
        <v>1</v>
      </c>
      <c r="I10" s="498"/>
      <c r="J10" s="498"/>
      <c r="K10" s="511">
        <v>0</v>
      </c>
      <c r="L10" s="498">
        <v>1</v>
      </c>
      <c r="M10" s="499">
        <v>96.63</v>
      </c>
    </row>
    <row r="11" spans="1:13" ht="14.4" customHeight="1" x14ac:dyDescent="0.3">
      <c r="A11" s="494" t="s">
        <v>832</v>
      </c>
      <c r="B11" s="495" t="s">
        <v>1097</v>
      </c>
      <c r="C11" s="495" t="s">
        <v>853</v>
      </c>
      <c r="D11" s="495" t="s">
        <v>854</v>
      </c>
      <c r="E11" s="495" t="s">
        <v>855</v>
      </c>
      <c r="F11" s="498"/>
      <c r="G11" s="498"/>
      <c r="H11" s="511">
        <v>0</v>
      </c>
      <c r="I11" s="498">
        <v>1</v>
      </c>
      <c r="J11" s="498">
        <v>222.25</v>
      </c>
      <c r="K11" s="511">
        <v>1</v>
      </c>
      <c r="L11" s="498">
        <v>1</v>
      </c>
      <c r="M11" s="499">
        <v>222.25</v>
      </c>
    </row>
    <row r="12" spans="1:13" ht="14.4" customHeight="1" x14ac:dyDescent="0.3">
      <c r="A12" s="494" t="s">
        <v>832</v>
      </c>
      <c r="B12" s="495" t="s">
        <v>1098</v>
      </c>
      <c r="C12" s="495" t="s">
        <v>857</v>
      </c>
      <c r="D12" s="495" t="s">
        <v>858</v>
      </c>
      <c r="E12" s="495" t="s">
        <v>859</v>
      </c>
      <c r="F12" s="498">
        <v>1</v>
      </c>
      <c r="G12" s="498">
        <v>0</v>
      </c>
      <c r="H12" s="511"/>
      <c r="I12" s="498"/>
      <c r="J12" s="498"/>
      <c r="K12" s="511"/>
      <c r="L12" s="498">
        <v>1</v>
      </c>
      <c r="M12" s="499">
        <v>0</v>
      </c>
    </row>
    <row r="13" spans="1:13" ht="14.4" customHeight="1" x14ac:dyDescent="0.3">
      <c r="A13" s="494" t="s">
        <v>832</v>
      </c>
      <c r="B13" s="495" t="s">
        <v>1098</v>
      </c>
      <c r="C13" s="495" t="s">
        <v>860</v>
      </c>
      <c r="D13" s="495" t="s">
        <v>858</v>
      </c>
      <c r="E13" s="495" t="s">
        <v>861</v>
      </c>
      <c r="F13" s="498">
        <v>3</v>
      </c>
      <c r="G13" s="498">
        <v>0</v>
      </c>
      <c r="H13" s="511"/>
      <c r="I13" s="498"/>
      <c r="J13" s="498"/>
      <c r="K13" s="511"/>
      <c r="L13" s="498">
        <v>3</v>
      </c>
      <c r="M13" s="499">
        <v>0</v>
      </c>
    </row>
    <row r="14" spans="1:13" ht="14.4" customHeight="1" x14ac:dyDescent="0.3">
      <c r="A14" s="494" t="s">
        <v>823</v>
      </c>
      <c r="B14" s="495" t="s">
        <v>1099</v>
      </c>
      <c r="C14" s="495" t="s">
        <v>944</v>
      </c>
      <c r="D14" s="495" t="s">
        <v>945</v>
      </c>
      <c r="E14" s="495" t="s">
        <v>946</v>
      </c>
      <c r="F14" s="498"/>
      <c r="G14" s="498"/>
      <c r="H14" s="511">
        <v>0</v>
      </c>
      <c r="I14" s="498">
        <v>2</v>
      </c>
      <c r="J14" s="498">
        <v>1086.08</v>
      </c>
      <c r="K14" s="511">
        <v>1</v>
      </c>
      <c r="L14" s="498">
        <v>2</v>
      </c>
      <c r="M14" s="499">
        <v>1086.08</v>
      </c>
    </row>
    <row r="15" spans="1:13" ht="14.4" customHeight="1" x14ac:dyDescent="0.3">
      <c r="A15" s="494" t="s">
        <v>825</v>
      </c>
      <c r="B15" s="495" t="s">
        <v>1100</v>
      </c>
      <c r="C15" s="495" t="s">
        <v>839</v>
      </c>
      <c r="D15" s="495" t="s">
        <v>840</v>
      </c>
      <c r="E15" s="495" t="s">
        <v>841</v>
      </c>
      <c r="F15" s="498"/>
      <c r="G15" s="498"/>
      <c r="H15" s="511">
        <v>0</v>
      </c>
      <c r="I15" s="498">
        <v>1</v>
      </c>
      <c r="J15" s="498">
        <v>156.86000000000001</v>
      </c>
      <c r="K15" s="511">
        <v>1</v>
      </c>
      <c r="L15" s="498">
        <v>1</v>
      </c>
      <c r="M15" s="499">
        <v>156.86000000000001</v>
      </c>
    </row>
    <row r="16" spans="1:13" ht="14.4" customHeight="1" x14ac:dyDescent="0.3">
      <c r="A16" s="494" t="s">
        <v>825</v>
      </c>
      <c r="B16" s="495" t="s">
        <v>1100</v>
      </c>
      <c r="C16" s="495" t="s">
        <v>972</v>
      </c>
      <c r="D16" s="495" t="s">
        <v>973</v>
      </c>
      <c r="E16" s="495" t="s">
        <v>974</v>
      </c>
      <c r="F16" s="498"/>
      <c r="G16" s="498"/>
      <c r="H16" s="511">
        <v>0</v>
      </c>
      <c r="I16" s="498">
        <v>1</v>
      </c>
      <c r="J16" s="498">
        <v>284.61</v>
      </c>
      <c r="K16" s="511">
        <v>1</v>
      </c>
      <c r="L16" s="498">
        <v>1</v>
      </c>
      <c r="M16" s="499">
        <v>284.61</v>
      </c>
    </row>
    <row r="17" spans="1:13" ht="14.4" customHeight="1" x14ac:dyDescent="0.3">
      <c r="A17" s="494" t="s">
        <v>826</v>
      </c>
      <c r="B17" s="495" t="s">
        <v>1101</v>
      </c>
      <c r="C17" s="495" t="s">
        <v>991</v>
      </c>
      <c r="D17" s="495" t="s">
        <v>992</v>
      </c>
      <c r="E17" s="495" t="s">
        <v>728</v>
      </c>
      <c r="F17" s="498"/>
      <c r="G17" s="498"/>
      <c r="H17" s="511">
        <v>0</v>
      </c>
      <c r="I17" s="498">
        <v>1</v>
      </c>
      <c r="J17" s="498">
        <v>80.77</v>
      </c>
      <c r="K17" s="511">
        <v>1</v>
      </c>
      <c r="L17" s="498">
        <v>1</v>
      </c>
      <c r="M17" s="499">
        <v>80.77</v>
      </c>
    </row>
    <row r="18" spans="1:13" ht="14.4" customHeight="1" x14ac:dyDescent="0.3">
      <c r="A18" s="494" t="s">
        <v>826</v>
      </c>
      <c r="B18" s="495" t="s">
        <v>1102</v>
      </c>
      <c r="C18" s="495" t="s">
        <v>998</v>
      </c>
      <c r="D18" s="495" t="s">
        <v>999</v>
      </c>
      <c r="E18" s="495" t="s">
        <v>1000</v>
      </c>
      <c r="F18" s="498"/>
      <c r="G18" s="498"/>
      <c r="H18" s="511">
        <v>0</v>
      </c>
      <c r="I18" s="498">
        <v>1</v>
      </c>
      <c r="J18" s="498">
        <v>391.77</v>
      </c>
      <c r="K18" s="511">
        <v>1</v>
      </c>
      <c r="L18" s="498">
        <v>1</v>
      </c>
      <c r="M18" s="499">
        <v>391.77</v>
      </c>
    </row>
    <row r="19" spans="1:13" ht="14.4" customHeight="1" x14ac:dyDescent="0.3">
      <c r="A19" s="494" t="s">
        <v>826</v>
      </c>
      <c r="B19" s="495" t="s">
        <v>1100</v>
      </c>
      <c r="C19" s="495" t="s">
        <v>839</v>
      </c>
      <c r="D19" s="495" t="s">
        <v>840</v>
      </c>
      <c r="E19" s="495" t="s">
        <v>841</v>
      </c>
      <c r="F19" s="498"/>
      <c r="G19" s="498"/>
      <c r="H19" s="511">
        <v>0</v>
      </c>
      <c r="I19" s="498">
        <v>1</v>
      </c>
      <c r="J19" s="498">
        <v>333.31</v>
      </c>
      <c r="K19" s="511">
        <v>1</v>
      </c>
      <c r="L19" s="498">
        <v>1</v>
      </c>
      <c r="M19" s="499">
        <v>333.31</v>
      </c>
    </row>
    <row r="20" spans="1:13" ht="14.4" customHeight="1" x14ac:dyDescent="0.3">
      <c r="A20" s="494" t="s">
        <v>826</v>
      </c>
      <c r="B20" s="495" t="s">
        <v>1103</v>
      </c>
      <c r="C20" s="495" t="s">
        <v>1002</v>
      </c>
      <c r="D20" s="495" t="s">
        <v>1003</v>
      </c>
      <c r="E20" s="495" t="s">
        <v>1004</v>
      </c>
      <c r="F20" s="498"/>
      <c r="G20" s="498"/>
      <c r="H20" s="511">
        <v>0</v>
      </c>
      <c r="I20" s="498">
        <v>7</v>
      </c>
      <c r="J20" s="498">
        <v>178.77999999999997</v>
      </c>
      <c r="K20" s="511">
        <v>1</v>
      </c>
      <c r="L20" s="498">
        <v>7</v>
      </c>
      <c r="M20" s="499">
        <v>178.77999999999997</v>
      </c>
    </row>
    <row r="21" spans="1:13" ht="14.4" customHeight="1" x14ac:dyDescent="0.3">
      <c r="A21" s="494" t="s">
        <v>827</v>
      </c>
      <c r="B21" s="495" t="s">
        <v>1104</v>
      </c>
      <c r="C21" s="495" t="s">
        <v>1006</v>
      </c>
      <c r="D21" s="495" t="s">
        <v>1007</v>
      </c>
      <c r="E21" s="495" t="s">
        <v>902</v>
      </c>
      <c r="F21" s="498"/>
      <c r="G21" s="498"/>
      <c r="H21" s="511">
        <v>0</v>
      </c>
      <c r="I21" s="498">
        <v>1</v>
      </c>
      <c r="J21" s="498">
        <v>138.16</v>
      </c>
      <c r="K21" s="511">
        <v>1</v>
      </c>
      <c r="L21" s="498">
        <v>1</v>
      </c>
      <c r="M21" s="499">
        <v>138.16</v>
      </c>
    </row>
    <row r="22" spans="1:13" ht="14.4" customHeight="1" x14ac:dyDescent="0.3">
      <c r="A22" s="494" t="s">
        <v>827</v>
      </c>
      <c r="B22" s="495" t="s">
        <v>1104</v>
      </c>
      <c r="C22" s="495" t="s">
        <v>1008</v>
      </c>
      <c r="D22" s="495" t="s">
        <v>1009</v>
      </c>
      <c r="E22" s="495" t="s">
        <v>1010</v>
      </c>
      <c r="F22" s="498"/>
      <c r="G22" s="498"/>
      <c r="H22" s="511">
        <v>0</v>
      </c>
      <c r="I22" s="498">
        <v>2</v>
      </c>
      <c r="J22" s="498">
        <v>368.44</v>
      </c>
      <c r="K22" s="511">
        <v>1</v>
      </c>
      <c r="L22" s="498">
        <v>2</v>
      </c>
      <c r="M22" s="499">
        <v>368.44</v>
      </c>
    </row>
    <row r="23" spans="1:13" ht="14.4" customHeight="1" x14ac:dyDescent="0.3">
      <c r="A23" s="494" t="s">
        <v>827</v>
      </c>
      <c r="B23" s="495" t="s">
        <v>1104</v>
      </c>
      <c r="C23" s="495" t="s">
        <v>1011</v>
      </c>
      <c r="D23" s="495" t="s">
        <v>1009</v>
      </c>
      <c r="E23" s="495" t="s">
        <v>1012</v>
      </c>
      <c r="F23" s="498">
        <v>1</v>
      </c>
      <c r="G23" s="498">
        <v>0</v>
      </c>
      <c r="H23" s="511"/>
      <c r="I23" s="498"/>
      <c r="J23" s="498"/>
      <c r="K23" s="511"/>
      <c r="L23" s="498">
        <v>1</v>
      </c>
      <c r="M23" s="499">
        <v>0</v>
      </c>
    </row>
    <row r="24" spans="1:13" ht="14.4" customHeight="1" x14ac:dyDescent="0.3">
      <c r="A24" s="494" t="s">
        <v>827</v>
      </c>
      <c r="B24" s="495" t="s">
        <v>1105</v>
      </c>
      <c r="C24" s="495" t="s">
        <v>1025</v>
      </c>
      <c r="D24" s="495" t="s">
        <v>1026</v>
      </c>
      <c r="E24" s="495" t="s">
        <v>1027</v>
      </c>
      <c r="F24" s="498"/>
      <c r="G24" s="498"/>
      <c r="H24" s="511">
        <v>0</v>
      </c>
      <c r="I24" s="498">
        <v>3</v>
      </c>
      <c r="J24" s="498">
        <v>605.25</v>
      </c>
      <c r="K24" s="511">
        <v>1</v>
      </c>
      <c r="L24" s="498">
        <v>3</v>
      </c>
      <c r="M24" s="499">
        <v>605.25</v>
      </c>
    </row>
    <row r="25" spans="1:13" ht="14.4" customHeight="1" x14ac:dyDescent="0.3">
      <c r="A25" s="494" t="s">
        <v>827</v>
      </c>
      <c r="B25" s="495" t="s">
        <v>1098</v>
      </c>
      <c r="C25" s="495" t="s">
        <v>1021</v>
      </c>
      <c r="D25" s="495" t="s">
        <v>1022</v>
      </c>
      <c r="E25" s="495" t="s">
        <v>1023</v>
      </c>
      <c r="F25" s="498"/>
      <c r="G25" s="498"/>
      <c r="H25" s="511">
        <v>0</v>
      </c>
      <c r="I25" s="498">
        <v>6</v>
      </c>
      <c r="J25" s="498">
        <v>1394.6399999999999</v>
      </c>
      <c r="K25" s="511">
        <v>1</v>
      </c>
      <c r="L25" s="498">
        <v>6</v>
      </c>
      <c r="M25" s="499">
        <v>1394.6399999999999</v>
      </c>
    </row>
    <row r="26" spans="1:13" ht="14.4" customHeight="1" x14ac:dyDescent="0.3">
      <c r="A26" s="494" t="s">
        <v>830</v>
      </c>
      <c r="B26" s="495" t="s">
        <v>1100</v>
      </c>
      <c r="C26" s="495" t="s">
        <v>839</v>
      </c>
      <c r="D26" s="495" t="s">
        <v>840</v>
      </c>
      <c r="E26" s="495" t="s">
        <v>841</v>
      </c>
      <c r="F26" s="498"/>
      <c r="G26" s="498"/>
      <c r="H26" s="511">
        <v>0</v>
      </c>
      <c r="I26" s="498">
        <v>2</v>
      </c>
      <c r="J26" s="498">
        <v>666.62</v>
      </c>
      <c r="K26" s="511">
        <v>1</v>
      </c>
      <c r="L26" s="498">
        <v>2</v>
      </c>
      <c r="M26" s="499">
        <v>666.62</v>
      </c>
    </row>
    <row r="27" spans="1:13" ht="14.4" customHeight="1" x14ac:dyDescent="0.3">
      <c r="A27" s="494" t="s">
        <v>830</v>
      </c>
      <c r="B27" s="495" t="s">
        <v>1094</v>
      </c>
      <c r="C27" s="495" t="s">
        <v>849</v>
      </c>
      <c r="D27" s="495" t="s">
        <v>850</v>
      </c>
      <c r="E27" s="495" t="s">
        <v>851</v>
      </c>
      <c r="F27" s="498"/>
      <c r="G27" s="498"/>
      <c r="H27" s="511">
        <v>0</v>
      </c>
      <c r="I27" s="498">
        <v>2</v>
      </c>
      <c r="J27" s="498">
        <v>350.38</v>
      </c>
      <c r="K27" s="511">
        <v>1</v>
      </c>
      <c r="L27" s="498">
        <v>2</v>
      </c>
      <c r="M27" s="499">
        <v>350.38</v>
      </c>
    </row>
    <row r="28" spans="1:13" ht="14.4" customHeight="1" x14ac:dyDescent="0.3">
      <c r="A28" s="494" t="s">
        <v>828</v>
      </c>
      <c r="B28" s="495" t="s">
        <v>1100</v>
      </c>
      <c r="C28" s="495" t="s">
        <v>1034</v>
      </c>
      <c r="D28" s="495" t="s">
        <v>1035</v>
      </c>
      <c r="E28" s="495" t="s">
        <v>1036</v>
      </c>
      <c r="F28" s="498"/>
      <c r="G28" s="498"/>
      <c r="H28" s="511">
        <v>0</v>
      </c>
      <c r="I28" s="498">
        <v>1</v>
      </c>
      <c r="J28" s="498">
        <v>151.61000000000001</v>
      </c>
      <c r="K28" s="511">
        <v>1</v>
      </c>
      <c r="L28" s="498">
        <v>1</v>
      </c>
      <c r="M28" s="499">
        <v>151.61000000000001</v>
      </c>
    </row>
    <row r="29" spans="1:13" ht="14.4" customHeight="1" x14ac:dyDescent="0.3">
      <c r="A29" s="494" t="s">
        <v>828</v>
      </c>
      <c r="B29" s="495" t="s">
        <v>1104</v>
      </c>
      <c r="C29" s="495" t="s">
        <v>1006</v>
      </c>
      <c r="D29" s="495" t="s">
        <v>1007</v>
      </c>
      <c r="E29" s="495" t="s">
        <v>902</v>
      </c>
      <c r="F29" s="498"/>
      <c r="G29" s="498"/>
      <c r="H29" s="511">
        <v>0</v>
      </c>
      <c r="I29" s="498">
        <v>1</v>
      </c>
      <c r="J29" s="498">
        <v>138.16</v>
      </c>
      <c r="K29" s="511">
        <v>1</v>
      </c>
      <c r="L29" s="498">
        <v>1</v>
      </c>
      <c r="M29" s="499">
        <v>138.16</v>
      </c>
    </row>
    <row r="30" spans="1:13" ht="14.4" customHeight="1" x14ac:dyDescent="0.3">
      <c r="A30" s="494" t="s">
        <v>828</v>
      </c>
      <c r="B30" s="495" t="s">
        <v>1106</v>
      </c>
      <c r="C30" s="495" t="s">
        <v>1056</v>
      </c>
      <c r="D30" s="495" t="s">
        <v>1057</v>
      </c>
      <c r="E30" s="495" t="s">
        <v>1058</v>
      </c>
      <c r="F30" s="498"/>
      <c r="G30" s="498"/>
      <c r="H30" s="511">
        <v>0</v>
      </c>
      <c r="I30" s="498">
        <v>1</v>
      </c>
      <c r="J30" s="498">
        <v>94.8</v>
      </c>
      <c r="K30" s="511">
        <v>1</v>
      </c>
      <c r="L30" s="498">
        <v>1</v>
      </c>
      <c r="M30" s="499">
        <v>94.8</v>
      </c>
    </row>
    <row r="31" spans="1:13" ht="14.4" customHeight="1" x14ac:dyDescent="0.3">
      <c r="A31" s="494" t="s">
        <v>828</v>
      </c>
      <c r="B31" s="495" t="s">
        <v>1106</v>
      </c>
      <c r="C31" s="495" t="s">
        <v>1059</v>
      </c>
      <c r="D31" s="495" t="s">
        <v>1060</v>
      </c>
      <c r="E31" s="495" t="s">
        <v>1061</v>
      </c>
      <c r="F31" s="498"/>
      <c r="G31" s="498"/>
      <c r="H31" s="511">
        <v>0</v>
      </c>
      <c r="I31" s="498">
        <v>1</v>
      </c>
      <c r="J31" s="498">
        <v>30.33</v>
      </c>
      <c r="K31" s="511">
        <v>1</v>
      </c>
      <c r="L31" s="498">
        <v>1</v>
      </c>
      <c r="M31" s="499">
        <v>30.33</v>
      </c>
    </row>
    <row r="32" spans="1:13" ht="14.4" customHeight="1" x14ac:dyDescent="0.3">
      <c r="A32" s="494" t="s">
        <v>828</v>
      </c>
      <c r="B32" s="495" t="s">
        <v>1107</v>
      </c>
      <c r="C32" s="495" t="s">
        <v>1038</v>
      </c>
      <c r="D32" s="495" t="s">
        <v>1039</v>
      </c>
      <c r="E32" s="495" t="s">
        <v>1040</v>
      </c>
      <c r="F32" s="498"/>
      <c r="G32" s="498"/>
      <c r="H32" s="511">
        <v>0</v>
      </c>
      <c r="I32" s="498">
        <v>1</v>
      </c>
      <c r="J32" s="498">
        <v>237.65</v>
      </c>
      <c r="K32" s="511">
        <v>1</v>
      </c>
      <c r="L32" s="498">
        <v>1</v>
      </c>
      <c r="M32" s="499">
        <v>237.65</v>
      </c>
    </row>
    <row r="33" spans="1:13" ht="14.4" customHeight="1" x14ac:dyDescent="0.3">
      <c r="A33" s="494" t="s">
        <v>828</v>
      </c>
      <c r="B33" s="495" t="s">
        <v>1107</v>
      </c>
      <c r="C33" s="495" t="s">
        <v>1041</v>
      </c>
      <c r="D33" s="495" t="s">
        <v>1042</v>
      </c>
      <c r="E33" s="495" t="s">
        <v>1043</v>
      </c>
      <c r="F33" s="498"/>
      <c r="G33" s="498"/>
      <c r="H33" s="511"/>
      <c r="I33" s="498">
        <v>1</v>
      </c>
      <c r="J33" s="498">
        <v>0</v>
      </c>
      <c r="K33" s="511"/>
      <c r="L33" s="498">
        <v>1</v>
      </c>
      <c r="M33" s="499">
        <v>0</v>
      </c>
    </row>
    <row r="34" spans="1:13" ht="14.4" customHeight="1" x14ac:dyDescent="0.3">
      <c r="A34" s="494" t="s">
        <v>828</v>
      </c>
      <c r="B34" s="495" t="s">
        <v>1107</v>
      </c>
      <c r="C34" s="495" t="s">
        <v>1044</v>
      </c>
      <c r="D34" s="495" t="s">
        <v>1039</v>
      </c>
      <c r="E34" s="495" t="s">
        <v>1045</v>
      </c>
      <c r="F34" s="498"/>
      <c r="G34" s="498"/>
      <c r="H34" s="511"/>
      <c r="I34" s="498">
        <v>3</v>
      </c>
      <c r="J34" s="498">
        <v>0</v>
      </c>
      <c r="K34" s="511"/>
      <c r="L34" s="498">
        <v>3</v>
      </c>
      <c r="M34" s="499">
        <v>0</v>
      </c>
    </row>
    <row r="35" spans="1:13" ht="14.4" customHeight="1" thickBot="1" x14ac:dyDescent="0.35">
      <c r="A35" s="500" t="s">
        <v>829</v>
      </c>
      <c r="B35" s="501" t="s">
        <v>1107</v>
      </c>
      <c r="C35" s="501" t="s">
        <v>1062</v>
      </c>
      <c r="D35" s="501" t="s">
        <v>1039</v>
      </c>
      <c r="E35" s="501" t="s">
        <v>1023</v>
      </c>
      <c r="F35" s="504"/>
      <c r="G35" s="504"/>
      <c r="H35" s="512">
        <v>0</v>
      </c>
      <c r="I35" s="504">
        <v>2</v>
      </c>
      <c r="J35" s="504">
        <v>256.56</v>
      </c>
      <c r="K35" s="512">
        <v>1</v>
      </c>
      <c r="L35" s="504">
        <v>2</v>
      </c>
      <c r="M35" s="505">
        <v>256.56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2" customWidth="1"/>
    <col min="2" max="2" width="61.109375" style="242" customWidth="1"/>
    <col min="3" max="3" width="9.5546875" style="161" customWidth="1"/>
    <col min="4" max="4" width="9.5546875" style="243" customWidth="1"/>
    <col min="5" max="5" width="2.21875" style="243" customWidth="1"/>
    <col min="6" max="6" width="9.5546875" style="244" customWidth="1"/>
    <col min="7" max="7" width="9.5546875" style="241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85" t="s">
        <v>153</v>
      </c>
      <c r="B1" s="386"/>
      <c r="C1" s="386"/>
      <c r="D1" s="386"/>
      <c r="E1" s="386"/>
      <c r="F1" s="386"/>
      <c r="G1" s="357"/>
      <c r="H1" s="387"/>
      <c r="I1" s="387"/>
    </row>
    <row r="2" spans="1:10" ht="14.4" customHeight="1" thickBot="1" x14ac:dyDescent="0.35">
      <c r="A2" s="273" t="s">
        <v>291</v>
      </c>
      <c r="B2" s="240"/>
      <c r="C2" s="240"/>
      <c r="D2" s="240"/>
      <c r="E2" s="240"/>
      <c r="F2" s="240"/>
    </row>
    <row r="3" spans="1:10" ht="14.4" customHeight="1" thickBot="1" x14ac:dyDescent="0.35">
      <c r="A3" s="273"/>
      <c r="B3" s="240"/>
      <c r="C3" s="331">
        <v>2012</v>
      </c>
      <c r="D3" s="332">
        <v>2013</v>
      </c>
      <c r="E3" s="7"/>
      <c r="F3" s="380">
        <v>2014</v>
      </c>
      <c r="G3" s="381"/>
      <c r="H3" s="381"/>
      <c r="I3" s="382"/>
    </row>
    <row r="4" spans="1:10" ht="14.4" customHeight="1" thickBot="1" x14ac:dyDescent="0.35">
      <c r="A4" s="336" t="s">
        <v>0</v>
      </c>
      <c r="B4" s="337" t="s">
        <v>278</v>
      </c>
      <c r="C4" s="383" t="s">
        <v>79</v>
      </c>
      <c r="D4" s="384"/>
      <c r="E4" s="338"/>
      <c r="F4" s="333" t="s">
        <v>79</v>
      </c>
      <c r="G4" s="334" t="s">
        <v>80</v>
      </c>
      <c r="H4" s="334" t="s">
        <v>69</v>
      </c>
      <c r="I4" s="335" t="s">
        <v>81</v>
      </c>
    </row>
    <row r="5" spans="1:10" ht="14.4" customHeight="1" x14ac:dyDescent="0.3">
      <c r="A5" s="478" t="s">
        <v>507</v>
      </c>
      <c r="B5" s="479" t="s">
        <v>508</v>
      </c>
      <c r="C5" s="480" t="s">
        <v>509</v>
      </c>
      <c r="D5" s="480" t="s">
        <v>509</v>
      </c>
      <c r="E5" s="480"/>
      <c r="F5" s="480" t="s">
        <v>509</v>
      </c>
      <c r="G5" s="480" t="s">
        <v>509</v>
      </c>
      <c r="H5" s="480" t="s">
        <v>509</v>
      </c>
      <c r="I5" s="481" t="s">
        <v>509</v>
      </c>
      <c r="J5" s="482" t="s">
        <v>70</v>
      </c>
    </row>
    <row r="6" spans="1:10" ht="14.4" customHeight="1" x14ac:dyDescent="0.3">
      <c r="A6" s="478" t="s">
        <v>507</v>
      </c>
      <c r="B6" s="479" t="s">
        <v>306</v>
      </c>
      <c r="C6" s="480">
        <v>42.929939999999995</v>
      </c>
      <c r="D6" s="480">
        <v>13.199909999999999</v>
      </c>
      <c r="E6" s="480"/>
      <c r="F6" s="480" t="s">
        <v>509</v>
      </c>
      <c r="G6" s="480" t="s">
        <v>509</v>
      </c>
      <c r="H6" s="480" t="s">
        <v>509</v>
      </c>
      <c r="I6" s="481" t="s">
        <v>509</v>
      </c>
      <c r="J6" s="482" t="s">
        <v>1</v>
      </c>
    </row>
    <row r="7" spans="1:10" ht="14.4" customHeight="1" x14ac:dyDescent="0.3">
      <c r="A7" s="478" t="s">
        <v>507</v>
      </c>
      <c r="B7" s="479" t="s">
        <v>307</v>
      </c>
      <c r="C7" s="480">
        <v>203.99700000000001</v>
      </c>
      <c r="D7" s="480">
        <v>196.72900000000001</v>
      </c>
      <c r="E7" s="480"/>
      <c r="F7" s="480">
        <v>0</v>
      </c>
      <c r="G7" s="480">
        <v>232.04024792103149</v>
      </c>
      <c r="H7" s="480">
        <v>-232.04024792103149</v>
      </c>
      <c r="I7" s="481">
        <v>0</v>
      </c>
      <c r="J7" s="482" t="s">
        <v>1</v>
      </c>
    </row>
    <row r="8" spans="1:10" ht="14.4" customHeight="1" x14ac:dyDescent="0.3">
      <c r="A8" s="478" t="s">
        <v>507</v>
      </c>
      <c r="B8" s="479" t="s">
        <v>308</v>
      </c>
      <c r="C8" s="480" t="s">
        <v>509</v>
      </c>
      <c r="D8" s="480" t="s">
        <v>509</v>
      </c>
      <c r="E8" s="480"/>
      <c r="F8" s="480">
        <v>0</v>
      </c>
      <c r="G8" s="480">
        <v>43.499976577873497</v>
      </c>
      <c r="H8" s="480">
        <v>-43.499976577873497</v>
      </c>
      <c r="I8" s="481">
        <v>0</v>
      </c>
      <c r="J8" s="482" t="s">
        <v>1</v>
      </c>
    </row>
    <row r="9" spans="1:10" ht="14.4" customHeight="1" x14ac:dyDescent="0.3">
      <c r="A9" s="478" t="s">
        <v>507</v>
      </c>
      <c r="B9" s="479" t="s">
        <v>309</v>
      </c>
      <c r="C9" s="480">
        <v>0.29360000000000003</v>
      </c>
      <c r="D9" s="480">
        <v>0.87119999999999997</v>
      </c>
      <c r="E9" s="480"/>
      <c r="F9" s="480">
        <v>0.57040000000000002</v>
      </c>
      <c r="G9" s="480">
        <v>0.72604589642899997</v>
      </c>
      <c r="H9" s="480">
        <v>-0.15564589642899995</v>
      </c>
      <c r="I9" s="481">
        <v>0.78562526529723242</v>
      </c>
      <c r="J9" s="482" t="s">
        <v>1</v>
      </c>
    </row>
    <row r="10" spans="1:10" ht="14.4" customHeight="1" x14ac:dyDescent="0.3">
      <c r="A10" s="478" t="s">
        <v>507</v>
      </c>
      <c r="B10" s="479" t="s">
        <v>310</v>
      </c>
      <c r="C10" s="480">
        <v>38.649519999999995</v>
      </c>
      <c r="D10" s="480">
        <v>31.236579999999996</v>
      </c>
      <c r="E10" s="480"/>
      <c r="F10" s="480">
        <v>32.342950000000002</v>
      </c>
      <c r="G10" s="480">
        <v>34.0312933253105</v>
      </c>
      <c r="H10" s="480">
        <v>-1.6883433253104982</v>
      </c>
      <c r="I10" s="481">
        <v>0.95038850539204145</v>
      </c>
      <c r="J10" s="482" t="s">
        <v>1</v>
      </c>
    </row>
    <row r="11" spans="1:10" ht="14.4" customHeight="1" x14ac:dyDescent="0.3">
      <c r="A11" s="478" t="s">
        <v>507</v>
      </c>
      <c r="B11" s="479" t="s">
        <v>311</v>
      </c>
      <c r="C11" s="480">
        <v>1392.22325</v>
      </c>
      <c r="D11" s="480">
        <v>1537.6388699999991</v>
      </c>
      <c r="E11" s="480"/>
      <c r="F11" s="480">
        <v>1697.0039200000022</v>
      </c>
      <c r="G11" s="480">
        <v>1570.750342644232</v>
      </c>
      <c r="H11" s="480">
        <v>126.25357735577018</v>
      </c>
      <c r="I11" s="481">
        <v>1.0803778766925063</v>
      </c>
      <c r="J11" s="482" t="s">
        <v>1</v>
      </c>
    </row>
    <row r="12" spans="1:10" ht="14.4" customHeight="1" x14ac:dyDescent="0.3">
      <c r="A12" s="478" t="s">
        <v>507</v>
      </c>
      <c r="B12" s="479" t="s">
        <v>312</v>
      </c>
      <c r="C12" s="480">
        <v>1.3862000000000001</v>
      </c>
      <c r="D12" s="480">
        <v>2.6693999999999996</v>
      </c>
      <c r="E12" s="480"/>
      <c r="F12" s="480">
        <v>2.6947000000000001</v>
      </c>
      <c r="G12" s="480">
        <v>2.547317259178</v>
      </c>
      <c r="H12" s="480">
        <v>0.14738274082200009</v>
      </c>
      <c r="I12" s="481">
        <v>1.0578580230989991</v>
      </c>
      <c r="J12" s="482" t="s">
        <v>1</v>
      </c>
    </row>
    <row r="13" spans="1:10" ht="14.4" customHeight="1" x14ac:dyDescent="0.3">
      <c r="A13" s="478" t="s">
        <v>507</v>
      </c>
      <c r="B13" s="479" t="s">
        <v>313</v>
      </c>
      <c r="C13" s="480">
        <v>17.899760000000001</v>
      </c>
      <c r="D13" s="480">
        <v>15.952819999999001</v>
      </c>
      <c r="E13" s="480"/>
      <c r="F13" s="480">
        <v>25.24239</v>
      </c>
      <c r="G13" s="480">
        <v>18.5133107325425</v>
      </c>
      <c r="H13" s="480">
        <v>6.7290792674575002</v>
      </c>
      <c r="I13" s="481">
        <v>1.3634724963390366</v>
      </c>
      <c r="J13" s="482" t="s">
        <v>1</v>
      </c>
    </row>
    <row r="14" spans="1:10" ht="14.4" customHeight="1" x14ac:dyDescent="0.3">
      <c r="A14" s="478" t="s">
        <v>507</v>
      </c>
      <c r="B14" s="479" t="s">
        <v>314</v>
      </c>
      <c r="C14" s="480">
        <v>84.220799999999997</v>
      </c>
      <c r="D14" s="480">
        <v>55.877679999999003</v>
      </c>
      <c r="E14" s="480"/>
      <c r="F14" s="480">
        <v>73.283630000000002</v>
      </c>
      <c r="G14" s="480">
        <v>58.319806121172505</v>
      </c>
      <c r="H14" s="480">
        <v>14.963823878827498</v>
      </c>
      <c r="I14" s="481">
        <v>1.256582195210608</v>
      </c>
      <c r="J14" s="482" t="s">
        <v>1</v>
      </c>
    </row>
    <row r="15" spans="1:10" ht="14.4" customHeight="1" x14ac:dyDescent="0.3">
      <c r="A15" s="478" t="s">
        <v>507</v>
      </c>
      <c r="B15" s="479" t="s">
        <v>315</v>
      </c>
      <c r="C15" s="480">
        <v>32.68974</v>
      </c>
      <c r="D15" s="480">
        <v>30.770500000000002</v>
      </c>
      <c r="E15" s="480"/>
      <c r="F15" s="480">
        <v>41.672550000000001</v>
      </c>
      <c r="G15" s="480">
        <v>36.758796933417003</v>
      </c>
      <c r="H15" s="480">
        <v>4.9137530665829985</v>
      </c>
      <c r="I15" s="481">
        <v>1.1336755682043544</v>
      </c>
      <c r="J15" s="482" t="s">
        <v>1</v>
      </c>
    </row>
    <row r="16" spans="1:10" ht="14.4" customHeight="1" x14ac:dyDescent="0.3">
      <c r="A16" s="478" t="s">
        <v>507</v>
      </c>
      <c r="B16" s="479" t="s">
        <v>316</v>
      </c>
      <c r="C16" s="480">
        <v>12255.773910000002</v>
      </c>
      <c r="D16" s="480">
        <v>13590.845719999999</v>
      </c>
      <c r="E16" s="480"/>
      <c r="F16" s="480">
        <v>18200.348920000011</v>
      </c>
      <c r="G16" s="480">
        <v>15125.886689758743</v>
      </c>
      <c r="H16" s="480">
        <v>3074.4622302412681</v>
      </c>
      <c r="I16" s="481">
        <v>1.2032583142595461</v>
      </c>
      <c r="J16" s="482" t="s">
        <v>1</v>
      </c>
    </row>
    <row r="17" spans="1:10" ht="14.4" customHeight="1" x14ac:dyDescent="0.3">
      <c r="A17" s="478" t="s">
        <v>507</v>
      </c>
      <c r="B17" s="479" t="s">
        <v>317</v>
      </c>
      <c r="C17" s="480" t="s">
        <v>509</v>
      </c>
      <c r="D17" s="480" t="s">
        <v>509</v>
      </c>
      <c r="E17" s="480"/>
      <c r="F17" s="480">
        <v>18.149999999999999</v>
      </c>
      <c r="G17" s="480">
        <v>0</v>
      </c>
      <c r="H17" s="480">
        <v>18.149999999999999</v>
      </c>
      <c r="I17" s="481" t="s">
        <v>509</v>
      </c>
      <c r="J17" s="482" t="s">
        <v>1</v>
      </c>
    </row>
    <row r="18" spans="1:10" ht="14.4" customHeight="1" x14ac:dyDescent="0.3">
      <c r="A18" s="478" t="s">
        <v>507</v>
      </c>
      <c r="B18" s="479" t="s">
        <v>511</v>
      </c>
      <c r="C18" s="480">
        <v>14070.063720000002</v>
      </c>
      <c r="D18" s="480">
        <v>15475.791679999997</v>
      </c>
      <c r="E18" s="480"/>
      <c r="F18" s="480">
        <v>20091.309460000015</v>
      </c>
      <c r="G18" s="480">
        <v>17123.07382716993</v>
      </c>
      <c r="H18" s="480">
        <v>2968.2356328300848</v>
      </c>
      <c r="I18" s="481">
        <v>1.1733471258016919</v>
      </c>
      <c r="J18" s="482" t="s">
        <v>512</v>
      </c>
    </row>
    <row r="20" spans="1:10" ht="14.4" customHeight="1" x14ac:dyDescent="0.3">
      <c r="A20" s="478" t="s">
        <v>507</v>
      </c>
      <c r="B20" s="479" t="s">
        <v>508</v>
      </c>
      <c r="C20" s="480" t="s">
        <v>509</v>
      </c>
      <c r="D20" s="480" t="s">
        <v>509</v>
      </c>
      <c r="E20" s="480"/>
      <c r="F20" s="480" t="s">
        <v>509</v>
      </c>
      <c r="G20" s="480" t="s">
        <v>509</v>
      </c>
      <c r="H20" s="480" t="s">
        <v>509</v>
      </c>
      <c r="I20" s="481" t="s">
        <v>509</v>
      </c>
      <c r="J20" s="482" t="s">
        <v>70</v>
      </c>
    </row>
    <row r="21" spans="1:10" ht="14.4" customHeight="1" x14ac:dyDescent="0.3">
      <c r="A21" s="478" t="s">
        <v>513</v>
      </c>
      <c r="B21" s="479" t="s">
        <v>514</v>
      </c>
      <c r="C21" s="480" t="s">
        <v>509</v>
      </c>
      <c r="D21" s="480" t="s">
        <v>509</v>
      </c>
      <c r="E21" s="480"/>
      <c r="F21" s="480" t="s">
        <v>509</v>
      </c>
      <c r="G21" s="480" t="s">
        <v>509</v>
      </c>
      <c r="H21" s="480" t="s">
        <v>509</v>
      </c>
      <c r="I21" s="481" t="s">
        <v>509</v>
      </c>
      <c r="J21" s="482" t="s">
        <v>0</v>
      </c>
    </row>
    <row r="22" spans="1:10" ht="14.4" customHeight="1" x14ac:dyDescent="0.3">
      <c r="A22" s="478" t="s">
        <v>513</v>
      </c>
      <c r="B22" s="479" t="s">
        <v>307</v>
      </c>
      <c r="C22" s="480">
        <v>130.35599999999999</v>
      </c>
      <c r="D22" s="480">
        <v>0</v>
      </c>
      <c r="E22" s="480"/>
      <c r="F22" s="480">
        <v>0</v>
      </c>
      <c r="G22" s="480">
        <v>146.170312762874</v>
      </c>
      <c r="H22" s="480">
        <v>-146.170312762874</v>
      </c>
      <c r="I22" s="481">
        <v>0</v>
      </c>
      <c r="J22" s="482" t="s">
        <v>1</v>
      </c>
    </row>
    <row r="23" spans="1:10" ht="14.4" customHeight="1" x14ac:dyDescent="0.3">
      <c r="A23" s="478" t="s">
        <v>513</v>
      </c>
      <c r="B23" s="479" t="s">
        <v>309</v>
      </c>
      <c r="C23" s="480">
        <v>0.29360000000000003</v>
      </c>
      <c r="D23" s="480">
        <v>0.87119999999999997</v>
      </c>
      <c r="E23" s="480"/>
      <c r="F23" s="480">
        <v>0.57040000000000002</v>
      </c>
      <c r="G23" s="480">
        <v>0.72604589642899997</v>
      </c>
      <c r="H23" s="480">
        <v>-0.15564589642899995</v>
      </c>
      <c r="I23" s="481">
        <v>0.78562526529723242</v>
      </c>
      <c r="J23" s="482" t="s">
        <v>1</v>
      </c>
    </row>
    <row r="24" spans="1:10" ht="14.4" customHeight="1" x14ac:dyDescent="0.3">
      <c r="A24" s="478" t="s">
        <v>513</v>
      </c>
      <c r="B24" s="479" t="s">
        <v>310</v>
      </c>
      <c r="C24" s="480">
        <v>12.82231</v>
      </c>
      <c r="D24" s="480">
        <v>11.90992</v>
      </c>
      <c r="E24" s="480"/>
      <c r="F24" s="480">
        <v>14.39057</v>
      </c>
      <c r="G24" s="480">
        <v>12.718266371379499</v>
      </c>
      <c r="H24" s="480">
        <v>1.6723036286205009</v>
      </c>
      <c r="I24" s="481">
        <v>1.1314883318046995</v>
      </c>
      <c r="J24" s="482" t="s">
        <v>1</v>
      </c>
    </row>
    <row r="25" spans="1:10" ht="14.4" customHeight="1" x14ac:dyDescent="0.3">
      <c r="A25" s="478" t="s">
        <v>513</v>
      </c>
      <c r="B25" s="479" t="s">
        <v>311</v>
      </c>
      <c r="C25" s="480">
        <v>285.63304999999997</v>
      </c>
      <c r="D25" s="480">
        <v>386.90484999999899</v>
      </c>
      <c r="E25" s="480"/>
      <c r="F25" s="480">
        <v>400.67394000000002</v>
      </c>
      <c r="G25" s="480">
        <v>388.71755663634394</v>
      </c>
      <c r="H25" s="480">
        <v>11.956383363656073</v>
      </c>
      <c r="I25" s="481">
        <v>1.0307585370393795</v>
      </c>
      <c r="J25" s="482" t="s">
        <v>1</v>
      </c>
    </row>
    <row r="26" spans="1:10" ht="14.4" customHeight="1" x14ac:dyDescent="0.3">
      <c r="A26" s="478" t="s">
        <v>513</v>
      </c>
      <c r="B26" s="479" t="s">
        <v>312</v>
      </c>
      <c r="C26" s="480">
        <v>7.7100000000000002E-2</v>
      </c>
      <c r="D26" s="480">
        <v>0.32640000000000002</v>
      </c>
      <c r="E26" s="480"/>
      <c r="F26" s="480">
        <v>0.40849999999999997</v>
      </c>
      <c r="G26" s="480">
        <v>0.19989235347250001</v>
      </c>
      <c r="H26" s="480">
        <v>0.20860764652749997</v>
      </c>
      <c r="I26" s="481">
        <v>2.0435999321814928</v>
      </c>
      <c r="J26" s="482" t="s">
        <v>1</v>
      </c>
    </row>
    <row r="27" spans="1:10" ht="14.4" customHeight="1" x14ac:dyDescent="0.3">
      <c r="A27" s="478" t="s">
        <v>513</v>
      </c>
      <c r="B27" s="479" t="s">
        <v>313</v>
      </c>
      <c r="C27" s="480">
        <v>0</v>
      </c>
      <c r="D27" s="480" t="s">
        <v>509</v>
      </c>
      <c r="E27" s="480"/>
      <c r="F27" s="480" t="s">
        <v>509</v>
      </c>
      <c r="G27" s="480" t="s">
        <v>509</v>
      </c>
      <c r="H27" s="480" t="s">
        <v>509</v>
      </c>
      <c r="I27" s="481" t="s">
        <v>509</v>
      </c>
      <c r="J27" s="482" t="s">
        <v>1</v>
      </c>
    </row>
    <row r="28" spans="1:10" ht="14.4" customHeight="1" x14ac:dyDescent="0.3">
      <c r="A28" s="478" t="s">
        <v>513</v>
      </c>
      <c r="B28" s="479" t="s">
        <v>314</v>
      </c>
      <c r="C28" s="480">
        <v>0.52500000000000002</v>
      </c>
      <c r="D28" s="480">
        <v>0.59399999999899999</v>
      </c>
      <c r="E28" s="480"/>
      <c r="F28" s="480">
        <v>0.55500000000000005</v>
      </c>
      <c r="G28" s="480">
        <v>0.66421570809249997</v>
      </c>
      <c r="H28" s="480">
        <v>-0.10921570809249992</v>
      </c>
      <c r="I28" s="481">
        <v>0.83557192827290028</v>
      </c>
      <c r="J28" s="482" t="s">
        <v>1</v>
      </c>
    </row>
    <row r="29" spans="1:10" ht="14.4" customHeight="1" x14ac:dyDescent="0.3">
      <c r="A29" s="478" t="s">
        <v>513</v>
      </c>
      <c r="B29" s="479" t="s">
        <v>315</v>
      </c>
      <c r="C29" s="480">
        <v>9.0079999999999991</v>
      </c>
      <c r="D29" s="480">
        <v>8.5135000000000005</v>
      </c>
      <c r="E29" s="480"/>
      <c r="F29" s="480">
        <v>13.198999999999998</v>
      </c>
      <c r="G29" s="480">
        <v>11.3610207677725</v>
      </c>
      <c r="H29" s="480">
        <v>1.8379792322274984</v>
      </c>
      <c r="I29" s="481">
        <v>1.1617794095968246</v>
      </c>
      <c r="J29" s="482" t="s">
        <v>1</v>
      </c>
    </row>
    <row r="30" spans="1:10" ht="14.4" customHeight="1" x14ac:dyDescent="0.3">
      <c r="A30" s="478" t="s">
        <v>513</v>
      </c>
      <c r="B30" s="479" t="s">
        <v>316</v>
      </c>
      <c r="C30" s="480">
        <v>4.0999999999999996</v>
      </c>
      <c r="D30" s="480">
        <v>0</v>
      </c>
      <c r="E30" s="480"/>
      <c r="F30" s="480">
        <v>6.0596800000000002</v>
      </c>
      <c r="G30" s="480">
        <v>5.493619262318</v>
      </c>
      <c r="H30" s="480">
        <v>0.56606073768200016</v>
      </c>
      <c r="I30" s="481">
        <v>1.1030396739658936</v>
      </c>
      <c r="J30" s="482" t="s">
        <v>1</v>
      </c>
    </row>
    <row r="31" spans="1:10" ht="14.4" customHeight="1" x14ac:dyDescent="0.3">
      <c r="A31" s="478" t="s">
        <v>513</v>
      </c>
      <c r="B31" s="479" t="s">
        <v>515</v>
      </c>
      <c r="C31" s="480">
        <v>442.8150599999999</v>
      </c>
      <c r="D31" s="480">
        <v>409.119869999998</v>
      </c>
      <c r="E31" s="480"/>
      <c r="F31" s="480">
        <v>435.85709000000003</v>
      </c>
      <c r="G31" s="480">
        <v>566.05092975868195</v>
      </c>
      <c r="H31" s="480">
        <v>-130.19383975868192</v>
      </c>
      <c r="I31" s="481">
        <v>0.76999624430581537</v>
      </c>
      <c r="J31" s="482" t="s">
        <v>516</v>
      </c>
    </row>
    <row r="32" spans="1:10" ht="14.4" customHeight="1" x14ac:dyDescent="0.3">
      <c r="A32" s="478" t="s">
        <v>509</v>
      </c>
      <c r="B32" s="479" t="s">
        <v>509</v>
      </c>
      <c r="C32" s="480" t="s">
        <v>509</v>
      </c>
      <c r="D32" s="480" t="s">
        <v>509</v>
      </c>
      <c r="E32" s="480"/>
      <c r="F32" s="480" t="s">
        <v>509</v>
      </c>
      <c r="G32" s="480" t="s">
        <v>509</v>
      </c>
      <c r="H32" s="480" t="s">
        <v>509</v>
      </c>
      <c r="I32" s="481" t="s">
        <v>509</v>
      </c>
      <c r="J32" s="482" t="s">
        <v>517</v>
      </c>
    </row>
    <row r="33" spans="1:10" ht="14.4" customHeight="1" x14ac:dyDescent="0.3">
      <c r="A33" s="478" t="s">
        <v>813</v>
      </c>
      <c r="B33" s="479" t="s">
        <v>1109</v>
      </c>
      <c r="C33" s="480" t="s">
        <v>509</v>
      </c>
      <c r="D33" s="480" t="s">
        <v>509</v>
      </c>
      <c r="E33" s="480"/>
      <c r="F33" s="480" t="s">
        <v>509</v>
      </c>
      <c r="G33" s="480" t="s">
        <v>509</v>
      </c>
      <c r="H33" s="480" t="s">
        <v>509</v>
      </c>
      <c r="I33" s="481" t="s">
        <v>509</v>
      </c>
      <c r="J33" s="482" t="s">
        <v>0</v>
      </c>
    </row>
    <row r="34" spans="1:10" ht="14.4" customHeight="1" x14ac:dyDescent="0.3">
      <c r="A34" s="478" t="s">
        <v>813</v>
      </c>
      <c r="B34" s="479" t="s">
        <v>306</v>
      </c>
      <c r="C34" s="480">
        <v>0</v>
      </c>
      <c r="D34" s="480">
        <v>0</v>
      </c>
      <c r="E34" s="480"/>
      <c r="F34" s="480" t="s">
        <v>509</v>
      </c>
      <c r="G34" s="480" t="s">
        <v>509</v>
      </c>
      <c r="H34" s="480" t="s">
        <v>509</v>
      </c>
      <c r="I34" s="481" t="s">
        <v>509</v>
      </c>
      <c r="J34" s="482" t="s">
        <v>1</v>
      </c>
    </row>
    <row r="35" spans="1:10" ht="14.4" customHeight="1" x14ac:dyDescent="0.3">
      <c r="A35" s="478" t="s">
        <v>813</v>
      </c>
      <c r="B35" s="479" t="s">
        <v>307</v>
      </c>
      <c r="C35" s="480">
        <v>73.641000000000005</v>
      </c>
      <c r="D35" s="480">
        <v>196.72900000000001</v>
      </c>
      <c r="E35" s="480"/>
      <c r="F35" s="480">
        <v>0</v>
      </c>
      <c r="G35" s="480">
        <v>85.869935158157503</v>
      </c>
      <c r="H35" s="480">
        <v>-85.869935158157503</v>
      </c>
      <c r="I35" s="481">
        <v>0</v>
      </c>
      <c r="J35" s="482" t="s">
        <v>1</v>
      </c>
    </row>
    <row r="36" spans="1:10" ht="14.4" customHeight="1" x14ac:dyDescent="0.3">
      <c r="A36" s="478" t="s">
        <v>813</v>
      </c>
      <c r="B36" s="479" t="s">
        <v>308</v>
      </c>
      <c r="C36" s="480" t="s">
        <v>509</v>
      </c>
      <c r="D36" s="480" t="s">
        <v>509</v>
      </c>
      <c r="E36" s="480"/>
      <c r="F36" s="480">
        <v>0</v>
      </c>
      <c r="G36" s="480">
        <v>36.9999800777315</v>
      </c>
      <c r="H36" s="480">
        <v>-36.9999800777315</v>
      </c>
      <c r="I36" s="481">
        <v>0</v>
      </c>
      <c r="J36" s="482" t="s">
        <v>1</v>
      </c>
    </row>
    <row r="37" spans="1:10" ht="14.4" customHeight="1" x14ac:dyDescent="0.3">
      <c r="A37" s="478" t="s">
        <v>813</v>
      </c>
      <c r="B37" s="479" t="s">
        <v>310</v>
      </c>
      <c r="C37" s="480">
        <v>4.1739600000000001</v>
      </c>
      <c r="D37" s="480">
        <v>2.96759</v>
      </c>
      <c r="E37" s="480"/>
      <c r="F37" s="480">
        <v>1.7097500000000001</v>
      </c>
      <c r="G37" s="480">
        <v>3.4184009822529999</v>
      </c>
      <c r="H37" s="480">
        <v>-1.7086509822529998</v>
      </c>
      <c r="I37" s="481">
        <v>0.50016075026784534</v>
      </c>
      <c r="J37" s="482" t="s">
        <v>1</v>
      </c>
    </row>
    <row r="38" spans="1:10" ht="14.4" customHeight="1" x14ac:dyDescent="0.3">
      <c r="A38" s="478" t="s">
        <v>813</v>
      </c>
      <c r="B38" s="479" t="s">
        <v>311</v>
      </c>
      <c r="C38" s="480">
        <v>458.27237000000002</v>
      </c>
      <c r="D38" s="480">
        <v>276.37182999999999</v>
      </c>
      <c r="E38" s="480"/>
      <c r="F38" s="480">
        <v>392.40094000000096</v>
      </c>
      <c r="G38" s="480">
        <v>302.70354534410802</v>
      </c>
      <c r="H38" s="480">
        <v>89.697394655892936</v>
      </c>
      <c r="I38" s="481">
        <v>1.2963209253262182</v>
      </c>
      <c r="J38" s="482" t="s">
        <v>1</v>
      </c>
    </row>
    <row r="39" spans="1:10" ht="14.4" customHeight="1" x14ac:dyDescent="0.3">
      <c r="A39" s="478" t="s">
        <v>813</v>
      </c>
      <c r="B39" s="479" t="s">
        <v>312</v>
      </c>
      <c r="C39" s="480">
        <v>0.38469999999999999</v>
      </c>
      <c r="D39" s="480">
        <v>0.6512</v>
      </c>
      <c r="E39" s="480"/>
      <c r="F39" s="480">
        <v>0.32679999999999998</v>
      </c>
      <c r="G39" s="480">
        <v>0.47884039391049993</v>
      </c>
      <c r="H39" s="480">
        <v>-0.15204039391049995</v>
      </c>
      <c r="I39" s="481">
        <v>0.6824821050103016</v>
      </c>
      <c r="J39" s="482" t="s">
        <v>1</v>
      </c>
    </row>
    <row r="40" spans="1:10" ht="14.4" customHeight="1" x14ac:dyDescent="0.3">
      <c r="A40" s="478" t="s">
        <v>813</v>
      </c>
      <c r="B40" s="479" t="s">
        <v>314</v>
      </c>
      <c r="C40" s="480">
        <v>58.689300000000003</v>
      </c>
      <c r="D40" s="480">
        <v>53.929000000000002</v>
      </c>
      <c r="E40" s="480"/>
      <c r="F40" s="480">
        <v>72.141999999999996</v>
      </c>
      <c r="G40" s="480">
        <v>56.197675401907503</v>
      </c>
      <c r="H40" s="480">
        <v>15.944324598092493</v>
      </c>
      <c r="I40" s="481">
        <v>1.2837185788213457</v>
      </c>
      <c r="J40" s="482" t="s">
        <v>1</v>
      </c>
    </row>
    <row r="41" spans="1:10" ht="14.4" customHeight="1" x14ac:dyDescent="0.3">
      <c r="A41" s="478" t="s">
        <v>813</v>
      </c>
      <c r="B41" s="479" t="s">
        <v>315</v>
      </c>
      <c r="C41" s="480">
        <v>5.1175000000000006</v>
      </c>
      <c r="D41" s="480">
        <v>3.6947999999999999</v>
      </c>
      <c r="E41" s="480"/>
      <c r="F41" s="480">
        <v>3.5170000000000003</v>
      </c>
      <c r="G41" s="480">
        <v>4.6021134694999999</v>
      </c>
      <c r="H41" s="480">
        <v>-1.0851134694999995</v>
      </c>
      <c r="I41" s="481">
        <v>0.76421409930644479</v>
      </c>
      <c r="J41" s="482" t="s">
        <v>1</v>
      </c>
    </row>
    <row r="42" spans="1:10" ht="14.4" customHeight="1" x14ac:dyDescent="0.3">
      <c r="A42" s="478" t="s">
        <v>813</v>
      </c>
      <c r="B42" s="479" t="s">
        <v>316</v>
      </c>
      <c r="C42" s="480">
        <v>1.2312000000000001</v>
      </c>
      <c r="D42" s="480">
        <v>0</v>
      </c>
      <c r="E42" s="480"/>
      <c r="F42" s="480">
        <v>0</v>
      </c>
      <c r="G42" s="480">
        <v>0.70048373377299999</v>
      </c>
      <c r="H42" s="480">
        <v>-0.70048373377299999</v>
      </c>
      <c r="I42" s="481">
        <v>0</v>
      </c>
      <c r="J42" s="482" t="s">
        <v>1</v>
      </c>
    </row>
    <row r="43" spans="1:10" ht="14.4" customHeight="1" x14ac:dyDescent="0.3">
      <c r="A43" s="478" t="s">
        <v>813</v>
      </c>
      <c r="B43" s="479" t="s">
        <v>1110</v>
      </c>
      <c r="C43" s="480">
        <v>601.51002999999992</v>
      </c>
      <c r="D43" s="480">
        <v>534.34342000000004</v>
      </c>
      <c r="E43" s="480"/>
      <c r="F43" s="480">
        <v>470.09649000000093</v>
      </c>
      <c r="G43" s="480">
        <v>490.97097456134105</v>
      </c>
      <c r="H43" s="480">
        <v>-20.874484561340125</v>
      </c>
      <c r="I43" s="481">
        <v>0.95748326144943607</v>
      </c>
      <c r="J43" s="482" t="s">
        <v>516</v>
      </c>
    </row>
    <row r="44" spans="1:10" ht="14.4" customHeight="1" x14ac:dyDescent="0.3">
      <c r="A44" s="478" t="s">
        <v>509</v>
      </c>
      <c r="B44" s="479" t="s">
        <v>509</v>
      </c>
      <c r="C44" s="480" t="s">
        <v>509</v>
      </c>
      <c r="D44" s="480" t="s">
        <v>509</v>
      </c>
      <c r="E44" s="480"/>
      <c r="F44" s="480" t="s">
        <v>509</v>
      </c>
      <c r="G44" s="480" t="s">
        <v>509</v>
      </c>
      <c r="H44" s="480" t="s">
        <v>509</v>
      </c>
      <c r="I44" s="481" t="s">
        <v>509</v>
      </c>
      <c r="J44" s="482" t="s">
        <v>517</v>
      </c>
    </row>
    <row r="45" spans="1:10" ht="14.4" customHeight="1" x14ac:dyDescent="0.3">
      <c r="A45" s="478" t="s">
        <v>1111</v>
      </c>
      <c r="B45" s="479" t="s">
        <v>1112</v>
      </c>
      <c r="C45" s="480" t="s">
        <v>509</v>
      </c>
      <c r="D45" s="480" t="s">
        <v>509</v>
      </c>
      <c r="E45" s="480"/>
      <c r="F45" s="480" t="s">
        <v>509</v>
      </c>
      <c r="G45" s="480" t="s">
        <v>509</v>
      </c>
      <c r="H45" s="480" t="s">
        <v>509</v>
      </c>
      <c r="I45" s="481" t="s">
        <v>509</v>
      </c>
      <c r="J45" s="482" t="s">
        <v>0</v>
      </c>
    </row>
    <row r="46" spans="1:10" ht="14.4" customHeight="1" x14ac:dyDescent="0.3">
      <c r="A46" s="478" t="s">
        <v>1111</v>
      </c>
      <c r="B46" s="479" t="s">
        <v>315</v>
      </c>
      <c r="C46" s="480">
        <v>0</v>
      </c>
      <c r="D46" s="480">
        <v>0</v>
      </c>
      <c r="E46" s="480"/>
      <c r="F46" s="480" t="s">
        <v>509</v>
      </c>
      <c r="G46" s="480" t="s">
        <v>509</v>
      </c>
      <c r="H46" s="480" t="s">
        <v>509</v>
      </c>
      <c r="I46" s="481" t="s">
        <v>509</v>
      </c>
      <c r="J46" s="482" t="s">
        <v>1</v>
      </c>
    </row>
    <row r="47" spans="1:10" ht="14.4" customHeight="1" x14ac:dyDescent="0.3">
      <c r="A47" s="478" t="s">
        <v>1111</v>
      </c>
      <c r="B47" s="479" t="s">
        <v>1113</v>
      </c>
      <c r="C47" s="480">
        <v>0</v>
      </c>
      <c r="D47" s="480">
        <v>0</v>
      </c>
      <c r="E47" s="480"/>
      <c r="F47" s="480" t="s">
        <v>509</v>
      </c>
      <c r="G47" s="480" t="s">
        <v>509</v>
      </c>
      <c r="H47" s="480" t="s">
        <v>509</v>
      </c>
      <c r="I47" s="481" t="s">
        <v>509</v>
      </c>
      <c r="J47" s="482" t="s">
        <v>516</v>
      </c>
    </row>
    <row r="48" spans="1:10" ht="14.4" customHeight="1" x14ac:dyDescent="0.3">
      <c r="A48" s="478" t="s">
        <v>509</v>
      </c>
      <c r="B48" s="479" t="s">
        <v>509</v>
      </c>
      <c r="C48" s="480" t="s">
        <v>509</v>
      </c>
      <c r="D48" s="480" t="s">
        <v>509</v>
      </c>
      <c r="E48" s="480"/>
      <c r="F48" s="480" t="s">
        <v>509</v>
      </c>
      <c r="G48" s="480" t="s">
        <v>509</v>
      </c>
      <c r="H48" s="480" t="s">
        <v>509</v>
      </c>
      <c r="I48" s="481" t="s">
        <v>509</v>
      </c>
      <c r="J48" s="482" t="s">
        <v>517</v>
      </c>
    </row>
    <row r="49" spans="1:10" ht="14.4" customHeight="1" x14ac:dyDescent="0.3">
      <c r="A49" s="478" t="s">
        <v>518</v>
      </c>
      <c r="B49" s="479" t="s">
        <v>519</v>
      </c>
      <c r="C49" s="480" t="s">
        <v>509</v>
      </c>
      <c r="D49" s="480" t="s">
        <v>509</v>
      </c>
      <c r="E49" s="480"/>
      <c r="F49" s="480" t="s">
        <v>509</v>
      </c>
      <c r="G49" s="480" t="s">
        <v>509</v>
      </c>
      <c r="H49" s="480" t="s">
        <v>509</v>
      </c>
      <c r="I49" s="481" t="s">
        <v>509</v>
      </c>
      <c r="J49" s="482" t="s">
        <v>0</v>
      </c>
    </row>
    <row r="50" spans="1:10" ht="14.4" customHeight="1" x14ac:dyDescent="0.3">
      <c r="A50" s="478" t="s">
        <v>518</v>
      </c>
      <c r="B50" s="479" t="s">
        <v>306</v>
      </c>
      <c r="C50" s="480">
        <v>42.929939999999995</v>
      </c>
      <c r="D50" s="480">
        <v>13.199909999999999</v>
      </c>
      <c r="E50" s="480"/>
      <c r="F50" s="480" t="s">
        <v>509</v>
      </c>
      <c r="G50" s="480" t="s">
        <v>509</v>
      </c>
      <c r="H50" s="480" t="s">
        <v>509</v>
      </c>
      <c r="I50" s="481" t="s">
        <v>509</v>
      </c>
      <c r="J50" s="482" t="s">
        <v>1</v>
      </c>
    </row>
    <row r="51" spans="1:10" ht="14.4" customHeight="1" x14ac:dyDescent="0.3">
      <c r="A51" s="478" t="s">
        <v>518</v>
      </c>
      <c r="B51" s="479" t="s">
        <v>307</v>
      </c>
      <c r="C51" s="480">
        <v>0</v>
      </c>
      <c r="D51" s="480">
        <v>0</v>
      </c>
      <c r="E51" s="480"/>
      <c r="F51" s="480" t="s">
        <v>509</v>
      </c>
      <c r="G51" s="480" t="s">
        <v>509</v>
      </c>
      <c r="H51" s="480" t="s">
        <v>509</v>
      </c>
      <c r="I51" s="481" t="s">
        <v>509</v>
      </c>
      <c r="J51" s="482" t="s">
        <v>1</v>
      </c>
    </row>
    <row r="52" spans="1:10" ht="14.4" customHeight="1" x14ac:dyDescent="0.3">
      <c r="A52" s="478" t="s">
        <v>518</v>
      </c>
      <c r="B52" s="479" t="s">
        <v>308</v>
      </c>
      <c r="C52" s="480" t="s">
        <v>509</v>
      </c>
      <c r="D52" s="480" t="s">
        <v>509</v>
      </c>
      <c r="E52" s="480"/>
      <c r="F52" s="480">
        <v>0</v>
      </c>
      <c r="G52" s="480">
        <v>6.4999965001420001</v>
      </c>
      <c r="H52" s="480">
        <v>-6.4999965001420001</v>
      </c>
      <c r="I52" s="481">
        <v>0</v>
      </c>
      <c r="J52" s="482" t="s">
        <v>1</v>
      </c>
    </row>
    <row r="53" spans="1:10" ht="14.4" customHeight="1" x14ac:dyDescent="0.3">
      <c r="A53" s="478" t="s">
        <v>518</v>
      </c>
      <c r="B53" s="479" t="s">
        <v>310</v>
      </c>
      <c r="C53" s="480">
        <v>21.653249999999996</v>
      </c>
      <c r="D53" s="480">
        <v>16.359069999999999</v>
      </c>
      <c r="E53" s="480"/>
      <c r="F53" s="480">
        <v>16.242630000000002</v>
      </c>
      <c r="G53" s="480">
        <v>17.894625971678</v>
      </c>
      <c r="H53" s="480">
        <v>-1.6519959716779979</v>
      </c>
      <c r="I53" s="481">
        <v>0.90768200607866134</v>
      </c>
      <c r="J53" s="482" t="s">
        <v>1</v>
      </c>
    </row>
    <row r="54" spans="1:10" ht="14.4" customHeight="1" x14ac:dyDescent="0.3">
      <c r="A54" s="478" t="s">
        <v>518</v>
      </c>
      <c r="B54" s="479" t="s">
        <v>311</v>
      </c>
      <c r="C54" s="480">
        <v>648.31782999999996</v>
      </c>
      <c r="D54" s="480">
        <v>874.36219000000006</v>
      </c>
      <c r="E54" s="480"/>
      <c r="F54" s="480">
        <v>903.92904000000112</v>
      </c>
      <c r="G54" s="480">
        <v>879.32924066377996</v>
      </c>
      <c r="H54" s="480">
        <v>24.599799336221167</v>
      </c>
      <c r="I54" s="481">
        <v>1.0279756412031191</v>
      </c>
      <c r="J54" s="482" t="s">
        <v>1</v>
      </c>
    </row>
    <row r="55" spans="1:10" ht="14.4" customHeight="1" x14ac:dyDescent="0.3">
      <c r="A55" s="478" t="s">
        <v>518</v>
      </c>
      <c r="B55" s="479" t="s">
        <v>312</v>
      </c>
      <c r="C55" s="480">
        <v>0.92440000000000011</v>
      </c>
      <c r="D55" s="480">
        <v>1.6917999999999997</v>
      </c>
      <c r="E55" s="480"/>
      <c r="F55" s="480">
        <v>1.9594</v>
      </c>
      <c r="G55" s="480">
        <v>1.868584511795</v>
      </c>
      <c r="H55" s="480">
        <v>9.0815488205000072E-2</v>
      </c>
      <c r="I55" s="481">
        <v>1.0486012206735893</v>
      </c>
      <c r="J55" s="482" t="s">
        <v>1</v>
      </c>
    </row>
    <row r="56" spans="1:10" ht="14.4" customHeight="1" x14ac:dyDescent="0.3">
      <c r="A56" s="478" t="s">
        <v>518</v>
      </c>
      <c r="B56" s="479" t="s">
        <v>313</v>
      </c>
      <c r="C56" s="480">
        <v>17.899760000000001</v>
      </c>
      <c r="D56" s="480">
        <v>15.952819999999001</v>
      </c>
      <c r="E56" s="480"/>
      <c r="F56" s="480">
        <v>25.24239</v>
      </c>
      <c r="G56" s="480">
        <v>18.5133107325425</v>
      </c>
      <c r="H56" s="480">
        <v>6.7290792674575002</v>
      </c>
      <c r="I56" s="481">
        <v>1.3634724963390366</v>
      </c>
      <c r="J56" s="482" t="s">
        <v>1</v>
      </c>
    </row>
    <row r="57" spans="1:10" ht="14.4" customHeight="1" x14ac:dyDescent="0.3">
      <c r="A57" s="478" t="s">
        <v>518</v>
      </c>
      <c r="B57" s="479" t="s">
        <v>314</v>
      </c>
      <c r="C57" s="480">
        <v>25.006499999999999</v>
      </c>
      <c r="D57" s="480">
        <v>1.3546799999999999</v>
      </c>
      <c r="E57" s="480"/>
      <c r="F57" s="480">
        <v>0.58662999999999998</v>
      </c>
      <c r="G57" s="480">
        <v>1.4579150111725001</v>
      </c>
      <c r="H57" s="480">
        <v>-0.87128501117250012</v>
      </c>
      <c r="I57" s="481">
        <v>0.40237599277355274</v>
      </c>
      <c r="J57" s="482" t="s">
        <v>1</v>
      </c>
    </row>
    <row r="58" spans="1:10" ht="14.4" customHeight="1" x14ac:dyDescent="0.3">
      <c r="A58" s="478" t="s">
        <v>518</v>
      </c>
      <c r="B58" s="479" t="s">
        <v>315</v>
      </c>
      <c r="C58" s="480">
        <v>18.564239999999998</v>
      </c>
      <c r="D58" s="480">
        <v>18.562200000000001</v>
      </c>
      <c r="E58" s="480"/>
      <c r="F58" s="480">
        <v>24.95655</v>
      </c>
      <c r="G58" s="480">
        <v>20.7956626961445</v>
      </c>
      <c r="H58" s="480">
        <v>4.1608873038554997</v>
      </c>
      <c r="I58" s="481">
        <v>1.2000843812795119</v>
      </c>
      <c r="J58" s="482" t="s">
        <v>1</v>
      </c>
    </row>
    <row r="59" spans="1:10" ht="14.4" customHeight="1" x14ac:dyDescent="0.3">
      <c r="A59" s="478" t="s">
        <v>518</v>
      </c>
      <c r="B59" s="479" t="s">
        <v>316</v>
      </c>
      <c r="C59" s="480">
        <v>12250.442710000001</v>
      </c>
      <c r="D59" s="480">
        <v>13590.845719999999</v>
      </c>
      <c r="E59" s="480"/>
      <c r="F59" s="480">
        <v>18194.289240000013</v>
      </c>
      <c r="G59" s="480">
        <v>15119.692586762652</v>
      </c>
      <c r="H59" s="480">
        <v>3074.5966532373604</v>
      </c>
      <c r="I59" s="481">
        <v>1.2033504739328618</v>
      </c>
      <c r="J59" s="482" t="s">
        <v>1</v>
      </c>
    </row>
    <row r="60" spans="1:10" ht="14.4" customHeight="1" x14ac:dyDescent="0.3">
      <c r="A60" s="478" t="s">
        <v>518</v>
      </c>
      <c r="B60" s="479" t="s">
        <v>317</v>
      </c>
      <c r="C60" s="480" t="s">
        <v>509</v>
      </c>
      <c r="D60" s="480" t="s">
        <v>509</v>
      </c>
      <c r="E60" s="480"/>
      <c r="F60" s="480">
        <v>18.149999999999999</v>
      </c>
      <c r="G60" s="480">
        <v>0</v>
      </c>
      <c r="H60" s="480">
        <v>18.149999999999999</v>
      </c>
      <c r="I60" s="481" t="s">
        <v>509</v>
      </c>
      <c r="J60" s="482" t="s">
        <v>1</v>
      </c>
    </row>
    <row r="61" spans="1:10" ht="14.4" customHeight="1" x14ac:dyDescent="0.3">
      <c r="A61" s="478" t="s">
        <v>518</v>
      </c>
      <c r="B61" s="479" t="s">
        <v>520</v>
      </c>
      <c r="C61" s="480">
        <v>13025.738630000002</v>
      </c>
      <c r="D61" s="480">
        <v>14532.328389999999</v>
      </c>
      <c r="E61" s="480"/>
      <c r="F61" s="480">
        <v>19185.355880000014</v>
      </c>
      <c r="G61" s="480">
        <v>16066.051922849907</v>
      </c>
      <c r="H61" s="480">
        <v>3119.3039571501067</v>
      </c>
      <c r="I61" s="481">
        <v>1.194154977970268</v>
      </c>
      <c r="J61" s="482" t="s">
        <v>516</v>
      </c>
    </row>
    <row r="62" spans="1:10" ht="14.4" customHeight="1" x14ac:dyDescent="0.3">
      <c r="A62" s="478" t="s">
        <v>509</v>
      </c>
      <c r="B62" s="479" t="s">
        <v>509</v>
      </c>
      <c r="C62" s="480" t="s">
        <v>509</v>
      </c>
      <c r="D62" s="480" t="s">
        <v>509</v>
      </c>
      <c r="E62" s="480"/>
      <c r="F62" s="480" t="s">
        <v>509</v>
      </c>
      <c r="G62" s="480" t="s">
        <v>509</v>
      </c>
      <c r="H62" s="480" t="s">
        <v>509</v>
      </c>
      <c r="I62" s="481" t="s">
        <v>509</v>
      </c>
      <c r="J62" s="482" t="s">
        <v>517</v>
      </c>
    </row>
    <row r="63" spans="1:10" ht="14.4" customHeight="1" x14ac:dyDescent="0.3">
      <c r="A63" s="478" t="s">
        <v>507</v>
      </c>
      <c r="B63" s="479" t="s">
        <v>511</v>
      </c>
      <c r="C63" s="480">
        <v>14070.063720000002</v>
      </c>
      <c r="D63" s="480">
        <v>15475.791679999997</v>
      </c>
      <c r="E63" s="480"/>
      <c r="F63" s="480">
        <v>20091.309460000015</v>
      </c>
      <c r="G63" s="480">
        <v>17123.07382716993</v>
      </c>
      <c r="H63" s="480">
        <v>2968.2356328300848</v>
      </c>
      <c r="I63" s="481">
        <v>1.1733471258016919</v>
      </c>
      <c r="J63" s="482" t="s">
        <v>512</v>
      </c>
    </row>
  </sheetData>
  <mergeCells count="3">
    <mergeCell ref="A1:I1"/>
    <mergeCell ref="F3:I3"/>
    <mergeCell ref="C4:D4"/>
  </mergeCells>
  <conditionalFormatting sqref="F19 F64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63">
    <cfRule type="expression" dxfId="12" priority="5">
      <formula>$H20&gt;0</formula>
    </cfRule>
  </conditionalFormatting>
  <conditionalFormatting sqref="A20:A63">
    <cfRule type="expression" dxfId="11" priority="2">
      <formula>AND($J20&lt;&gt;"mezeraKL",$J20&lt;&gt;"")</formula>
    </cfRule>
  </conditionalFormatting>
  <conditionalFormatting sqref="I20:I63">
    <cfRule type="expression" dxfId="10" priority="6">
      <formula>$I20&gt;1</formula>
    </cfRule>
  </conditionalFormatting>
  <conditionalFormatting sqref="B20:B63">
    <cfRule type="expression" dxfId="9" priority="1">
      <formula>OR($J20="NS",$J20="SumaNS",$J20="Účet")</formula>
    </cfRule>
  </conditionalFormatting>
  <conditionalFormatting sqref="A20:D63 F20:I63">
    <cfRule type="expression" dxfId="8" priority="8">
      <formula>AND($J20&lt;&gt;"",$J20&lt;&gt;"mezeraKL")</formula>
    </cfRule>
  </conditionalFormatting>
  <conditionalFormatting sqref="B20:D63 F20:I63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63 F20:I63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0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3" bestFit="1" customWidth="1" collapsed="1"/>
    <col min="4" max="4" width="18.77734375" style="247" customWidth="1"/>
    <col min="5" max="5" width="9" style="243" bestFit="1" customWidth="1"/>
    <col min="6" max="6" width="18.77734375" style="247" customWidth="1"/>
    <col min="7" max="7" width="12.44140625" style="243" hidden="1" customWidth="1" outlineLevel="1"/>
    <col min="8" max="8" width="25.77734375" style="243" customWidth="1" collapsed="1"/>
    <col min="9" max="9" width="7.77734375" style="241" customWidth="1"/>
    <col min="10" max="10" width="10" style="241" customWidth="1"/>
    <col min="11" max="11" width="11.109375" style="241" customWidth="1"/>
    <col min="12" max="16384" width="8.88671875" style="161"/>
  </cols>
  <sheetData>
    <row r="1" spans="1:11" ht="18.600000000000001" customHeight="1" thickBot="1" x14ac:dyDescent="0.4">
      <c r="A1" s="392" t="s">
        <v>2039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4.4" customHeight="1" thickBot="1" x14ac:dyDescent="0.35">
      <c r="A2" s="273" t="s">
        <v>291</v>
      </c>
      <c r="B2" s="62"/>
      <c r="C2" s="245"/>
      <c r="D2" s="245"/>
      <c r="E2" s="245"/>
      <c r="F2" s="245"/>
      <c r="G2" s="245"/>
      <c r="H2" s="245"/>
      <c r="I2" s="246"/>
      <c r="J2" s="246"/>
      <c r="K2" s="246"/>
    </row>
    <row r="3" spans="1:11" ht="14.4" customHeight="1" thickBot="1" x14ac:dyDescent="0.35">
      <c r="A3" s="62"/>
      <c r="B3" s="62"/>
      <c r="C3" s="388"/>
      <c r="D3" s="389"/>
      <c r="E3" s="389"/>
      <c r="F3" s="389"/>
      <c r="G3" s="389"/>
      <c r="H3" s="173" t="s">
        <v>141</v>
      </c>
      <c r="I3" s="127">
        <f>IF(J3&lt;&gt;0,K3/J3,0)</f>
        <v>253.75944812115793</v>
      </c>
      <c r="J3" s="127">
        <f>SUBTOTAL(9,J5:J1048576)</f>
        <v>80688</v>
      </c>
      <c r="K3" s="128">
        <f>SUBTOTAL(9,K5:K1048576)</f>
        <v>20475342.34999999</v>
      </c>
    </row>
    <row r="4" spans="1:11" s="242" customFormat="1" ht="14.4" customHeight="1" thickBot="1" x14ac:dyDescent="0.35">
      <c r="A4" s="587" t="s">
        <v>4</v>
      </c>
      <c r="B4" s="588" t="s">
        <v>5</v>
      </c>
      <c r="C4" s="588" t="s">
        <v>0</v>
      </c>
      <c r="D4" s="588" t="s">
        <v>6</v>
      </c>
      <c r="E4" s="588" t="s">
        <v>7</v>
      </c>
      <c r="F4" s="588" t="s">
        <v>1</v>
      </c>
      <c r="G4" s="588" t="s">
        <v>77</v>
      </c>
      <c r="H4" s="485" t="s">
        <v>11</v>
      </c>
      <c r="I4" s="486" t="s">
        <v>156</v>
      </c>
      <c r="J4" s="486" t="s">
        <v>13</v>
      </c>
      <c r="K4" s="487" t="s">
        <v>173</v>
      </c>
    </row>
    <row r="5" spans="1:11" ht="14.4" customHeight="1" x14ac:dyDescent="0.3">
      <c r="A5" s="570" t="s">
        <v>507</v>
      </c>
      <c r="B5" s="571" t="s">
        <v>508</v>
      </c>
      <c r="C5" s="574" t="s">
        <v>513</v>
      </c>
      <c r="D5" s="589" t="s">
        <v>784</v>
      </c>
      <c r="E5" s="574" t="s">
        <v>2020</v>
      </c>
      <c r="F5" s="589" t="s">
        <v>2021</v>
      </c>
      <c r="G5" s="574" t="s">
        <v>1114</v>
      </c>
      <c r="H5" s="574" t="s">
        <v>1115</v>
      </c>
      <c r="I5" s="147">
        <v>260.3</v>
      </c>
      <c r="J5" s="147">
        <v>20</v>
      </c>
      <c r="K5" s="584">
        <v>5206</v>
      </c>
    </row>
    <row r="6" spans="1:11" ht="14.4" customHeight="1" x14ac:dyDescent="0.3">
      <c r="A6" s="494" t="s">
        <v>507</v>
      </c>
      <c r="B6" s="495" t="s">
        <v>508</v>
      </c>
      <c r="C6" s="496" t="s">
        <v>513</v>
      </c>
      <c r="D6" s="497" t="s">
        <v>784</v>
      </c>
      <c r="E6" s="496" t="s">
        <v>2020</v>
      </c>
      <c r="F6" s="497" t="s">
        <v>2021</v>
      </c>
      <c r="G6" s="496" t="s">
        <v>1116</v>
      </c>
      <c r="H6" s="496" t="s">
        <v>1117</v>
      </c>
      <c r="I6" s="498">
        <v>2.39</v>
      </c>
      <c r="J6" s="498">
        <v>10</v>
      </c>
      <c r="K6" s="499">
        <v>23.9</v>
      </c>
    </row>
    <row r="7" spans="1:11" ht="14.4" customHeight="1" x14ac:dyDescent="0.3">
      <c r="A7" s="494" t="s">
        <v>507</v>
      </c>
      <c r="B7" s="495" t="s">
        <v>508</v>
      </c>
      <c r="C7" s="496" t="s">
        <v>513</v>
      </c>
      <c r="D7" s="497" t="s">
        <v>784</v>
      </c>
      <c r="E7" s="496" t="s">
        <v>2020</v>
      </c>
      <c r="F7" s="497" t="s">
        <v>2021</v>
      </c>
      <c r="G7" s="496" t="s">
        <v>1118</v>
      </c>
      <c r="H7" s="496" t="s">
        <v>1119</v>
      </c>
      <c r="I7" s="498">
        <v>27.632000000000005</v>
      </c>
      <c r="J7" s="498">
        <v>142</v>
      </c>
      <c r="K7" s="499">
        <v>3925.2799999999997</v>
      </c>
    </row>
    <row r="8" spans="1:11" ht="14.4" customHeight="1" x14ac:dyDescent="0.3">
      <c r="A8" s="494" t="s">
        <v>507</v>
      </c>
      <c r="B8" s="495" t="s">
        <v>508</v>
      </c>
      <c r="C8" s="496" t="s">
        <v>513</v>
      </c>
      <c r="D8" s="497" t="s">
        <v>784</v>
      </c>
      <c r="E8" s="496" t="s">
        <v>2020</v>
      </c>
      <c r="F8" s="497" t="s">
        <v>2021</v>
      </c>
      <c r="G8" s="496" t="s">
        <v>1120</v>
      </c>
      <c r="H8" s="496" t="s">
        <v>1121</v>
      </c>
      <c r="I8" s="498">
        <v>0.59399999999999997</v>
      </c>
      <c r="J8" s="498">
        <v>640</v>
      </c>
      <c r="K8" s="499">
        <v>380</v>
      </c>
    </row>
    <row r="9" spans="1:11" ht="14.4" customHeight="1" x14ac:dyDescent="0.3">
      <c r="A9" s="494" t="s">
        <v>507</v>
      </c>
      <c r="B9" s="495" t="s">
        <v>508</v>
      </c>
      <c r="C9" s="496" t="s">
        <v>513</v>
      </c>
      <c r="D9" s="497" t="s">
        <v>784</v>
      </c>
      <c r="E9" s="496" t="s">
        <v>2020</v>
      </c>
      <c r="F9" s="497" t="s">
        <v>2021</v>
      </c>
      <c r="G9" s="496" t="s">
        <v>1122</v>
      </c>
      <c r="H9" s="496" t="s">
        <v>1123</v>
      </c>
      <c r="I9" s="498">
        <v>8.5783333333333314</v>
      </c>
      <c r="J9" s="498">
        <v>72</v>
      </c>
      <c r="K9" s="499">
        <v>617.64</v>
      </c>
    </row>
    <row r="10" spans="1:11" ht="14.4" customHeight="1" x14ac:dyDescent="0.3">
      <c r="A10" s="494" t="s">
        <v>507</v>
      </c>
      <c r="B10" s="495" t="s">
        <v>508</v>
      </c>
      <c r="C10" s="496" t="s">
        <v>513</v>
      </c>
      <c r="D10" s="497" t="s">
        <v>784</v>
      </c>
      <c r="E10" s="496" t="s">
        <v>2020</v>
      </c>
      <c r="F10" s="497" t="s">
        <v>2021</v>
      </c>
      <c r="G10" s="496" t="s">
        <v>1124</v>
      </c>
      <c r="H10" s="496" t="s">
        <v>1125</v>
      </c>
      <c r="I10" s="498">
        <v>28.217500000000001</v>
      </c>
      <c r="J10" s="498">
        <v>30</v>
      </c>
      <c r="K10" s="499">
        <v>849.14</v>
      </c>
    </row>
    <row r="11" spans="1:11" ht="14.4" customHeight="1" x14ac:dyDescent="0.3">
      <c r="A11" s="494" t="s">
        <v>507</v>
      </c>
      <c r="B11" s="495" t="s">
        <v>508</v>
      </c>
      <c r="C11" s="496" t="s">
        <v>513</v>
      </c>
      <c r="D11" s="497" t="s">
        <v>784</v>
      </c>
      <c r="E11" s="496" t="s">
        <v>2020</v>
      </c>
      <c r="F11" s="497" t="s">
        <v>2021</v>
      </c>
      <c r="G11" s="496" t="s">
        <v>1126</v>
      </c>
      <c r="H11" s="496" t="s">
        <v>1127</v>
      </c>
      <c r="I11" s="498">
        <v>98.37</v>
      </c>
      <c r="J11" s="498">
        <v>20</v>
      </c>
      <c r="K11" s="499">
        <v>1967.4</v>
      </c>
    </row>
    <row r="12" spans="1:11" ht="14.4" customHeight="1" x14ac:dyDescent="0.3">
      <c r="A12" s="494" t="s">
        <v>507</v>
      </c>
      <c r="B12" s="495" t="s">
        <v>508</v>
      </c>
      <c r="C12" s="496" t="s">
        <v>513</v>
      </c>
      <c r="D12" s="497" t="s">
        <v>784</v>
      </c>
      <c r="E12" s="496" t="s">
        <v>2020</v>
      </c>
      <c r="F12" s="497" t="s">
        <v>2021</v>
      </c>
      <c r="G12" s="496" t="s">
        <v>1128</v>
      </c>
      <c r="H12" s="496" t="s">
        <v>1129</v>
      </c>
      <c r="I12" s="498">
        <v>0.56599999999999995</v>
      </c>
      <c r="J12" s="498">
        <v>1100</v>
      </c>
      <c r="K12" s="499">
        <v>623</v>
      </c>
    </row>
    <row r="13" spans="1:11" ht="14.4" customHeight="1" x14ac:dyDescent="0.3">
      <c r="A13" s="494" t="s">
        <v>507</v>
      </c>
      <c r="B13" s="495" t="s">
        <v>508</v>
      </c>
      <c r="C13" s="496" t="s">
        <v>513</v>
      </c>
      <c r="D13" s="497" t="s">
        <v>784</v>
      </c>
      <c r="E13" s="496" t="s">
        <v>2020</v>
      </c>
      <c r="F13" s="497" t="s">
        <v>2021</v>
      </c>
      <c r="G13" s="496" t="s">
        <v>1130</v>
      </c>
      <c r="H13" s="496" t="s">
        <v>1131</v>
      </c>
      <c r="I13" s="498">
        <v>7.5</v>
      </c>
      <c r="J13" s="498">
        <v>72</v>
      </c>
      <c r="K13" s="499">
        <v>539.92000000000007</v>
      </c>
    </row>
    <row r="14" spans="1:11" ht="14.4" customHeight="1" x14ac:dyDescent="0.3">
      <c r="A14" s="494" t="s">
        <v>507</v>
      </c>
      <c r="B14" s="495" t="s">
        <v>508</v>
      </c>
      <c r="C14" s="496" t="s">
        <v>513</v>
      </c>
      <c r="D14" s="497" t="s">
        <v>784</v>
      </c>
      <c r="E14" s="496" t="s">
        <v>2020</v>
      </c>
      <c r="F14" s="497" t="s">
        <v>2021</v>
      </c>
      <c r="G14" s="496" t="s">
        <v>1132</v>
      </c>
      <c r="H14" s="496" t="s">
        <v>1133</v>
      </c>
      <c r="I14" s="498">
        <v>0.315</v>
      </c>
      <c r="J14" s="498">
        <v>500</v>
      </c>
      <c r="K14" s="499">
        <v>157</v>
      </c>
    </row>
    <row r="15" spans="1:11" ht="14.4" customHeight="1" x14ac:dyDescent="0.3">
      <c r="A15" s="494" t="s">
        <v>507</v>
      </c>
      <c r="B15" s="495" t="s">
        <v>508</v>
      </c>
      <c r="C15" s="496" t="s">
        <v>513</v>
      </c>
      <c r="D15" s="497" t="s">
        <v>784</v>
      </c>
      <c r="E15" s="496" t="s">
        <v>2020</v>
      </c>
      <c r="F15" s="497" t="s">
        <v>2021</v>
      </c>
      <c r="G15" s="496" t="s">
        <v>1134</v>
      </c>
      <c r="H15" s="496" t="s">
        <v>1135</v>
      </c>
      <c r="I15" s="498">
        <v>11.74</v>
      </c>
      <c r="J15" s="498">
        <v>4</v>
      </c>
      <c r="K15" s="499">
        <v>46.96</v>
      </c>
    </row>
    <row r="16" spans="1:11" ht="14.4" customHeight="1" x14ac:dyDescent="0.3">
      <c r="A16" s="494" t="s">
        <v>507</v>
      </c>
      <c r="B16" s="495" t="s">
        <v>508</v>
      </c>
      <c r="C16" s="496" t="s">
        <v>513</v>
      </c>
      <c r="D16" s="497" t="s">
        <v>784</v>
      </c>
      <c r="E16" s="496" t="s">
        <v>2020</v>
      </c>
      <c r="F16" s="497" t="s">
        <v>2021</v>
      </c>
      <c r="G16" s="496" t="s">
        <v>1136</v>
      </c>
      <c r="H16" s="496" t="s">
        <v>1137</v>
      </c>
      <c r="I16" s="498">
        <v>14.09</v>
      </c>
      <c r="J16" s="498">
        <v>1</v>
      </c>
      <c r="K16" s="499">
        <v>14.09</v>
      </c>
    </row>
    <row r="17" spans="1:11" ht="14.4" customHeight="1" x14ac:dyDescent="0.3">
      <c r="A17" s="494" t="s">
        <v>507</v>
      </c>
      <c r="B17" s="495" t="s">
        <v>508</v>
      </c>
      <c r="C17" s="496" t="s">
        <v>513</v>
      </c>
      <c r="D17" s="497" t="s">
        <v>784</v>
      </c>
      <c r="E17" s="496" t="s">
        <v>2020</v>
      </c>
      <c r="F17" s="497" t="s">
        <v>2021</v>
      </c>
      <c r="G17" s="496" t="s">
        <v>1138</v>
      </c>
      <c r="H17" s="496" t="s">
        <v>1139</v>
      </c>
      <c r="I17" s="498">
        <v>7.09</v>
      </c>
      <c r="J17" s="498">
        <v>2</v>
      </c>
      <c r="K17" s="499">
        <v>14.19</v>
      </c>
    </row>
    <row r="18" spans="1:11" ht="14.4" customHeight="1" x14ac:dyDescent="0.3">
      <c r="A18" s="494" t="s">
        <v>507</v>
      </c>
      <c r="B18" s="495" t="s">
        <v>508</v>
      </c>
      <c r="C18" s="496" t="s">
        <v>513</v>
      </c>
      <c r="D18" s="497" t="s">
        <v>784</v>
      </c>
      <c r="E18" s="496" t="s">
        <v>2020</v>
      </c>
      <c r="F18" s="497" t="s">
        <v>2021</v>
      </c>
      <c r="G18" s="496" t="s">
        <v>1140</v>
      </c>
      <c r="H18" s="496" t="s">
        <v>1141</v>
      </c>
      <c r="I18" s="498">
        <v>8.2799999999999994</v>
      </c>
      <c r="J18" s="498">
        <v>1</v>
      </c>
      <c r="K18" s="499">
        <v>8.2799999999999994</v>
      </c>
    </row>
    <row r="19" spans="1:11" ht="14.4" customHeight="1" x14ac:dyDescent="0.3">
      <c r="A19" s="494" t="s">
        <v>507</v>
      </c>
      <c r="B19" s="495" t="s">
        <v>508</v>
      </c>
      <c r="C19" s="496" t="s">
        <v>513</v>
      </c>
      <c r="D19" s="497" t="s">
        <v>784</v>
      </c>
      <c r="E19" s="496" t="s">
        <v>2020</v>
      </c>
      <c r="F19" s="497" t="s">
        <v>2021</v>
      </c>
      <c r="G19" s="496" t="s">
        <v>1142</v>
      </c>
      <c r="H19" s="496" t="s">
        <v>1143</v>
      </c>
      <c r="I19" s="498">
        <v>5.92</v>
      </c>
      <c r="J19" s="498">
        <v>3</v>
      </c>
      <c r="K19" s="499">
        <v>17.77</v>
      </c>
    </row>
    <row r="20" spans="1:11" ht="14.4" customHeight="1" x14ac:dyDescent="0.3">
      <c r="A20" s="494" t="s">
        <v>507</v>
      </c>
      <c r="B20" s="495" t="s">
        <v>508</v>
      </c>
      <c r="C20" s="496" t="s">
        <v>513</v>
      </c>
      <c r="D20" s="497" t="s">
        <v>784</v>
      </c>
      <c r="E20" s="496" t="s">
        <v>2022</v>
      </c>
      <c r="F20" s="497" t="s">
        <v>2023</v>
      </c>
      <c r="G20" s="496" t="s">
        <v>1144</v>
      </c>
      <c r="H20" s="496" t="s">
        <v>1145</v>
      </c>
      <c r="I20" s="498">
        <v>15.93</v>
      </c>
      <c r="J20" s="498">
        <v>100</v>
      </c>
      <c r="K20" s="499">
        <v>1593</v>
      </c>
    </row>
    <row r="21" spans="1:11" ht="14.4" customHeight="1" x14ac:dyDescent="0.3">
      <c r="A21" s="494" t="s">
        <v>507</v>
      </c>
      <c r="B21" s="495" t="s">
        <v>508</v>
      </c>
      <c r="C21" s="496" t="s">
        <v>513</v>
      </c>
      <c r="D21" s="497" t="s">
        <v>784</v>
      </c>
      <c r="E21" s="496" t="s">
        <v>2022</v>
      </c>
      <c r="F21" s="497" t="s">
        <v>2023</v>
      </c>
      <c r="G21" s="496" t="s">
        <v>1146</v>
      </c>
      <c r="H21" s="496" t="s">
        <v>1147</v>
      </c>
      <c r="I21" s="498">
        <v>11.146666666666667</v>
      </c>
      <c r="J21" s="498">
        <v>700</v>
      </c>
      <c r="K21" s="499">
        <v>7803</v>
      </c>
    </row>
    <row r="22" spans="1:11" ht="14.4" customHeight="1" x14ac:dyDescent="0.3">
      <c r="A22" s="494" t="s">
        <v>507</v>
      </c>
      <c r="B22" s="495" t="s">
        <v>508</v>
      </c>
      <c r="C22" s="496" t="s">
        <v>513</v>
      </c>
      <c r="D22" s="497" t="s">
        <v>784</v>
      </c>
      <c r="E22" s="496" t="s">
        <v>2022</v>
      </c>
      <c r="F22" s="497" t="s">
        <v>2023</v>
      </c>
      <c r="G22" s="496" t="s">
        <v>1148</v>
      </c>
      <c r="H22" s="496" t="s">
        <v>1149</v>
      </c>
      <c r="I22" s="498">
        <v>0.96199999999999997</v>
      </c>
      <c r="J22" s="498">
        <v>4700</v>
      </c>
      <c r="K22" s="499">
        <v>4529</v>
      </c>
    </row>
    <row r="23" spans="1:11" ht="14.4" customHeight="1" x14ac:dyDescent="0.3">
      <c r="A23" s="494" t="s">
        <v>507</v>
      </c>
      <c r="B23" s="495" t="s">
        <v>508</v>
      </c>
      <c r="C23" s="496" t="s">
        <v>513</v>
      </c>
      <c r="D23" s="497" t="s">
        <v>784</v>
      </c>
      <c r="E23" s="496" t="s">
        <v>2022</v>
      </c>
      <c r="F23" s="497" t="s">
        <v>2023</v>
      </c>
      <c r="G23" s="496" t="s">
        <v>1150</v>
      </c>
      <c r="H23" s="496" t="s">
        <v>1151</v>
      </c>
      <c r="I23" s="498">
        <v>1.5166666666666666</v>
      </c>
      <c r="J23" s="498">
        <v>1100</v>
      </c>
      <c r="K23" s="499">
        <v>1675.76</v>
      </c>
    </row>
    <row r="24" spans="1:11" ht="14.4" customHeight="1" x14ac:dyDescent="0.3">
      <c r="A24" s="494" t="s">
        <v>507</v>
      </c>
      <c r="B24" s="495" t="s">
        <v>508</v>
      </c>
      <c r="C24" s="496" t="s">
        <v>513</v>
      </c>
      <c r="D24" s="497" t="s">
        <v>784</v>
      </c>
      <c r="E24" s="496" t="s">
        <v>2022</v>
      </c>
      <c r="F24" s="497" t="s">
        <v>2023</v>
      </c>
      <c r="G24" s="496" t="s">
        <v>1152</v>
      </c>
      <c r="H24" s="496" t="s">
        <v>1153</v>
      </c>
      <c r="I24" s="498">
        <v>0.42</v>
      </c>
      <c r="J24" s="498">
        <v>300</v>
      </c>
      <c r="K24" s="499">
        <v>126</v>
      </c>
    </row>
    <row r="25" spans="1:11" ht="14.4" customHeight="1" x14ac:dyDescent="0.3">
      <c r="A25" s="494" t="s">
        <v>507</v>
      </c>
      <c r="B25" s="495" t="s">
        <v>508</v>
      </c>
      <c r="C25" s="496" t="s">
        <v>513</v>
      </c>
      <c r="D25" s="497" t="s">
        <v>784</v>
      </c>
      <c r="E25" s="496" t="s">
        <v>2022</v>
      </c>
      <c r="F25" s="497" t="s">
        <v>2023</v>
      </c>
      <c r="G25" s="496" t="s">
        <v>1154</v>
      </c>
      <c r="H25" s="496" t="s">
        <v>1155</v>
      </c>
      <c r="I25" s="498">
        <v>0.59599999999999997</v>
      </c>
      <c r="J25" s="498">
        <v>600</v>
      </c>
      <c r="K25" s="499">
        <v>356</v>
      </c>
    </row>
    <row r="26" spans="1:11" ht="14.4" customHeight="1" x14ac:dyDescent="0.3">
      <c r="A26" s="494" t="s">
        <v>507</v>
      </c>
      <c r="B26" s="495" t="s">
        <v>508</v>
      </c>
      <c r="C26" s="496" t="s">
        <v>513</v>
      </c>
      <c r="D26" s="497" t="s">
        <v>784</v>
      </c>
      <c r="E26" s="496" t="s">
        <v>2022</v>
      </c>
      <c r="F26" s="497" t="s">
        <v>2023</v>
      </c>
      <c r="G26" s="496" t="s">
        <v>1156</v>
      </c>
      <c r="H26" s="496" t="s">
        <v>1157</v>
      </c>
      <c r="I26" s="498">
        <v>15.295</v>
      </c>
      <c r="J26" s="498">
        <v>200</v>
      </c>
      <c r="K26" s="499">
        <v>3059</v>
      </c>
    </row>
    <row r="27" spans="1:11" ht="14.4" customHeight="1" x14ac:dyDescent="0.3">
      <c r="A27" s="494" t="s">
        <v>507</v>
      </c>
      <c r="B27" s="495" t="s">
        <v>508</v>
      </c>
      <c r="C27" s="496" t="s">
        <v>513</v>
      </c>
      <c r="D27" s="497" t="s">
        <v>784</v>
      </c>
      <c r="E27" s="496" t="s">
        <v>2022</v>
      </c>
      <c r="F27" s="497" t="s">
        <v>2023</v>
      </c>
      <c r="G27" s="496" t="s">
        <v>1158</v>
      </c>
      <c r="H27" s="496" t="s">
        <v>1159</v>
      </c>
      <c r="I27" s="498">
        <v>3.14</v>
      </c>
      <c r="J27" s="498">
        <v>50</v>
      </c>
      <c r="K27" s="499">
        <v>157</v>
      </c>
    </row>
    <row r="28" spans="1:11" ht="14.4" customHeight="1" x14ac:dyDescent="0.3">
      <c r="A28" s="494" t="s">
        <v>507</v>
      </c>
      <c r="B28" s="495" t="s">
        <v>508</v>
      </c>
      <c r="C28" s="496" t="s">
        <v>513</v>
      </c>
      <c r="D28" s="497" t="s">
        <v>784</v>
      </c>
      <c r="E28" s="496" t="s">
        <v>2022</v>
      </c>
      <c r="F28" s="497" t="s">
        <v>2023</v>
      </c>
      <c r="G28" s="496" t="s">
        <v>1160</v>
      </c>
      <c r="H28" s="496" t="s">
        <v>1161</v>
      </c>
      <c r="I28" s="498">
        <v>1.84</v>
      </c>
      <c r="J28" s="498">
        <v>60</v>
      </c>
      <c r="K28" s="499">
        <v>110.39999999999999</v>
      </c>
    </row>
    <row r="29" spans="1:11" ht="14.4" customHeight="1" x14ac:dyDescent="0.3">
      <c r="A29" s="494" t="s">
        <v>507</v>
      </c>
      <c r="B29" s="495" t="s">
        <v>508</v>
      </c>
      <c r="C29" s="496" t="s">
        <v>513</v>
      </c>
      <c r="D29" s="497" t="s">
        <v>784</v>
      </c>
      <c r="E29" s="496" t="s">
        <v>2022</v>
      </c>
      <c r="F29" s="497" t="s">
        <v>2023</v>
      </c>
      <c r="G29" s="496" t="s">
        <v>1162</v>
      </c>
      <c r="H29" s="496" t="s">
        <v>1163</v>
      </c>
      <c r="I29" s="498">
        <v>6.293333333333333</v>
      </c>
      <c r="J29" s="498">
        <v>80</v>
      </c>
      <c r="K29" s="499">
        <v>503.4</v>
      </c>
    </row>
    <row r="30" spans="1:11" ht="14.4" customHeight="1" x14ac:dyDescent="0.3">
      <c r="A30" s="494" t="s">
        <v>507</v>
      </c>
      <c r="B30" s="495" t="s">
        <v>508</v>
      </c>
      <c r="C30" s="496" t="s">
        <v>513</v>
      </c>
      <c r="D30" s="497" t="s">
        <v>784</v>
      </c>
      <c r="E30" s="496" t="s">
        <v>2022</v>
      </c>
      <c r="F30" s="497" t="s">
        <v>2023</v>
      </c>
      <c r="G30" s="496" t="s">
        <v>1164</v>
      </c>
      <c r="H30" s="496" t="s">
        <v>1165</v>
      </c>
      <c r="I30" s="498">
        <v>908.19833333333327</v>
      </c>
      <c r="J30" s="498">
        <v>260</v>
      </c>
      <c r="K30" s="499">
        <v>236331.66</v>
      </c>
    </row>
    <row r="31" spans="1:11" ht="14.4" customHeight="1" x14ac:dyDescent="0.3">
      <c r="A31" s="494" t="s">
        <v>507</v>
      </c>
      <c r="B31" s="495" t="s">
        <v>508</v>
      </c>
      <c r="C31" s="496" t="s">
        <v>513</v>
      </c>
      <c r="D31" s="497" t="s">
        <v>784</v>
      </c>
      <c r="E31" s="496" t="s">
        <v>2022</v>
      </c>
      <c r="F31" s="497" t="s">
        <v>2023</v>
      </c>
      <c r="G31" s="496" t="s">
        <v>1166</v>
      </c>
      <c r="H31" s="496" t="s">
        <v>1167</v>
      </c>
      <c r="I31" s="498">
        <v>2.78</v>
      </c>
      <c r="J31" s="498">
        <v>600</v>
      </c>
      <c r="K31" s="499">
        <v>1668</v>
      </c>
    </row>
    <row r="32" spans="1:11" ht="14.4" customHeight="1" x14ac:dyDescent="0.3">
      <c r="A32" s="494" t="s">
        <v>507</v>
      </c>
      <c r="B32" s="495" t="s">
        <v>508</v>
      </c>
      <c r="C32" s="496" t="s">
        <v>513</v>
      </c>
      <c r="D32" s="497" t="s">
        <v>784</v>
      </c>
      <c r="E32" s="496" t="s">
        <v>2022</v>
      </c>
      <c r="F32" s="497" t="s">
        <v>2023</v>
      </c>
      <c r="G32" s="496" t="s">
        <v>1168</v>
      </c>
      <c r="H32" s="496" t="s">
        <v>1169</v>
      </c>
      <c r="I32" s="498">
        <v>9.33</v>
      </c>
      <c r="J32" s="498">
        <v>15</v>
      </c>
      <c r="K32" s="499">
        <v>138.1</v>
      </c>
    </row>
    <row r="33" spans="1:11" ht="14.4" customHeight="1" x14ac:dyDescent="0.3">
      <c r="A33" s="494" t="s">
        <v>507</v>
      </c>
      <c r="B33" s="495" t="s">
        <v>508</v>
      </c>
      <c r="C33" s="496" t="s">
        <v>513</v>
      </c>
      <c r="D33" s="497" t="s">
        <v>784</v>
      </c>
      <c r="E33" s="496" t="s">
        <v>2022</v>
      </c>
      <c r="F33" s="497" t="s">
        <v>2023</v>
      </c>
      <c r="G33" s="496" t="s">
        <v>1170</v>
      </c>
      <c r="H33" s="496" t="s">
        <v>1171</v>
      </c>
      <c r="I33" s="498">
        <v>1.57</v>
      </c>
      <c r="J33" s="498">
        <v>300</v>
      </c>
      <c r="K33" s="499">
        <v>471</v>
      </c>
    </row>
    <row r="34" spans="1:11" ht="14.4" customHeight="1" x14ac:dyDescent="0.3">
      <c r="A34" s="494" t="s">
        <v>507</v>
      </c>
      <c r="B34" s="495" t="s">
        <v>508</v>
      </c>
      <c r="C34" s="496" t="s">
        <v>513</v>
      </c>
      <c r="D34" s="497" t="s">
        <v>784</v>
      </c>
      <c r="E34" s="496" t="s">
        <v>2022</v>
      </c>
      <c r="F34" s="497" t="s">
        <v>2023</v>
      </c>
      <c r="G34" s="496" t="s">
        <v>1172</v>
      </c>
      <c r="H34" s="496" t="s">
        <v>1173</v>
      </c>
      <c r="I34" s="498">
        <v>2.9050000000000002</v>
      </c>
      <c r="J34" s="498">
        <v>300</v>
      </c>
      <c r="K34" s="499">
        <v>871</v>
      </c>
    </row>
    <row r="35" spans="1:11" ht="14.4" customHeight="1" x14ac:dyDescent="0.3">
      <c r="A35" s="494" t="s">
        <v>507</v>
      </c>
      <c r="B35" s="495" t="s">
        <v>508</v>
      </c>
      <c r="C35" s="496" t="s">
        <v>513</v>
      </c>
      <c r="D35" s="497" t="s">
        <v>784</v>
      </c>
      <c r="E35" s="496" t="s">
        <v>2022</v>
      </c>
      <c r="F35" s="497" t="s">
        <v>2023</v>
      </c>
      <c r="G35" s="496" t="s">
        <v>1174</v>
      </c>
      <c r="H35" s="496" t="s">
        <v>1175</v>
      </c>
      <c r="I35" s="498">
        <v>5.1300000000000008</v>
      </c>
      <c r="J35" s="498">
        <v>4320</v>
      </c>
      <c r="K35" s="499">
        <v>22161.599999999999</v>
      </c>
    </row>
    <row r="36" spans="1:11" ht="14.4" customHeight="1" x14ac:dyDescent="0.3">
      <c r="A36" s="494" t="s">
        <v>507</v>
      </c>
      <c r="B36" s="495" t="s">
        <v>508</v>
      </c>
      <c r="C36" s="496" t="s">
        <v>513</v>
      </c>
      <c r="D36" s="497" t="s">
        <v>784</v>
      </c>
      <c r="E36" s="496" t="s">
        <v>2022</v>
      </c>
      <c r="F36" s="497" t="s">
        <v>2023</v>
      </c>
      <c r="G36" s="496" t="s">
        <v>1176</v>
      </c>
      <c r="H36" s="496" t="s">
        <v>1177</v>
      </c>
      <c r="I36" s="498">
        <v>126.07</v>
      </c>
      <c r="J36" s="498">
        <v>2</v>
      </c>
      <c r="K36" s="499">
        <v>252.14</v>
      </c>
    </row>
    <row r="37" spans="1:11" ht="14.4" customHeight="1" x14ac:dyDescent="0.3">
      <c r="A37" s="494" t="s">
        <v>507</v>
      </c>
      <c r="B37" s="495" t="s">
        <v>508</v>
      </c>
      <c r="C37" s="496" t="s">
        <v>513</v>
      </c>
      <c r="D37" s="497" t="s">
        <v>784</v>
      </c>
      <c r="E37" s="496" t="s">
        <v>2022</v>
      </c>
      <c r="F37" s="497" t="s">
        <v>2023</v>
      </c>
      <c r="G37" s="496" t="s">
        <v>1178</v>
      </c>
      <c r="H37" s="496" t="s">
        <v>1179</v>
      </c>
      <c r="I37" s="498">
        <v>17.981111111111108</v>
      </c>
      <c r="J37" s="498">
        <v>1650</v>
      </c>
      <c r="K37" s="499">
        <v>29669</v>
      </c>
    </row>
    <row r="38" spans="1:11" ht="14.4" customHeight="1" x14ac:dyDescent="0.3">
      <c r="A38" s="494" t="s">
        <v>507</v>
      </c>
      <c r="B38" s="495" t="s">
        <v>508</v>
      </c>
      <c r="C38" s="496" t="s">
        <v>513</v>
      </c>
      <c r="D38" s="497" t="s">
        <v>784</v>
      </c>
      <c r="E38" s="496" t="s">
        <v>2022</v>
      </c>
      <c r="F38" s="497" t="s">
        <v>2023</v>
      </c>
      <c r="G38" s="496" t="s">
        <v>1180</v>
      </c>
      <c r="H38" s="496" t="s">
        <v>1181</v>
      </c>
      <c r="I38" s="498">
        <v>17.98</v>
      </c>
      <c r="J38" s="498">
        <v>1600</v>
      </c>
      <c r="K38" s="499">
        <v>28768</v>
      </c>
    </row>
    <row r="39" spans="1:11" ht="14.4" customHeight="1" x14ac:dyDescent="0.3">
      <c r="A39" s="494" t="s">
        <v>507</v>
      </c>
      <c r="B39" s="495" t="s">
        <v>508</v>
      </c>
      <c r="C39" s="496" t="s">
        <v>513</v>
      </c>
      <c r="D39" s="497" t="s">
        <v>784</v>
      </c>
      <c r="E39" s="496" t="s">
        <v>2022</v>
      </c>
      <c r="F39" s="497" t="s">
        <v>2023</v>
      </c>
      <c r="G39" s="496" t="s">
        <v>1182</v>
      </c>
      <c r="H39" s="496" t="s">
        <v>1183</v>
      </c>
      <c r="I39" s="498">
        <v>12.08</v>
      </c>
      <c r="J39" s="498">
        <v>6</v>
      </c>
      <c r="K39" s="499">
        <v>72.48</v>
      </c>
    </row>
    <row r="40" spans="1:11" ht="14.4" customHeight="1" x14ac:dyDescent="0.3">
      <c r="A40" s="494" t="s">
        <v>507</v>
      </c>
      <c r="B40" s="495" t="s">
        <v>508</v>
      </c>
      <c r="C40" s="496" t="s">
        <v>513</v>
      </c>
      <c r="D40" s="497" t="s">
        <v>784</v>
      </c>
      <c r="E40" s="496" t="s">
        <v>2022</v>
      </c>
      <c r="F40" s="497" t="s">
        <v>2023</v>
      </c>
      <c r="G40" s="496" t="s">
        <v>1184</v>
      </c>
      <c r="H40" s="496" t="s">
        <v>1185</v>
      </c>
      <c r="I40" s="498">
        <v>17.98</v>
      </c>
      <c r="J40" s="498">
        <v>150</v>
      </c>
      <c r="K40" s="499">
        <v>2697</v>
      </c>
    </row>
    <row r="41" spans="1:11" ht="14.4" customHeight="1" x14ac:dyDescent="0.3">
      <c r="A41" s="494" t="s">
        <v>507</v>
      </c>
      <c r="B41" s="495" t="s">
        <v>508</v>
      </c>
      <c r="C41" s="496" t="s">
        <v>513</v>
      </c>
      <c r="D41" s="497" t="s">
        <v>784</v>
      </c>
      <c r="E41" s="496" t="s">
        <v>2022</v>
      </c>
      <c r="F41" s="497" t="s">
        <v>2023</v>
      </c>
      <c r="G41" s="496" t="s">
        <v>1186</v>
      </c>
      <c r="H41" s="496" t="s">
        <v>1187</v>
      </c>
      <c r="I41" s="498">
        <v>15</v>
      </c>
      <c r="J41" s="498">
        <v>25</v>
      </c>
      <c r="K41" s="499">
        <v>375</v>
      </c>
    </row>
    <row r="42" spans="1:11" ht="14.4" customHeight="1" x14ac:dyDescent="0.3">
      <c r="A42" s="494" t="s">
        <v>507</v>
      </c>
      <c r="B42" s="495" t="s">
        <v>508</v>
      </c>
      <c r="C42" s="496" t="s">
        <v>513</v>
      </c>
      <c r="D42" s="497" t="s">
        <v>784</v>
      </c>
      <c r="E42" s="496" t="s">
        <v>2022</v>
      </c>
      <c r="F42" s="497" t="s">
        <v>2023</v>
      </c>
      <c r="G42" s="496" t="s">
        <v>1188</v>
      </c>
      <c r="H42" s="496" t="s">
        <v>1189</v>
      </c>
      <c r="I42" s="498">
        <v>91.72</v>
      </c>
      <c r="J42" s="498">
        <v>2</v>
      </c>
      <c r="K42" s="499">
        <v>183.44</v>
      </c>
    </row>
    <row r="43" spans="1:11" ht="14.4" customHeight="1" x14ac:dyDescent="0.3">
      <c r="A43" s="494" t="s">
        <v>507</v>
      </c>
      <c r="B43" s="495" t="s">
        <v>508</v>
      </c>
      <c r="C43" s="496" t="s">
        <v>513</v>
      </c>
      <c r="D43" s="497" t="s">
        <v>784</v>
      </c>
      <c r="E43" s="496" t="s">
        <v>2022</v>
      </c>
      <c r="F43" s="497" t="s">
        <v>2023</v>
      </c>
      <c r="G43" s="496" t="s">
        <v>1190</v>
      </c>
      <c r="H43" s="496" t="s">
        <v>1191</v>
      </c>
      <c r="I43" s="498">
        <v>12.105</v>
      </c>
      <c r="J43" s="498">
        <v>50</v>
      </c>
      <c r="K43" s="499">
        <v>605.29999999999995</v>
      </c>
    </row>
    <row r="44" spans="1:11" ht="14.4" customHeight="1" x14ac:dyDescent="0.3">
      <c r="A44" s="494" t="s">
        <v>507</v>
      </c>
      <c r="B44" s="495" t="s">
        <v>508</v>
      </c>
      <c r="C44" s="496" t="s">
        <v>513</v>
      </c>
      <c r="D44" s="497" t="s">
        <v>784</v>
      </c>
      <c r="E44" s="496" t="s">
        <v>2022</v>
      </c>
      <c r="F44" s="497" t="s">
        <v>2023</v>
      </c>
      <c r="G44" s="496" t="s">
        <v>1192</v>
      </c>
      <c r="H44" s="496" t="s">
        <v>1193</v>
      </c>
      <c r="I44" s="498">
        <v>9.65</v>
      </c>
      <c r="J44" s="498">
        <v>10</v>
      </c>
      <c r="K44" s="499">
        <v>96.5</v>
      </c>
    </row>
    <row r="45" spans="1:11" ht="14.4" customHeight="1" x14ac:dyDescent="0.3">
      <c r="A45" s="494" t="s">
        <v>507</v>
      </c>
      <c r="B45" s="495" t="s">
        <v>508</v>
      </c>
      <c r="C45" s="496" t="s">
        <v>513</v>
      </c>
      <c r="D45" s="497" t="s">
        <v>784</v>
      </c>
      <c r="E45" s="496" t="s">
        <v>2022</v>
      </c>
      <c r="F45" s="497" t="s">
        <v>2023</v>
      </c>
      <c r="G45" s="496" t="s">
        <v>1194</v>
      </c>
      <c r="H45" s="496" t="s">
        <v>1195</v>
      </c>
      <c r="I45" s="498">
        <v>13.19</v>
      </c>
      <c r="J45" s="498">
        <v>20</v>
      </c>
      <c r="K45" s="499">
        <v>263.8</v>
      </c>
    </row>
    <row r="46" spans="1:11" ht="14.4" customHeight="1" x14ac:dyDescent="0.3">
      <c r="A46" s="494" t="s">
        <v>507</v>
      </c>
      <c r="B46" s="495" t="s">
        <v>508</v>
      </c>
      <c r="C46" s="496" t="s">
        <v>513</v>
      </c>
      <c r="D46" s="497" t="s">
        <v>784</v>
      </c>
      <c r="E46" s="496" t="s">
        <v>2022</v>
      </c>
      <c r="F46" s="497" t="s">
        <v>2023</v>
      </c>
      <c r="G46" s="496" t="s">
        <v>1196</v>
      </c>
      <c r="H46" s="496" t="s">
        <v>1197</v>
      </c>
      <c r="I46" s="498">
        <v>0.48</v>
      </c>
      <c r="J46" s="498">
        <v>400</v>
      </c>
      <c r="K46" s="499">
        <v>192</v>
      </c>
    </row>
    <row r="47" spans="1:11" ht="14.4" customHeight="1" x14ac:dyDescent="0.3">
      <c r="A47" s="494" t="s">
        <v>507</v>
      </c>
      <c r="B47" s="495" t="s">
        <v>508</v>
      </c>
      <c r="C47" s="496" t="s">
        <v>513</v>
      </c>
      <c r="D47" s="497" t="s">
        <v>784</v>
      </c>
      <c r="E47" s="496" t="s">
        <v>2022</v>
      </c>
      <c r="F47" s="497" t="s">
        <v>2023</v>
      </c>
      <c r="G47" s="496" t="s">
        <v>1198</v>
      </c>
      <c r="H47" s="496" t="s">
        <v>1199</v>
      </c>
      <c r="I47" s="498">
        <v>4.03</v>
      </c>
      <c r="J47" s="498">
        <v>200</v>
      </c>
      <c r="K47" s="499">
        <v>806</v>
      </c>
    </row>
    <row r="48" spans="1:11" ht="14.4" customHeight="1" x14ac:dyDescent="0.3">
      <c r="A48" s="494" t="s">
        <v>507</v>
      </c>
      <c r="B48" s="495" t="s">
        <v>508</v>
      </c>
      <c r="C48" s="496" t="s">
        <v>513</v>
      </c>
      <c r="D48" s="497" t="s">
        <v>784</v>
      </c>
      <c r="E48" s="496" t="s">
        <v>2022</v>
      </c>
      <c r="F48" s="497" t="s">
        <v>2023</v>
      </c>
      <c r="G48" s="496" t="s">
        <v>1200</v>
      </c>
      <c r="H48" s="496" t="s">
        <v>1201</v>
      </c>
      <c r="I48" s="498">
        <v>2.6</v>
      </c>
      <c r="J48" s="498">
        <v>10</v>
      </c>
      <c r="K48" s="499">
        <v>26</v>
      </c>
    </row>
    <row r="49" spans="1:11" ht="14.4" customHeight="1" x14ac:dyDescent="0.3">
      <c r="A49" s="494" t="s">
        <v>507</v>
      </c>
      <c r="B49" s="495" t="s">
        <v>508</v>
      </c>
      <c r="C49" s="496" t="s">
        <v>513</v>
      </c>
      <c r="D49" s="497" t="s">
        <v>784</v>
      </c>
      <c r="E49" s="496" t="s">
        <v>2022</v>
      </c>
      <c r="F49" s="497" t="s">
        <v>2023</v>
      </c>
      <c r="G49" s="496" t="s">
        <v>1202</v>
      </c>
      <c r="H49" s="496" t="s">
        <v>1203</v>
      </c>
      <c r="I49" s="498">
        <v>8.66</v>
      </c>
      <c r="J49" s="498">
        <v>10</v>
      </c>
      <c r="K49" s="499">
        <v>86.6</v>
      </c>
    </row>
    <row r="50" spans="1:11" ht="14.4" customHeight="1" x14ac:dyDescent="0.3">
      <c r="A50" s="494" t="s">
        <v>507</v>
      </c>
      <c r="B50" s="495" t="s">
        <v>508</v>
      </c>
      <c r="C50" s="496" t="s">
        <v>513</v>
      </c>
      <c r="D50" s="497" t="s">
        <v>784</v>
      </c>
      <c r="E50" s="496" t="s">
        <v>2022</v>
      </c>
      <c r="F50" s="497" t="s">
        <v>2023</v>
      </c>
      <c r="G50" s="496" t="s">
        <v>1204</v>
      </c>
      <c r="H50" s="496" t="s">
        <v>1205</v>
      </c>
      <c r="I50" s="498">
        <v>49.97</v>
      </c>
      <c r="J50" s="498">
        <v>5</v>
      </c>
      <c r="K50" s="499">
        <v>249.85</v>
      </c>
    </row>
    <row r="51" spans="1:11" ht="14.4" customHeight="1" x14ac:dyDescent="0.3">
      <c r="A51" s="494" t="s">
        <v>507</v>
      </c>
      <c r="B51" s="495" t="s">
        <v>508</v>
      </c>
      <c r="C51" s="496" t="s">
        <v>513</v>
      </c>
      <c r="D51" s="497" t="s">
        <v>784</v>
      </c>
      <c r="E51" s="496" t="s">
        <v>2022</v>
      </c>
      <c r="F51" s="497" t="s">
        <v>2023</v>
      </c>
      <c r="G51" s="496" t="s">
        <v>1206</v>
      </c>
      <c r="H51" s="496" t="s">
        <v>1207</v>
      </c>
      <c r="I51" s="498">
        <v>49.97</v>
      </c>
      <c r="J51" s="498">
        <v>5</v>
      </c>
      <c r="K51" s="499">
        <v>249.85</v>
      </c>
    </row>
    <row r="52" spans="1:11" ht="14.4" customHeight="1" x14ac:dyDescent="0.3">
      <c r="A52" s="494" t="s">
        <v>507</v>
      </c>
      <c r="B52" s="495" t="s">
        <v>508</v>
      </c>
      <c r="C52" s="496" t="s">
        <v>513</v>
      </c>
      <c r="D52" s="497" t="s">
        <v>784</v>
      </c>
      <c r="E52" s="496" t="s">
        <v>2022</v>
      </c>
      <c r="F52" s="497" t="s">
        <v>2023</v>
      </c>
      <c r="G52" s="496" t="s">
        <v>1208</v>
      </c>
      <c r="H52" s="496" t="s">
        <v>1209</v>
      </c>
      <c r="I52" s="498">
        <v>9.44</v>
      </c>
      <c r="J52" s="498">
        <v>5</v>
      </c>
      <c r="K52" s="499">
        <v>47.2</v>
      </c>
    </row>
    <row r="53" spans="1:11" ht="14.4" customHeight="1" x14ac:dyDescent="0.3">
      <c r="A53" s="494" t="s">
        <v>507</v>
      </c>
      <c r="B53" s="495" t="s">
        <v>508</v>
      </c>
      <c r="C53" s="496" t="s">
        <v>513</v>
      </c>
      <c r="D53" s="497" t="s">
        <v>784</v>
      </c>
      <c r="E53" s="496" t="s">
        <v>2022</v>
      </c>
      <c r="F53" s="497" t="s">
        <v>2023</v>
      </c>
      <c r="G53" s="496" t="s">
        <v>1210</v>
      </c>
      <c r="H53" s="496" t="s">
        <v>1211</v>
      </c>
      <c r="I53" s="498">
        <v>13.31</v>
      </c>
      <c r="J53" s="498">
        <v>5</v>
      </c>
      <c r="K53" s="499">
        <v>66.55</v>
      </c>
    </row>
    <row r="54" spans="1:11" ht="14.4" customHeight="1" x14ac:dyDescent="0.3">
      <c r="A54" s="494" t="s">
        <v>507</v>
      </c>
      <c r="B54" s="495" t="s">
        <v>508</v>
      </c>
      <c r="C54" s="496" t="s">
        <v>513</v>
      </c>
      <c r="D54" s="497" t="s">
        <v>784</v>
      </c>
      <c r="E54" s="496" t="s">
        <v>2022</v>
      </c>
      <c r="F54" s="497" t="s">
        <v>2023</v>
      </c>
      <c r="G54" s="496" t="s">
        <v>1212</v>
      </c>
      <c r="H54" s="496" t="s">
        <v>1213</v>
      </c>
      <c r="I54" s="498">
        <v>170.89</v>
      </c>
      <c r="J54" s="498">
        <v>5</v>
      </c>
      <c r="K54" s="499">
        <v>854.43</v>
      </c>
    </row>
    <row r="55" spans="1:11" ht="14.4" customHeight="1" x14ac:dyDescent="0.3">
      <c r="A55" s="494" t="s">
        <v>507</v>
      </c>
      <c r="B55" s="495" t="s">
        <v>508</v>
      </c>
      <c r="C55" s="496" t="s">
        <v>513</v>
      </c>
      <c r="D55" s="497" t="s">
        <v>784</v>
      </c>
      <c r="E55" s="496" t="s">
        <v>2022</v>
      </c>
      <c r="F55" s="497" t="s">
        <v>2023</v>
      </c>
      <c r="G55" s="496" t="s">
        <v>1212</v>
      </c>
      <c r="H55" s="496" t="s">
        <v>1214</v>
      </c>
      <c r="I55" s="498">
        <v>161.78</v>
      </c>
      <c r="J55" s="498">
        <v>5</v>
      </c>
      <c r="K55" s="499">
        <v>808.9</v>
      </c>
    </row>
    <row r="56" spans="1:11" ht="14.4" customHeight="1" x14ac:dyDescent="0.3">
      <c r="A56" s="494" t="s">
        <v>507</v>
      </c>
      <c r="B56" s="495" t="s">
        <v>508</v>
      </c>
      <c r="C56" s="496" t="s">
        <v>513</v>
      </c>
      <c r="D56" s="497" t="s">
        <v>784</v>
      </c>
      <c r="E56" s="496" t="s">
        <v>2022</v>
      </c>
      <c r="F56" s="497" t="s">
        <v>2023</v>
      </c>
      <c r="G56" s="496" t="s">
        <v>1215</v>
      </c>
      <c r="H56" s="496" t="s">
        <v>1216</v>
      </c>
      <c r="I56" s="498">
        <v>24.2</v>
      </c>
      <c r="J56" s="498">
        <v>200</v>
      </c>
      <c r="K56" s="499">
        <v>4840</v>
      </c>
    </row>
    <row r="57" spans="1:11" ht="14.4" customHeight="1" x14ac:dyDescent="0.3">
      <c r="A57" s="494" t="s">
        <v>507</v>
      </c>
      <c r="B57" s="495" t="s">
        <v>508</v>
      </c>
      <c r="C57" s="496" t="s">
        <v>513</v>
      </c>
      <c r="D57" s="497" t="s">
        <v>784</v>
      </c>
      <c r="E57" s="496" t="s">
        <v>2022</v>
      </c>
      <c r="F57" s="497" t="s">
        <v>2023</v>
      </c>
      <c r="G57" s="496" t="s">
        <v>1217</v>
      </c>
      <c r="H57" s="496" t="s">
        <v>1218</v>
      </c>
      <c r="I57" s="498">
        <v>24.2</v>
      </c>
      <c r="J57" s="498">
        <v>100</v>
      </c>
      <c r="K57" s="499">
        <v>2420</v>
      </c>
    </row>
    <row r="58" spans="1:11" ht="14.4" customHeight="1" x14ac:dyDescent="0.3">
      <c r="A58" s="494" t="s">
        <v>507</v>
      </c>
      <c r="B58" s="495" t="s">
        <v>508</v>
      </c>
      <c r="C58" s="496" t="s">
        <v>513</v>
      </c>
      <c r="D58" s="497" t="s">
        <v>784</v>
      </c>
      <c r="E58" s="496" t="s">
        <v>2022</v>
      </c>
      <c r="F58" s="497" t="s">
        <v>2023</v>
      </c>
      <c r="G58" s="496" t="s">
        <v>1219</v>
      </c>
      <c r="H58" s="496" t="s">
        <v>1220</v>
      </c>
      <c r="I58" s="498">
        <v>13.31</v>
      </c>
      <c r="J58" s="498">
        <v>5</v>
      </c>
      <c r="K58" s="499">
        <v>66.55</v>
      </c>
    </row>
    <row r="59" spans="1:11" ht="14.4" customHeight="1" x14ac:dyDescent="0.3">
      <c r="A59" s="494" t="s">
        <v>507</v>
      </c>
      <c r="B59" s="495" t="s">
        <v>508</v>
      </c>
      <c r="C59" s="496" t="s">
        <v>513</v>
      </c>
      <c r="D59" s="497" t="s">
        <v>784</v>
      </c>
      <c r="E59" s="496" t="s">
        <v>2022</v>
      </c>
      <c r="F59" s="497" t="s">
        <v>2023</v>
      </c>
      <c r="G59" s="496" t="s">
        <v>1221</v>
      </c>
      <c r="H59" s="496" t="s">
        <v>1222</v>
      </c>
      <c r="I59" s="498">
        <v>176.06</v>
      </c>
      <c r="J59" s="498">
        <v>4</v>
      </c>
      <c r="K59" s="499">
        <v>704.22</v>
      </c>
    </row>
    <row r="60" spans="1:11" ht="14.4" customHeight="1" x14ac:dyDescent="0.3">
      <c r="A60" s="494" t="s">
        <v>507</v>
      </c>
      <c r="B60" s="495" t="s">
        <v>508</v>
      </c>
      <c r="C60" s="496" t="s">
        <v>513</v>
      </c>
      <c r="D60" s="497" t="s">
        <v>784</v>
      </c>
      <c r="E60" s="496" t="s">
        <v>2022</v>
      </c>
      <c r="F60" s="497" t="s">
        <v>2023</v>
      </c>
      <c r="G60" s="496" t="s">
        <v>1223</v>
      </c>
      <c r="H60" s="496" t="s">
        <v>1224</v>
      </c>
      <c r="I60" s="498">
        <v>183.92</v>
      </c>
      <c r="J60" s="498">
        <v>2</v>
      </c>
      <c r="K60" s="499">
        <v>367.84</v>
      </c>
    </row>
    <row r="61" spans="1:11" ht="14.4" customHeight="1" x14ac:dyDescent="0.3">
      <c r="A61" s="494" t="s">
        <v>507</v>
      </c>
      <c r="B61" s="495" t="s">
        <v>508</v>
      </c>
      <c r="C61" s="496" t="s">
        <v>513</v>
      </c>
      <c r="D61" s="497" t="s">
        <v>784</v>
      </c>
      <c r="E61" s="496" t="s">
        <v>2022</v>
      </c>
      <c r="F61" s="497" t="s">
        <v>2023</v>
      </c>
      <c r="G61" s="496" t="s">
        <v>1225</v>
      </c>
      <c r="H61" s="496" t="s">
        <v>1226</v>
      </c>
      <c r="I61" s="498">
        <v>56.51</v>
      </c>
      <c r="J61" s="498">
        <v>10</v>
      </c>
      <c r="K61" s="499">
        <v>565.1</v>
      </c>
    </row>
    <row r="62" spans="1:11" ht="14.4" customHeight="1" x14ac:dyDescent="0.3">
      <c r="A62" s="494" t="s">
        <v>507</v>
      </c>
      <c r="B62" s="495" t="s">
        <v>508</v>
      </c>
      <c r="C62" s="496" t="s">
        <v>513</v>
      </c>
      <c r="D62" s="497" t="s">
        <v>784</v>
      </c>
      <c r="E62" s="496" t="s">
        <v>2022</v>
      </c>
      <c r="F62" s="497" t="s">
        <v>2023</v>
      </c>
      <c r="G62" s="496" t="s">
        <v>1227</v>
      </c>
      <c r="H62" s="496" t="s">
        <v>1228</v>
      </c>
      <c r="I62" s="498">
        <v>827.33</v>
      </c>
      <c r="J62" s="498">
        <v>50</v>
      </c>
      <c r="K62" s="499">
        <v>41366.269999999997</v>
      </c>
    </row>
    <row r="63" spans="1:11" ht="14.4" customHeight="1" x14ac:dyDescent="0.3">
      <c r="A63" s="494" t="s">
        <v>507</v>
      </c>
      <c r="B63" s="495" t="s">
        <v>508</v>
      </c>
      <c r="C63" s="496" t="s">
        <v>513</v>
      </c>
      <c r="D63" s="497" t="s">
        <v>784</v>
      </c>
      <c r="E63" s="496" t="s">
        <v>2022</v>
      </c>
      <c r="F63" s="497" t="s">
        <v>2023</v>
      </c>
      <c r="G63" s="496" t="s">
        <v>1229</v>
      </c>
      <c r="H63" s="496" t="s">
        <v>1230</v>
      </c>
      <c r="I63" s="498">
        <v>484</v>
      </c>
      <c r="J63" s="498">
        <v>5</v>
      </c>
      <c r="K63" s="499">
        <v>2420</v>
      </c>
    </row>
    <row r="64" spans="1:11" ht="14.4" customHeight="1" x14ac:dyDescent="0.3">
      <c r="A64" s="494" t="s">
        <v>507</v>
      </c>
      <c r="B64" s="495" t="s">
        <v>508</v>
      </c>
      <c r="C64" s="496" t="s">
        <v>513</v>
      </c>
      <c r="D64" s="497" t="s">
        <v>784</v>
      </c>
      <c r="E64" s="496" t="s">
        <v>2024</v>
      </c>
      <c r="F64" s="497" t="s">
        <v>2025</v>
      </c>
      <c r="G64" s="496" t="s">
        <v>1231</v>
      </c>
      <c r="H64" s="496" t="s">
        <v>1232</v>
      </c>
      <c r="I64" s="498">
        <v>1.4</v>
      </c>
      <c r="J64" s="498">
        <v>200</v>
      </c>
      <c r="K64" s="499">
        <v>280</v>
      </c>
    </row>
    <row r="65" spans="1:11" ht="14.4" customHeight="1" x14ac:dyDescent="0.3">
      <c r="A65" s="494" t="s">
        <v>507</v>
      </c>
      <c r="B65" s="495" t="s">
        <v>508</v>
      </c>
      <c r="C65" s="496" t="s">
        <v>513</v>
      </c>
      <c r="D65" s="497" t="s">
        <v>784</v>
      </c>
      <c r="E65" s="496" t="s">
        <v>2024</v>
      </c>
      <c r="F65" s="497" t="s">
        <v>2025</v>
      </c>
      <c r="G65" s="496" t="s">
        <v>1233</v>
      </c>
      <c r="H65" s="496" t="s">
        <v>1234</v>
      </c>
      <c r="I65" s="498">
        <v>2.9</v>
      </c>
      <c r="J65" s="498">
        <v>100</v>
      </c>
      <c r="K65" s="499">
        <v>290.39999999999998</v>
      </c>
    </row>
    <row r="66" spans="1:11" ht="14.4" customHeight="1" x14ac:dyDescent="0.3">
      <c r="A66" s="494" t="s">
        <v>507</v>
      </c>
      <c r="B66" s="495" t="s">
        <v>508</v>
      </c>
      <c r="C66" s="496" t="s">
        <v>513</v>
      </c>
      <c r="D66" s="497" t="s">
        <v>784</v>
      </c>
      <c r="E66" s="496" t="s">
        <v>2026</v>
      </c>
      <c r="F66" s="497" t="s">
        <v>2027</v>
      </c>
      <c r="G66" s="496" t="s">
        <v>1235</v>
      </c>
      <c r="H66" s="496" t="s">
        <v>1236</v>
      </c>
      <c r="I66" s="498">
        <v>2049.7399999999998</v>
      </c>
      <c r="J66" s="498">
        <v>2</v>
      </c>
      <c r="K66" s="499">
        <v>4099.4799999999996</v>
      </c>
    </row>
    <row r="67" spans="1:11" ht="14.4" customHeight="1" x14ac:dyDescent="0.3">
      <c r="A67" s="494" t="s">
        <v>507</v>
      </c>
      <c r="B67" s="495" t="s">
        <v>508</v>
      </c>
      <c r="C67" s="496" t="s">
        <v>513</v>
      </c>
      <c r="D67" s="497" t="s">
        <v>784</v>
      </c>
      <c r="E67" s="496" t="s">
        <v>2026</v>
      </c>
      <c r="F67" s="497" t="s">
        <v>2027</v>
      </c>
      <c r="G67" s="496" t="s">
        <v>1237</v>
      </c>
      <c r="H67" s="496" t="s">
        <v>1238</v>
      </c>
      <c r="I67" s="498">
        <v>653.4</v>
      </c>
      <c r="J67" s="498">
        <v>3</v>
      </c>
      <c r="K67" s="499">
        <v>1960.2</v>
      </c>
    </row>
    <row r="68" spans="1:11" ht="14.4" customHeight="1" x14ac:dyDescent="0.3">
      <c r="A68" s="494" t="s">
        <v>507</v>
      </c>
      <c r="B68" s="495" t="s">
        <v>508</v>
      </c>
      <c r="C68" s="496" t="s">
        <v>513</v>
      </c>
      <c r="D68" s="497" t="s">
        <v>784</v>
      </c>
      <c r="E68" s="496" t="s">
        <v>2028</v>
      </c>
      <c r="F68" s="497" t="s">
        <v>2029</v>
      </c>
      <c r="G68" s="496" t="s">
        <v>1239</v>
      </c>
      <c r="H68" s="496" t="s">
        <v>1240</v>
      </c>
      <c r="I68" s="498">
        <v>8.17</v>
      </c>
      <c r="J68" s="498">
        <v>40</v>
      </c>
      <c r="K68" s="499">
        <v>326.8</v>
      </c>
    </row>
    <row r="69" spans="1:11" ht="14.4" customHeight="1" x14ac:dyDescent="0.3">
      <c r="A69" s="494" t="s">
        <v>507</v>
      </c>
      <c r="B69" s="495" t="s">
        <v>508</v>
      </c>
      <c r="C69" s="496" t="s">
        <v>513</v>
      </c>
      <c r="D69" s="497" t="s">
        <v>784</v>
      </c>
      <c r="E69" s="496" t="s">
        <v>2028</v>
      </c>
      <c r="F69" s="497" t="s">
        <v>2029</v>
      </c>
      <c r="G69" s="496" t="s">
        <v>1239</v>
      </c>
      <c r="H69" s="496" t="s">
        <v>1241</v>
      </c>
      <c r="I69" s="498">
        <v>8.17</v>
      </c>
      <c r="J69" s="498">
        <v>10</v>
      </c>
      <c r="K69" s="499">
        <v>81.7</v>
      </c>
    </row>
    <row r="70" spans="1:11" ht="14.4" customHeight="1" x14ac:dyDescent="0.3">
      <c r="A70" s="494" t="s">
        <v>507</v>
      </c>
      <c r="B70" s="495" t="s">
        <v>508</v>
      </c>
      <c r="C70" s="496" t="s">
        <v>513</v>
      </c>
      <c r="D70" s="497" t="s">
        <v>784</v>
      </c>
      <c r="E70" s="496" t="s">
        <v>2030</v>
      </c>
      <c r="F70" s="497" t="s">
        <v>2031</v>
      </c>
      <c r="G70" s="496" t="s">
        <v>1242</v>
      </c>
      <c r="H70" s="496" t="s">
        <v>1243</v>
      </c>
      <c r="I70" s="498">
        <v>0.30499999999999999</v>
      </c>
      <c r="J70" s="498">
        <v>600</v>
      </c>
      <c r="K70" s="499">
        <v>184</v>
      </c>
    </row>
    <row r="71" spans="1:11" ht="14.4" customHeight="1" x14ac:dyDescent="0.3">
      <c r="A71" s="494" t="s">
        <v>507</v>
      </c>
      <c r="B71" s="495" t="s">
        <v>508</v>
      </c>
      <c r="C71" s="496" t="s">
        <v>513</v>
      </c>
      <c r="D71" s="497" t="s">
        <v>784</v>
      </c>
      <c r="E71" s="496" t="s">
        <v>2030</v>
      </c>
      <c r="F71" s="497" t="s">
        <v>2031</v>
      </c>
      <c r="G71" s="496" t="s">
        <v>1244</v>
      </c>
      <c r="H71" s="496" t="s">
        <v>1245</v>
      </c>
      <c r="I71" s="498">
        <v>0.30249999999999999</v>
      </c>
      <c r="J71" s="498">
        <v>600</v>
      </c>
      <c r="K71" s="499">
        <v>182</v>
      </c>
    </row>
    <row r="72" spans="1:11" ht="14.4" customHeight="1" x14ac:dyDescent="0.3">
      <c r="A72" s="494" t="s">
        <v>507</v>
      </c>
      <c r="B72" s="495" t="s">
        <v>508</v>
      </c>
      <c r="C72" s="496" t="s">
        <v>513</v>
      </c>
      <c r="D72" s="497" t="s">
        <v>784</v>
      </c>
      <c r="E72" s="496" t="s">
        <v>2030</v>
      </c>
      <c r="F72" s="497" t="s">
        <v>2031</v>
      </c>
      <c r="G72" s="496" t="s">
        <v>1246</v>
      </c>
      <c r="H72" s="496" t="s">
        <v>1247</v>
      </c>
      <c r="I72" s="498">
        <v>0.68</v>
      </c>
      <c r="J72" s="498">
        <v>100</v>
      </c>
      <c r="K72" s="499">
        <v>68</v>
      </c>
    </row>
    <row r="73" spans="1:11" ht="14.4" customHeight="1" x14ac:dyDescent="0.3">
      <c r="A73" s="494" t="s">
        <v>507</v>
      </c>
      <c r="B73" s="495" t="s">
        <v>508</v>
      </c>
      <c r="C73" s="496" t="s">
        <v>513</v>
      </c>
      <c r="D73" s="497" t="s">
        <v>784</v>
      </c>
      <c r="E73" s="496" t="s">
        <v>2030</v>
      </c>
      <c r="F73" s="497" t="s">
        <v>2031</v>
      </c>
      <c r="G73" s="496" t="s">
        <v>1248</v>
      </c>
      <c r="H73" s="496" t="s">
        <v>1249</v>
      </c>
      <c r="I73" s="498">
        <v>0.30333333333333329</v>
      </c>
      <c r="J73" s="498">
        <v>400</v>
      </c>
      <c r="K73" s="499">
        <v>121</v>
      </c>
    </row>
    <row r="74" spans="1:11" ht="14.4" customHeight="1" x14ac:dyDescent="0.3">
      <c r="A74" s="494" t="s">
        <v>507</v>
      </c>
      <c r="B74" s="495" t="s">
        <v>508</v>
      </c>
      <c r="C74" s="496" t="s">
        <v>513</v>
      </c>
      <c r="D74" s="497" t="s">
        <v>784</v>
      </c>
      <c r="E74" s="496" t="s">
        <v>2032</v>
      </c>
      <c r="F74" s="497" t="s">
        <v>2033</v>
      </c>
      <c r="G74" s="496" t="s">
        <v>1250</v>
      </c>
      <c r="H74" s="496" t="s">
        <v>1251</v>
      </c>
      <c r="I74" s="498">
        <v>7.5</v>
      </c>
      <c r="J74" s="498">
        <v>50</v>
      </c>
      <c r="K74" s="499">
        <v>375</v>
      </c>
    </row>
    <row r="75" spans="1:11" ht="14.4" customHeight="1" x14ac:dyDescent="0.3">
      <c r="A75" s="494" t="s">
        <v>507</v>
      </c>
      <c r="B75" s="495" t="s">
        <v>508</v>
      </c>
      <c r="C75" s="496" t="s">
        <v>513</v>
      </c>
      <c r="D75" s="497" t="s">
        <v>784</v>
      </c>
      <c r="E75" s="496" t="s">
        <v>2032</v>
      </c>
      <c r="F75" s="497" t="s">
        <v>2033</v>
      </c>
      <c r="G75" s="496" t="s">
        <v>1252</v>
      </c>
      <c r="H75" s="496" t="s">
        <v>1253</v>
      </c>
      <c r="I75" s="498">
        <v>7.5</v>
      </c>
      <c r="J75" s="498">
        <v>50</v>
      </c>
      <c r="K75" s="499">
        <v>375</v>
      </c>
    </row>
    <row r="76" spans="1:11" ht="14.4" customHeight="1" x14ac:dyDescent="0.3">
      <c r="A76" s="494" t="s">
        <v>507</v>
      </c>
      <c r="B76" s="495" t="s">
        <v>508</v>
      </c>
      <c r="C76" s="496" t="s">
        <v>513</v>
      </c>
      <c r="D76" s="497" t="s">
        <v>784</v>
      </c>
      <c r="E76" s="496" t="s">
        <v>2032</v>
      </c>
      <c r="F76" s="497" t="s">
        <v>2033</v>
      </c>
      <c r="G76" s="496" t="s">
        <v>1254</v>
      </c>
      <c r="H76" s="496" t="s">
        <v>1255</v>
      </c>
      <c r="I76" s="498">
        <v>0.77166666666666683</v>
      </c>
      <c r="J76" s="498">
        <v>4800</v>
      </c>
      <c r="K76" s="499">
        <v>3702</v>
      </c>
    </row>
    <row r="77" spans="1:11" ht="14.4" customHeight="1" x14ac:dyDescent="0.3">
      <c r="A77" s="494" t="s">
        <v>507</v>
      </c>
      <c r="B77" s="495" t="s">
        <v>508</v>
      </c>
      <c r="C77" s="496" t="s">
        <v>513</v>
      </c>
      <c r="D77" s="497" t="s">
        <v>784</v>
      </c>
      <c r="E77" s="496" t="s">
        <v>2032</v>
      </c>
      <c r="F77" s="497" t="s">
        <v>2033</v>
      </c>
      <c r="G77" s="496" t="s">
        <v>1256</v>
      </c>
      <c r="H77" s="496" t="s">
        <v>1257</v>
      </c>
      <c r="I77" s="498">
        <v>0.77800000000000014</v>
      </c>
      <c r="J77" s="498">
        <v>2300</v>
      </c>
      <c r="K77" s="499">
        <v>1789</v>
      </c>
    </row>
    <row r="78" spans="1:11" ht="14.4" customHeight="1" x14ac:dyDescent="0.3">
      <c r="A78" s="494" t="s">
        <v>507</v>
      </c>
      <c r="B78" s="495" t="s">
        <v>508</v>
      </c>
      <c r="C78" s="496" t="s">
        <v>513</v>
      </c>
      <c r="D78" s="497" t="s">
        <v>784</v>
      </c>
      <c r="E78" s="496" t="s">
        <v>2032</v>
      </c>
      <c r="F78" s="497" t="s">
        <v>2033</v>
      </c>
      <c r="G78" s="496" t="s">
        <v>1258</v>
      </c>
      <c r="H78" s="496" t="s">
        <v>1259</v>
      </c>
      <c r="I78" s="498">
        <v>0.71</v>
      </c>
      <c r="J78" s="498">
        <v>4000</v>
      </c>
      <c r="K78" s="499">
        <v>2840</v>
      </c>
    </row>
    <row r="79" spans="1:11" ht="14.4" customHeight="1" x14ac:dyDescent="0.3">
      <c r="A79" s="494" t="s">
        <v>507</v>
      </c>
      <c r="B79" s="495" t="s">
        <v>508</v>
      </c>
      <c r="C79" s="496" t="s">
        <v>513</v>
      </c>
      <c r="D79" s="497" t="s">
        <v>784</v>
      </c>
      <c r="E79" s="496" t="s">
        <v>2032</v>
      </c>
      <c r="F79" s="497" t="s">
        <v>2033</v>
      </c>
      <c r="G79" s="496" t="s">
        <v>1260</v>
      </c>
      <c r="H79" s="496" t="s">
        <v>1261</v>
      </c>
      <c r="I79" s="498">
        <v>0.71</v>
      </c>
      <c r="J79" s="498">
        <v>5800</v>
      </c>
      <c r="K79" s="499">
        <v>4118</v>
      </c>
    </row>
    <row r="80" spans="1:11" ht="14.4" customHeight="1" x14ac:dyDescent="0.3">
      <c r="A80" s="494" t="s">
        <v>507</v>
      </c>
      <c r="B80" s="495" t="s">
        <v>508</v>
      </c>
      <c r="C80" s="496" t="s">
        <v>813</v>
      </c>
      <c r="D80" s="497" t="s">
        <v>2034</v>
      </c>
      <c r="E80" s="496" t="s">
        <v>2020</v>
      </c>
      <c r="F80" s="497" t="s">
        <v>2021</v>
      </c>
      <c r="G80" s="496" t="s">
        <v>1118</v>
      </c>
      <c r="H80" s="496" t="s">
        <v>1119</v>
      </c>
      <c r="I80" s="498">
        <v>27.830000000000002</v>
      </c>
      <c r="J80" s="498">
        <v>15</v>
      </c>
      <c r="K80" s="499">
        <v>417.45</v>
      </c>
    </row>
    <row r="81" spans="1:11" ht="14.4" customHeight="1" x14ac:dyDescent="0.3">
      <c r="A81" s="494" t="s">
        <v>507</v>
      </c>
      <c r="B81" s="495" t="s">
        <v>508</v>
      </c>
      <c r="C81" s="496" t="s">
        <v>813</v>
      </c>
      <c r="D81" s="497" t="s">
        <v>2034</v>
      </c>
      <c r="E81" s="496" t="s">
        <v>2020</v>
      </c>
      <c r="F81" s="497" t="s">
        <v>2021</v>
      </c>
      <c r="G81" s="496" t="s">
        <v>1262</v>
      </c>
      <c r="H81" s="496" t="s">
        <v>1263</v>
      </c>
      <c r="I81" s="498">
        <v>12.37</v>
      </c>
      <c r="J81" s="498">
        <v>3</v>
      </c>
      <c r="K81" s="499">
        <v>37.11</v>
      </c>
    </row>
    <row r="82" spans="1:11" ht="14.4" customHeight="1" x14ac:dyDescent="0.3">
      <c r="A82" s="494" t="s">
        <v>507</v>
      </c>
      <c r="B82" s="495" t="s">
        <v>508</v>
      </c>
      <c r="C82" s="496" t="s">
        <v>813</v>
      </c>
      <c r="D82" s="497" t="s">
        <v>2034</v>
      </c>
      <c r="E82" s="496" t="s">
        <v>2020</v>
      </c>
      <c r="F82" s="497" t="s">
        <v>2021</v>
      </c>
      <c r="G82" s="496" t="s">
        <v>1120</v>
      </c>
      <c r="H82" s="496" t="s">
        <v>1121</v>
      </c>
      <c r="I82" s="498">
        <v>0.59750000000000003</v>
      </c>
      <c r="J82" s="498">
        <v>320</v>
      </c>
      <c r="K82" s="499">
        <v>191.4</v>
      </c>
    </row>
    <row r="83" spans="1:11" ht="14.4" customHeight="1" x14ac:dyDescent="0.3">
      <c r="A83" s="494" t="s">
        <v>507</v>
      </c>
      <c r="B83" s="495" t="s">
        <v>508</v>
      </c>
      <c r="C83" s="496" t="s">
        <v>813</v>
      </c>
      <c r="D83" s="497" t="s">
        <v>2034</v>
      </c>
      <c r="E83" s="496" t="s">
        <v>2020</v>
      </c>
      <c r="F83" s="497" t="s">
        <v>2021</v>
      </c>
      <c r="G83" s="496" t="s">
        <v>1122</v>
      </c>
      <c r="H83" s="496" t="s">
        <v>1123</v>
      </c>
      <c r="I83" s="498">
        <v>8.58</v>
      </c>
      <c r="J83" s="498">
        <v>16</v>
      </c>
      <c r="K83" s="499">
        <v>137.28</v>
      </c>
    </row>
    <row r="84" spans="1:11" ht="14.4" customHeight="1" x14ac:dyDescent="0.3">
      <c r="A84" s="494" t="s">
        <v>507</v>
      </c>
      <c r="B84" s="495" t="s">
        <v>508</v>
      </c>
      <c r="C84" s="496" t="s">
        <v>813</v>
      </c>
      <c r="D84" s="497" t="s">
        <v>2034</v>
      </c>
      <c r="E84" s="496" t="s">
        <v>2020</v>
      </c>
      <c r="F84" s="497" t="s">
        <v>2021</v>
      </c>
      <c r="G84" s="496" t="s">
        <v>1128</v>
      </c>
      <c r="H84" s="496" t="s">
        <v>1129</v>
      </c>
      <c r="I84" s="498">
        <v>0.56200000000000006</v>
      </c>
      <c r="J84" s="498">
        <v>1500</v>
      </c>
      <c r="K84" s="499">
        <v>843</v>
      </c>
    </row>
    <row r="85" spans="1:11" ht="14.4" customHeight="1" x14ac:dyDescent="0.3">
      <c r="A85" s="494" t="s">
        <v>507</v>
      </c>
      <c r="B85" s="495" t="s">
        <v>508</v>
      </c>
      <c r="C85" s="496" t="s">
        <v>813</v>
      </c>
      <c r="D85" s="497" t="s">
        <v>2034</v>
      </c>
      <c r="E85" s="496" t="s">
        <v>2020</v>
      </c>
      <c r="F85" s="497" t="s">
        <v>2021</v>
      </c>
      <c r="G85" s="496" t="s">
        <v>1130</v>
      </c>
      <c r="H85" s="496" t="s">
        <v>1131</v>
      </c>
      <c r="I85" s="498">
        <v>7.5</v>
      </c>
      <c r="J85" s="498">
        <v>7</v>
      </c>
      <c r="K85" s="499">
        <v>52.510000000000005</v>
      </c>
    </row>
    <row r="86" spans="1:11" ht="14.4" customHeight="1" x14ac:dyDescent="0.3">
      <c r="A86" s="494" t="s">
        <v>507</v>
      </c>
      <c r="B86" s="495" t="s">
        <v>508</v>
      </c>
      <c r="C86" s="496" t="s">
        <v>813</v>
      </c>
      <c r="D86" s="497" t="s">
        <v>2034</v>
      </c>
      <c r="E86" s="496" t="s">
        <v>2020</v>
      </c>
      <c r="F86" s="497" t="s">
        <v>2021</v>
      </c>
      <c r="G86" s="496" t="s">
        <v>1132</v>
      </c>
      <c r="H86" s="496" t="s">
        <v>1133</v>
      </c>
      <c r="I86" s="498">
        <v>0.31</v>
      </c>
      <c r="J86" s="498">
        <v>100</v>
      </c>
      <c r="K86" s="499">
        <v>31</v>
      </c>
    </row>
    <row r="87" spans="1:11" ht="14.4" customHeight="1" x14ac:dyDescent="0.3">
      <c r="A87" s="494" t="s">
        <v>507</v>
      </c>
      <c r="B87" s="495" t="s">
        <v>508</v>
      </c>
      <c r="C87" s="496" t="s">
        <v>813</v>
      </c>
      <c r="D87" s="497" t="s">
        <v>2034</v>
      </c>
      <c r="E87" s="496" t="s">
        <v>2022</v>
      </c>
      <c r="F87" s="497" t="s">
        <v>2023</v>
      </c>
      <c r="G87" s="496" t="s">
        <v>1264</v>
      </c>
      <c r="H87" s="496" t="s">
        <v>1265</v>
      </c>
      <c r="I87" s="498">
        <v>11.64</v>
      </c>
      <c r="J87" s="498">
        <v>40</v>
      </c>
      <c r="K87" s="499">
        <v>465.6</v>
      </c>
    </row>
    <row r="88" spans="1:11" ht="14.4" customHeight="1" x14ac:dyDescent="0.3">
      <c r="A88" s="494" t="s">
        <v>507</v>
      </c>
      <c r="B88" s="495" t="s">
        <v>508</v>
      </c>
      <c r="C88" s="496" t="s">
        <v>813</v>
      </c>
      <c r="D88" s="497" t="s">
        <v>2034</v>
      </c>
      <c r="E88" s="496" t="s">
        <v>2022</v>
      </c>
      <c r="F88" s="497" t="s">
        <v>2023</v>
      </c>
      <c r="G88" s="496" t="s">
        <v>1266</v>
      </c>
      <c r="H88" s="496" t="s">
        <v>1267</v>
      </c>
      <c r="I88" s="498">
        <v>16.39</v>
      </c>
      <c r="J88" s="498">
        <v>40</v>
      </c>
      <c r="K88" s="499">
        <v>655.6</v>
      </c>
    </row>
    <row r="89" spans="1:11" ht="14.4" customHeight="1" x14ac:dyDescent="0.3">
      <c r="A89" s="494" t="s">
        <v>507</v>
      </c>
      <c r="B89" s="495" t="s">
        <v>508</v>
      </c>
      <c r="C89" s="496" t="s">
        <v>813</v>
      </c>
      <c r="D89" s="497" t="s">
        <v>2034</v>
      </c>
      <c r="E89" s="496" t="s">
        <v>2022</v>
      </c>
      <c r="F89" s="497" t="s">
        <v>2023</v>
      </c>
      <c r="G89" s="496" t="s">
        <v>1150</v>
      </c>
      <c r="H89" s="496" t="s">
        <v>1151</v>
      </c>
      <c r="I89" s="498">
        <v>1.44</v>
      </c>
      <c r="J89" s="498">
        <v>100</v>
      </c>
      <c r="K89" s="499">
        <v>144</v>
      </c>
    </row>
    <row r="90" spans="1:11" ht="14.4" customHeight="1" x14ac:dyDescent="0.3">
      <c r="A90" s="494" t="s">
        <v>507</v>
      </c>
      <c r="B90" s="495" t="s">
        <v>508</v>
      </c>
      <c r="C90" s="496" t="s">
        <v>813</v>
      </c>
      <c r="D90" s="497" t="s">
        <v>2034</v>
      </c>
      <c r="E90" s="496" t="s">
        <v>2022</v>
      </c>
      <c r="F90" s="497" t="s">
        <v>2023</v>
      </c>
      <c r="G90" s="496" t="s">
        <v>1152</v>
      </c>
      <c r="H90" s="496" t="s">
        <v>1153</v>
      </c>
      <c r="I90" s="498">
        <v>0.41499999999999998</v>
      </c>
      <c r="J90" s="498">
        <v>200</v>
      </c>
      <c r="K90" s="499">
        <v>83</v>
      </c>
    </row>
    <row r="91" spans="1:11" ht="14.4" customHeight="1" x14ac:dyDescent="0.3">
      <c r="A91" s="494" t="s">
        <v>507</v>
      </c>
      <c r="B91" s="495" t="s">
        <v>508</v>
      </c>
      <c r="C91" s="496" t="s">
        <v>813</v>
      </c>
      <c r="D91" s="497" t="s">
        <v>2034</v>
      </c>
      <c r="E91" s="496" t="s">
        <v>2022</v>
      </c>
      <c r="F91" s="497" t="s">
        <v>2023</v>
      </c>
      <c r="G91" s="496" t="s">
        <v>1160</v>
      </c>
      <c r="H91" s="496" t="s">
        <v>1161</v>
      </c>
      <c r="I91" s="498">
        <v>1.8400000000000003</v>
      </c>
      <c r="J91" s="498">
        <v>100</v>
      </c>
      <c r="K91" s="499">
        <v>184</v>
      </c>
    </row>
    <row r="92" spans="1:11" ht="14.4" customHeight="1" x14ac:dyDescent="0.3">
      <c r="A92" s="494" t="s">
        <v>507</v>
      </c>
      <c r="B92" s="495" t="s">
        <v>508</v>
      </c>
      <c r="C92" s="496" t="s">
        <v>813</v>
      </c>
      <c r="D92" s="497" t="s">
        <v>2034</v>
      </c>
      <c r="E92" s="496" t="s">
        <v>2022</v>
      </c>
      <c r="F92" s="497" t="s">
        <v>2023</v>
      </c>
      <c r="G92" s="496" t="s">
        <v>1176</v>
      </c>
      <c r="H92" s="496" t="s">
        <v>1177</v>
      </c>
      <c r="I92" s="498">
        <v>123.4</v>
      </c>
      <c r="J92" s="498">
        <v>1</v>
      </c>
      <c r="K92" s="499">
        <v>123.4</v>
      </c>
    </row>
    <row r="93" spans="1:11" ht="14.4" customHeight="1" x14ac:dyDescent="0.3">
      <c r="A93" s="494" t="s">
        <v>507</v>
      </c>
      <c r="B93" s="495" t="s">
        <v>508</v>
      </c>
      <c r="C93" s="496" t="s">
        <v>813</v>
      </c>
      <c r="D93" s="497" t="s">
        <v>2034</v>
      </c>
      <c r="E93" s="496" t="s">
        <v>2022</v>
      </c>
      <c r="F93" s="497" t="s">
        <v>2023</v>
      </c>
      <c r="G93" s="496" t="s">
        <v>1182</v>
      </c>
      <c r="H93" s="496" t="s">
        <v>1183</v>
      </c>
      <c r="I93" s="498">
        <v>12.07</v>
      </c>
      <c r="J93" s="498">
        <v>2</v>
      </c>
      <c r="K93" s="499">
        <v>24.14</v>
      </c>
    </row>
    <row r="94" spans="1:11" ht="14.4" customHeight="1" x14ac:dyDescent="0.3">
      <c r="A94" s="494" t="s">
        <v>507</v>
      </c>
      <c r="B94" s="495" t="s">
        <v>508</v>
      </c>
      <c r="C94" s="496" t="s">
        <v>813</v>
      </c>
      <c r="D94" s="497" t="s">
        <v>2034</v>
      </c>
      <c r="E94" s="496" t="s">
        <v>2022</v>
      </c>
      <c r="F94" s="497" t="s">
        <v>2023</v>
      </c>
      <c r="G94" s="496" t="s">
        <v>1188</v>
      </c>
      <c r="H94" s="496" t="s">
        <v>1189</v>
      </c>
      <c r="I94" s="498">
        <v>91.72</v>
      </c>
      <c r="J94" s="498">
        <v>8</v>
      </c>
      <c r="K94" s="499">
        <v>733.75</v>
      </c>
    </row>
    <row r="95" spans="1:11" ht="14.4" customHeight="1" x14ac:dyDescent="0.3">
      <c r="A95" s="494" t="s">
        <v>507</v>
      </c>
      <c r="B95" s="495" t="s">
        <v>508</v>
      </c>
      <c r="C95" s="496" t="s">
        <v>813</v>
      </c>
      <c r="D95" s="497" t="s">
        <v>2034</v>
      </c>
      <c r="E95" s="496" t="s">
        <v>2022</v>
      </c>
      <c r="F95" s="497" t="s">
        <v>2023</v>
      </c>
      <c r="G95" s="496" t="s">
        <v>1268</v>
      </c>
      <c r="H95" s="496" t="s">
        <v>1269</v>
      </c>
      <c r="I95" s="498">
        <v>9782.85</v>
      </c>
      <c r="J95" s="498">
        <v>5</v>
      </c>
      <c r="K95" s="499">
        <v>48914.25</v>
      </c>
    </row>
    <row r="96" spans="1:11" ht="14.4" customHeight="1" x14ac:dyDescent="0.3">
      <c r="A96" s="494" t="s">
        <v>507</v>
      </c>
      <c r="B96" s="495" t="s">
        <v>508</v>
      </c>
      <c r="C96" s="496" t="s">
        <v>813</v>
      </c>
      <c r="D96" s="497" t="s">
        <v>2034</v>
      </c>
      <c r="E96" s="496" t="s">
        <v>2022</v>
      </c>
      <c r="F96" s="497" t="s">
        <v>2023</v>
      </c>
      <c r="G96" s="496" t="s">
        <v>1270</v>
      </c>
      <c r="H96" s="496" t="s">
        <v>1271</v>
      </c>
      <c r="I96" s="498">
        <v>1500.4</v>
      </c>
      <c r="J96" s="498">
        <v>5</v>
      </c>
      <c r="K96" s="499">
        <v>7502</v>
      </c>
    </row>
    <row r="97" spans="1:11" ht="14.4" customHeight="1" x14ac:dyDescent="0.3">
      <c r="A97" s="494" t="s">
        <v>507</v>
      </c>
      <c r="B97" s="495" t="s">
        <v>508</v>
      </c>
      <c r="C97" s="496" t="s">
        <v>813</v>
      </c>
      <c r="D97" s="497" t="s">
        <v>2034</v>
      </c>
      <c r="E97" s="496" t="s">
        <v>2022</v>
      </c>
      <c r="F97" s="497" t="s">
        <v>2023</v>
      </c>
      <c r="G97" s="496" t="s">
        <v>1272</v>
      </c>
      <c r="H97" s="496" t="s">
        <v>1273</v>
      </c>
      <c r="I97" s="498">
        <v>2024.325</v>
      </c>
      <c r="J97" s="498">
        <v>30</v>
      </c>
      <c r="K97" s="499">
        <v>54583</v>
      </c>
    </row>
    <row r="98" spans="1:11" ht="14.4" customHeight="1" x14ac:dyDescent="0.3">
      <c r="A98" s="494" t="s">
        <v>507</v>
      </c>
      <c r="B98" s="495" t="s">
        <v>508</v>
      </c>
      <c r="C98" s="496" t="s">
        <v>813</v>
      </c>
      <c r="D98" s="497" t="s">
        <v>2034</v>
      </c>
      <c r="E98" s="496" t="s">
        <v>2022</v>
      </c>
      <c r="F98" s="497" t="s">
        <v>2023</v>
      </c>
      <c r="G98" s="496" t="s">
        <v>1274</v>
      </c>
      <c r="H98" s="496" t="s">
        <v>1275</v>
      </c>
      <c r="I98" s="498">
        <v>9420.6</v>
      </c>
      <c r="J98" s="498">
        <v>10</v>
      </c>
      <c r="K98" s="499">
        <v>94206</v>
      </c>
    </row>
    <row r="99" spans="1:11" ht="14.4" customHeight="1" x14ac:dyDescent="0.3">
      <c r="A99" s="494" t="s">
        <v>507</v>
      </c>
      <c r="B99" s="495" t="s">
        <v>508</v>
      </c>
      <c r="C99" s="496" t="s">
        <v>813</v>
      </c>
      <c r="D99" s="497" t="s">
        <v>2034</v>
      </c>
      <c r="E99" s="496" t="s">
        <v>2022</v>
      </c>
      <c r="F99" s="497" t="s">
        <v>2023</v>
      </c>
      <c r="G99" s="496" t="s">
        <v>1274</v>
      </c>
      <c r="H99" s="496" t="s">
        <v>1276</v>
      </c>
      <c r="I99" s="498">
        <v>9099.2000000000007</v>
      </c>
      <c r="J99" s="498">
        <v>20</v>
      </c>
      <c r="K99" s="499">
        <v>181984</v>
      </c>
    </row>
    <row r="100" spans="1:11" ht="14.4" customHeight="1" x14ac:dyDescent="0.3">
      <c r="A100" s="494" t="s">
        <v>507</v>
      </c>
      <c r="B100" s="495" t="s">
        <v>508</v>
      </c>
      <c r="C100" s="496" t="s">
        <v>813</v>
      </c>
      <c r="D100" s="497" t="s">
        <v>2034</v>
      </c>
      <c r="E100" s="496" t="s">
        <v>2022</v>
      </c>
      <c r="F100" s="497" t="s">
        <v>2023</v>
      </c>
      <c r="G100" s="496" t="s">
        <v>1277</v>
      </c>
      <c r="H100" s="496" t="s">
        <v>1278</v>
      </c>
      <c r="I100" s="498">
        <v>9.5</v>
      </c>
      <c r="J100" s="498">
        <v>1</v>
      </c>
      <c r="K100" s="499">
        <v>9.5</v>
      </c>
    </row>
    <row r="101" spans="1:11" ht="14.4" customHeight="1" x14ac:dyDescent="0.3">
      <c r="A101" s="494" t="s">
        <v>507</v>
      </c>
      <c r="B101" s="495" t="s">
        <v>508</v>
      </c>
      <c r="C101" s="496" t="s">
        <v>813</v>
      </c>
      <c r="D101" s="497" t="s">
        <v>2034</v>
      </c>
      <c r="E101" s="496" t="s">
        <v>2022</v>
      </c>
      <c r="F101" s="497" t="s">
        <v>2023</v>
      </c>
      <c r="G101" s="496" t="s">
        <v>1279</v>
      </c>
      <c r="H101" s="496" t="s">
        <v>1280</v>
      </c>
      <c r="I101" s="498">
        <v>9.5</v>
      </c>
      <c r="J101" s="498">
        <v>1</v>
      </c>
      <c r="K101" s="499">
        <v>9.5</v>
      </c>
    </row>
    <row r="102" spans="1:11" ht="14.4" customHeight="1" x14ac:dyDescent="0.3">
      <c r="A102" s="494" t="s">
        <v>507</v>
      </c>
      <c r="B102" s="495" t="s">
        <v>508</v>
      </c>
      <c r="C102" s="496" t="s">
        <v>813</v>
      </c>
      <c r="D102" s="497" t="s">
        <v>2034</v>
      </c>
      <c r="E102" s="496" t="s">
        <v>2022</v>
      </c>
      <c r="F102" s="497" t="s">
        <v>2023</v>
      </c>
      <c r="G102" s="496" t="s">
        <v>1281</v>
      </c>
      <c r="H102" s="496" t="s">
        <v>1282</v>
      </c>
      <c r="I102" s="498">
        <v>2130.8000000000002</v>
      </c>
      <c r="J102" s="498">
        <v>3</v>
      </c>
      <c r="K102" s="499">
        <v>6392.4000000000005</v>
      </c>
    </row>
    <row r="103" spans="1:11" ht="14.4" customHeight="1" x14ac:dyDescent="0.3">
      <c r="A103" s="494" t="s">
        <v>507</v>
      </c>
      <c r="B103" s="495" t="s">
        <v>508</v>
      </c>
      <c r="C103" s="496" t="s">
        <v>813</v>
      </c>
      <c r="D103" s="497" t="s">
        <v>2034</v>
      </c>
      <c r="E103" s="496" t="s">
        <v>2028</v>
      </c>
      <c r="F103" s="497" t="s">
        <v>2029</v>
      </c>
      <c r="G103" s="496" t="s">
        <v>1239</v>
      </c>
      <c r="H103" s="496" t="s">
        <v>1241</v>
      </c>
      <c r="I103" s="498">
        <v>8.17</v>
      </c>
      <c r="J103" s="498">
        <v>40</v>
      </c>
      <c r="K103" s="499">
        <v>326.8</v>
      </c>
    </row>
    <row r="104" spans="1:11" ht="14.4" customHeight="1" x14ac:dyDescent="0.3">
      <c r="A104" s="494" t="s">
        <v>507</v>
      </c>
      <c r="B104" s="495" t="s">
        <v>508</v>
      </c>
      <c r="C104" s="496" t="s">
        <v>813</v>
      </c>
      <c r="D104" s="497" t="s">
        <v>2034</v>
      </c>
      <c r="E104" s="496" t="s">
        <v>2030</v>
      </c>
      <c r="F104" s="497" t="s">
        <v>2031</v>
      </c>
      <c r="G104" s="496" t="s">
        <v>1283</v>
      </c>
      <c r="H104" s="496" t="s">
        <v>1284</v>
      </c>
      <c r="I104" s="498">
        <v>0.3</v>
      </c>
      <c r="J104" s="498">
        <v>100</v>
      </c>
      <c r="K104" s="499">
        <v>30</v>
      </c>
    </row>
    <row r="105" spans="1:11" ht="14.4" customHeight="1" x14ac:dyDescent="0.3">
      <c r="A105" s="494" t="s">
        <v>507</v>
      </c>
      <c r="B105" s="495" t="s">
        <v>508</v>
      </c>
      <c r="C105" s="496" t="s">
        <v>813</v>
      </c>
      <c r="D105" s="497" t="s">
        <v>2034</v>
      </c>
      <c r="E105" s="496" t="s">
        <v>2030</v>
      </c>
      <c r="F105" s="497" t="s">
        <v>2031</v>
      </c>
      <c r="G105" s="496" t="s">
        <v>1246</v>
      </c>
      <c r="H105" s="496" t="s">
        <v>1247</v>
      </c>
      <c r="I105" s="498">
        <v>0.68</v>
      </c>
      <c r="J105" s="498">
        <v>100</v>
      </c>
      <c r="K105" s="499">
        <v>68</v>
      </c>
    </row>
    <row r="106" spans="1:11" ht="14.4" customHeight="1" x14ac:dyDescent="0.3">
      <c r="A106" s="494" t="s">
        <v>507</v>
      </c>
      <c r="B106" s="495" t="s">
        <v>508</v>
      </c>
      <c r="C106" s="496" t="s">
        <v>813</v>
      </c>
      <c r="D106" s="497" t="s">
        <v>2034</v>
      </c>
      <c r="E106" s="496" t="s">
        <v>2030</v>
      </c>
      <c r="F106" s="497" t="s">
        <v>2031</v>
      </c>
      <c r="G106" s="496" t="s">
        <v>1248</v>
      </c>
      <c r="H106" s="496" t="s">
        <v>1249</v>
      </c>
      <c r="I106" s="498">
        <v>0.31</v>
      </c>
      <c r="J106" s="498">
        <v>200</v>
      </c>
      <c r="K106" s="499">
        <v>62</v>
      </c>
    </row>
    <row r="107" spans="1:11" ht="14.4" customHeight="1" x14ac:dyDescent="0.3">
      <c r="A107" s="494" t="s">
        <v>507</v>
      </c>
      <c r="B107" s="495" t="s">
        <v>508</v>
      </c>
      <c r="C107" s="496" t="s">
        <v>813</v>
      </c>
      <c r="D107" s="497" t="s">
        <v>2034</v>
      </c>
      <c r="E107" s="496" t="s">
        <v>2030</v>
      </c>
      <c r="F107" s="497" t="s">
        <v>2031</v>
      </c>
      <c r="G107" s="496" t="s">
        <v>1285</v>
      </c>
      <c r="H107" s="496" t="s">
        <v>1286</v>
      </c>
      <c r="I107" s="498">
        <v>390</v>
      </c>
      <c r="J107" s="498">
        <v>45</v>
      </c>
      <c r="K107" s="499">
        <v>17550</v>
      </c>
    </row>
    <row r="108" spans="1:11" ht="14.4" customHeight="1" x14ac:dyDescent="0.3">
      <c r="A108" s="494" t="s">
        <v>507</v>
      </c>
      <c r="B108" s="495" t="s">
        <v>508</v>
      </c>
      <c r="C108" s="496" t="s">
        <v>813</v>
      </c>
      <c r="D108" s="497" t="s">
        <v>2034</v>
      </c>
      <c r="E108" s="496" t="s">
        <v>2030</v>
      </c>
      <c r="F108" s="497" t="s">
        <v>2031</v>
      </c>
      <c r="G108" s="496" t="s">
        <v>1287</v>
      </c>
      <c r="H108" s="496" t="s">
        <v>1288</v>
      </c>
      <c r="I108" s="498">
        <v>725.75857142857149</v>
      </c>
      <c r="J108" s="498">
        <v>75</v>
      </c>
      <c r="K108" s="499">
        <v>54432</v>
      </c>
    </row>
    <row r="109" spans="1:11" ht="14.4" customHeight="1" x14ac:dyDescent="0.3">
      <c r="A109" s="494" t="s">
        <v>507</v>
      </c>
      <c r="B109" s="495" t="s">
        <v>508</v>
      </c>
      <c r="C109" s="496" t="s">
        <v>813</v>
      </c>
      <c r="D109" s="497" t="s">
        <v>2034</v>
      </c>
      <c r="E109" s="496" t="s">
        <v>2032</v>
      </c>
      <c r="F109" s="497" t="s">
        <v>2033</v>
      </c>
      <c r="G109" s="496" t="s">
        <v>1289</v>
      </c>
      <c r="H109" s="496" t="s">
        <v>1290</v>
      </c>
      <c r="I109" s="498">
        <v>7.5</v>
      </c>
      <c r="J109" s="498">
        <v>50</v>
      </c>
      <c r="K109" s="499">
        <v>375</v>
      </c>
    </row>
    <row r="110" spans="1:11" ht="14.4" customHeight="1" x14ac:dyDescent="0.3">
      <c r="A110" s="494" t="s">
        <v>507</v>
      </c>
      <c r="B110" s="495" t="s">
        <v>508</v>
      </c>
      <c r="C110" s="496" t="s">
        <v>813</v>
      </c>
      <c r="D110" s="497" t="s">
        <v>2034</v>
      </c>
      <c r="E110" s="496" t="s">
        <v>2032</v>
      </c>
      <c r="F110" s="497" t="s">
        <v>2033</v>
      </c>
      <c r="G110" s="496" t="s">
        <v>1250</v>
      </c>
      <c r="H110" s="496" t="s">
        <v>1251</v>
      </c>
      <c r="I110" s="498">
        <v>7.5</v>
      </c>
      <c r="J110" s="498">
        <v>50</v>
      </c>
      <c r="K110" s="499">
        <v>375</v>
      </c>
    </row>
    <row r="111" spans="1:11" ht="14.4" customHeight="1" x14ac:dyDescent="0.3">
      <c r="A111" s="494" t="s">
        <v>507</v>
      </c>
      <c r="B111" s="495" t="s">
        <v>508</v>
      </c>
      <c r="C111" s="496" t="s">
        <v>813</v>
      </c>
      <c r="D111" s="497" t="s">
        <v>2034</v>
      </c>
      <c r="E111" s="496" t="s">
        <v>2032</v>
      </c>
      <c r="F111" s="497" t="s">
        <v>2033</v>
      </c>
      <c r="G111" s="496" t="s">
        <v>1250</v>
      </c>
      <c r="H111" s="496" t="s">
        <v>1291</v>
      </c>
      <c r="I111" s="498">
        <v>7.5</v>
      </c>
      <c r="J111" s="498">
        <v>100</v>
      </c>
      <c r="K111" s="499">
        <v>750</v>
      </c>
    </row>
    <row r="112" spans="1:11" ht="14.4" customHeight="1" x14ac:dyDescent="0.3">
      <c r="A112" s="494" t="s">
        <v>507</v>
      </c>
      <c r="B112" s="495" t="s">
        <v>508</v>
      </c>
      <c r="C112" s="496" t="s">
        <v>813</v>
      </c>
      <c r="D112" s="497" t="s">
        <v>2034</v>
      </c>
      <c r="E112" s="496" t="s">
        <v>2032</v>
      </c>
      <c r="F112" s="497" t="s">
        <v>2033</v>
      </c>
      <c r="G112" s="496" t="s">
        <v>1254</v>
      </c>
      <c r="H112" s="496" t="s">
        <v>1255</v>
      </c>
      <c r="I112" s="498">
        <v>0.77</v>
      </c>
      <c r="J112" s="498">
        <v>100</v>
      </c>
      <c r="K112" s="499">
        <v>77</v>
      </c>
    </row>
    <row r="113" spans="1:11" ht="14.4" customHeight="1" x14ac:dyDescent="0.3">
      <c r="A113" s="494" t="s">
        <v>507</v>
      </c>
      <c r="B113" s="495" t="s">
        <v>508</v>
      </c>
      <c r="C113" s="496" t="s">
        <v>813</v>
      </c>
      <c r="D113" s="497" t="s">
        <v>2034</v>
      </c>
      <c r="E113" s="496" t="s">
        <v>2032</v>
      </c>
      <c r="F113" s="497" t="s">
        <v>2033</v>
      </c>
      <c r="G113" s="496" t="s">
        <v>1256</v>
      </c>
      <c r="H113" s="496" t="s">
        <v>1257</v>
      </c>
      <c r="I113" s="498">
        <v>0.77833333333333343</v>
      </c>
      <c r="J113" s="498">
        <v>1100</v>
      </c>
      <c r="K113" s="499">
        <v>856</v>
      </c>
    </row>
    <row r="114" spans="1:11" ht="14.4" customHeight="1" x14ac:dyDescent="0.3">
      <c r="A114" s="494" t="s">
        <v>507</v>
      </c>
      <c r="B114" s="495" t="s">
        <v>508</v>
      </c>
      <c r="C114" s="496" t="s">
        <v>813</v>
      </c>
      <c r="D114" s="497" t="s">
        <v>2034</v>
      </c>
      <c r="E114" s="496" t="s">
        <v>2032</v>
      </c>
      <c r="F114" s="497" t="s">
        <v>2033</v>
      </c>
      <c r="G114" s="496" t="s">
        <v>1292</v>
      </c>
      <c r="H114" s="496" t="s">
        <v>1293</v>
      </c>
      <c r="I114" s="498">
        <v>0.77500000000000002</v>
      </c>
      <c r="J114" s="498">
        <v>300</v>
      </c>
      <c r="K114" s="499">
        <v>232</v>
      </c>
    </row>
    <row r="115" spans="1:11" ht="14.4" customHeight="1" x14ac:dyDescent="0.3">
      <c r="A115" s="494" t="s">
        <v>507</v>
      </c>
      <c r="B115" s="495" t="s">
        <v>508</v>
      </c>
      <c r="C115" s="496" t="s">
        <v>813</v>
      </c>
      <c r="D115" s="497" t="s">
        <v>2034</v>
      </c>
      <c r="E115" s="496" t="s">
        <v>2032</v>
      </c>
      <c r="F115" s="497" t="s">
        <v>2033</v>
      </c>
      <c r="G115" s="496" t="s">
        <v>1258</v>
      </c>
      <c r="H115" s="496" t="s">
        <v>1259</v>
      </c>
      <c r="I115" s="498">
        <v>0.71</v>
      </c>
      <c r="J115" s="498">
        <v>1000</v>
      </c>
      <c r="K115" s="499">
        <v>710</v>
      </c>
    </row>
    <row r="116" spans="1:11" ht="14.4" customHeight="1" x14ac:dyDescent="0.3">
      <c r="A116" s="494" t="s">
        <v>507</v>
      </c>
      <c r="B116" s="495" t="s">
        <v>508</v>
      </c>
      <c r="C116" s="496" t="s">
        <v>813</v>
      </c>
      <c r="D116" s="497" t="s">
        <v>2034</v>
      </c>
      <c r="E116" s="496" t="s">
        <v>2032</v>
      </c>
      <c r="F116" s="497" t="s">
        <v>2033</v>
      </c>
      <c r="G116" s="496" t="s">
        <v>1294</v>
      </c>
      <c r="H116" s="496" t="s">
        <v>1295</v>
      </c>
      <c r="I116" s="498">
        <v>0.71</v>
      </c>
      <c r="J116" s="498">
        <v>200</v>
      </c>
      <c r="K116" s="499">
        <v>142</v>
      </c>
    </row>
    <row r="117" spans="1:11" ht="14.4" customHeight="1" x14ac:dyDescent="0.3">
      <c r="A117" s="494" t="s">
        <v>507</v>
      </c>
      <c r="B117" s="495" t="s">
        <v>508</v>
      </c>
      <c r="C117" s="496" t="s">
        <v>518</v>
      </c>
      <c r="D117" s="497" t="s">
        <v>785</v>
      </c>
      <c r="E117" s="496" t="s">
        <v>2020</v>
      </c>
      <c r="F117" s="497" t="s">
        <v>2021</v>
      </c>
      <c r="G117" s="496" t="s">
        <v>1296</v>
      </c>
      <c r="H117" s="496" t="s">
        <v>1297</v>
      </c>
      <c r="I117" s="498">
        <v>0.314</v>
      </c>
      <c r="J117" s="498">
        <v>11000</v>
      </c>
      <c r="K117" s="499">
        <v>3470</v>
      </c>
    </row>
    <row r="118" spans="1:11" ht="14.4" customHeight="1" x14ac:dyDescent="0.3">
      <c r="A118" s="494" t="s">
        <v>507</v>
      </c>
      <c r="B118" s="495" t="s">
        <v>508</v>
      </c>
      <c r="C118" s="496" t="s">
        <v>518</v>
      </c>
      <c r="D118" s="497" t="s">
        <v>785</v>
      </c>
      <c r="E118" s="496" t="s">
        <v>2020</v>
      </c>
      <c r="F118" s="497" t="s">
        <v>2021</v>
      </c>
      <c r="G118" s="496" t="s">
        <v>1298</v>
      </c>
      <c r="H118" s="496" t="s">
        <v>1299</v>
      </c>
      <c r="I118" s="498">
        <v>0.52</v>
      </c>
      <c r="J118" s="498">
        <v>2000</v>
      </c>
      <c r="K118" s="499">
        <v>1040</v>
      </c>
    </row>
    <row r="119" spans="1:11" ht="14.4" customHeight="1" x14ac:dyDescent="0.3">
      <c r="A119" s="494" t="s">
        <v>507</v>
      </c>
      <c r="B119" s="495" t="s">
        <v>508</v>
      </c>
      <c r="C119" s="496" t="s">
        <v>518</v>
      </c>
      <c r="D119" s="497" t="s">
        <v>785</v>
      </c>
      <c r="E119" s="496" t="s">
        <v>2020</v>
      </c>
      <c r="F119" s="497" t="s">
        <v>2021</v>
      </c>
      <c r="G119" s="496" t="s">
        <v>1118</v>
      </c>
      <c r="H119" s="496" t="s">
        <v>1119</v>
      </c>
      <c r="I119" s="498">
        <v>27.715000000000003</v>
      </c>
      <c r="J119" s="498">
        <v>80</v>
      </c>
      <c r="K119" s="499">
        <v>2217.1999999999998</v>
      </c>
    </row>
    <row r="120" spans="1:11" ht="14.4" customHeight="1" x14ac:dyDescent="0.3">
      <c r="A120" s="494" t="s">
        <v>507</v>
      </c>
      <c r="B120" s="495" t="s">
        <v>508</v>
      </c>
      <c r="C120" s="496" t="s">
        <v>518</v>
      </c>
      <c r="D120" s="497" t="s">
        <v>785</v>
      </c>
      <c r="E120" s="496" t="s">
        <v>2020</v>
      </c>
      <c r="F120" s="497" t="s">
        <v>2021</v>
      </c>
      <c r="G120" s="496" t="s">
        <v>1300</v>
      </c>
      <c r="H120" s="496" t="s">
        <v>1301</v>
      </c>
      <c r="I120" s="498">
        <v>27.21</v>
      </c>
      <c r="J120" s="498">
        <v>1</v>
      </c>
      <c r="K120" s="499">
        <v>27.21</v>
      </c>
    </row>
    <row r="121" spans="1:11" ht="14.4" customHeight="1" x14ac:dyDescent="0.3">
      <c r="A121" s="494" t="s">
        <v>507</v>
      </c>
      <c r="B121" s="495" t="s">
        <v>508</v>
      </c>
      <c r="C121" s="496" t="s">
        <v>518</v>
      </c>
      <c r="D121" s="497" t="s">
        <v>785</v>
      </c>
      <c r="E121" s="496" t="s">
        <v>2020</v>
      </c>
      <c r="F121" s="497" t="s">
        <v>2021</v>
      </c>
      <c r="G121" s="496" t="s">
        <v>1302</v>
      </c>
      <c r="H121" s="496" t="s">
        <v>1303</v>
      </c>
      <c r="I121" s="498">
        <v>22.15</v>
      </c>
      <c r="J121" s="498">
        <v>150</v>
      </c>
      <c r="K121" s="499">
        <v>3322.5</v>
      </c>
    </row>
    <row r="122" spans="1:11" ht="14.4" customHeight="1" x14ac:dyDescent="0.3">
      <c r="A122" s="494" t="s">
        <v>507</v>
      </c>
      <c r="B122" s="495" t="s">
        <v>508</v>
      </c>
      <c r="C122" s="496" t="s">
        <v>518</v>
      </c>
      <c r="D122" s="497" t="s">
        <v>785</v>
      </c>
      <c r="E122" s="496" t="s">
        <v>2020</v>
      </c>
      <c r="F122" s="497" t="s">
        <v>2021</v>
      </c>
      <c r="G122" s="496" t="s">
        <v>1304</v>
      </c>
      <c r="H122" s="496" t="s">
        <v>1305</v>
      </c>
      <c r="I122" s="498">
        <v>2.78</v>
      </c>
      <c r="J122" s="498">
        <v>100</v>
      </c>
      <c r="K122" s="499">
        <v>278</v>
      </c>
    </row>
    <row r="123" spans="1:11" ht="14.4" customHeight="1" x14ac:dyDescent="0.3">
      <c r="A123" s="494" t="s">
        <v>507</v>
      </c>
      <c r="B123" s="495" t="s">
        <v>508</v>
      </c>
      <c r="C123" s="496" t="s">
        <v>518</v>
      </c>
      <c r="D123" s="497" t="s">
        <v>785</v>
      </c>
      <c r="E123" s="496" t="s">
        <v>2020</v>
      </c>
      <c r="F123" s="497" t="s">
        <v>2021</v>
      </c>
      <c r="G123" s="496" t="s">
        <v>1122</v>
      </c>
      <c r="H123" s="496" t="s">
        <v>1123</v>
      </c>
      <c r="I123" s="498">
        <v>8.58</v>
      </c>
      <c r="J123" s="498">
        <v>24</v>
      </c>
      <c r="K123" s="499">
        <v>205.92</v>
      </c>
    </row>
    <row r="124" spans="1:11" ht="14.4" customHeight="1" x14ac:dyDescent="0.3">
      <c r="A124" s="494" t="s">
        <v>507</v>
      </c>
      <c r="B124" s="495" t="s">
        <v>508</v>
      </c>
      <c r="C124" s="496" t="s">
        <v>518</v>
      </c>
      <c r="D124" s="497" t="s">
        <v>785</v>
      </c>
      <c r="E124" s="496" t="s">
        <v>2020</v>
      </c>
      <c r="F124" s="497" t="s">
        <v>2021</v>
      </c>
      <c r="G124" s="496" t="s">
        <v>1124</v>
      </c>
      <c r="H124" s="496" t="s">
        <v>1125</v>
      </c>
      <c r="I124" s="498">
        <v>27.94</v>
      </c>
      <c r="J124" s="498">
        <v>4</v>
      </c>
      <c r="K124" s="499">
        <v>111.76</v>
      </c>
    </row>
    <row r="125" spans="1:11" ht="14.4" customHeight="1" x14ac:dyDescent="0.3">
      <c r="A125" s="494" t="s">
        <v>507</v>
      </c>
      <c r="B125" s="495" t="s">
        <v>508</v>
      </c>
      <c r="C125" s="496" t="s">
        <v>518</v>
      </c>
      <c r="D125" s="497" t="s">
        <v>785</v>
      </c>
      <c r="E125" s="496" t="s">
        <v>2020</v>
      </c>
      <c r="F125" s="497" t="s">
        <v>2021</v>
      </c>
      <c r="G125" s="496" t="s">
        <v>1306</v>
      </c>
      <c r="H125" s="496" t="s">
        <v>1307</v>
      </c>
      <c r="I125" s="498">
        <v>46.105000000000004</v>
      </c>
      <c r="J125" s="498">
        <v>2</v>
      </c>
      <c r="K125" s="499">
        <v>92.210000000000008</v>
      </c>
    </row>
    <row r="126" spans="1:11" ht="14.4" customHeight="1" x14ac:dyDescent="0.3">
      <c r="A126" s="494" t="s">
        <v>507</v>
      </c>
      <c r="B126" s="495" t="s">
        <v>508</v>
      </c>
      <c r="C126" s="496" t="s">
        <v>518</v>
      </c>
      <c r="D126" s="497" t="s">
        <v>785</v>
      </c>
      <c r="E126" s="496" t="s">
        <v>2020</v>
      </c>
      <c r="F126" s="497" t="s">
        <v>2021</v>
      </c>
      <c r="G126" s="496" t="s">
        <v>1126</v>
      </c>
      <c r="H126" s="496" t="s">
        <v>1127</v>
      </c>
      <c r="I126" s="498">
        <v>98.38</v>
      </c>
      <c r="J126" s="498">
        <v>15</v>
      </c>
      <c r="K126" s="499">
        <v>1475.6999999999998</v>
      </c>
    </row>
    <row r="127" spans="1:11" ht="14.4" customHeight="1" x14ac:dyDescent="0.3">
      <c r="A127" s="494" t="s">
        <v>507</v>
      </c>
      <c r="B127" s="495" t="s">
        <v>508</v>
      </c>
      <c r="C127" s="496" t="s">
        <v>518</v>
      </c>
      <c r="D127" s="497" t="s">
        <v>785</v>
      </c>
      <c r="E127" s="496" t="s">
        <v>2020</v>
      </c>
      <c r="F127" s="497" t="s">
        <v>2021</v>
      </c>
      <c r="G127" s="496" t="s">
        <v>1130</v>
      </c>
      <c r="H127" s="496" t="s">
        <v>1131</v>
      </c>
      <c r="I127" s="498">
        <v>7.51</v>
      </c>
      <c r="J127" s="498">
        <v>12</v>
      </c>
      <c r="K127" s="499">
        <v>90.12</v>
      </c>
    </row>
    <row r="128" spans="1:11" ht="14.4" customHeight="1" x14ac:dyDescent="0.3">
      <c r="A128" s="494" t="s">
        <v>507</v>
      </c>
      <c r="B128" s="495" t="s">
        <v>508</v>
      </c>
      <c r="C128" s="496" t="s">
        <v>518</v>
      </c>
      <c r="D128" s="497" t="s">
        <v>785</v>
      </c>
      <c r="E128" s="496" t="s">
        <v>2020</v>
      </c>
      <c r="F128" s="497" t="s">
        <v>2021</v>
      </c>
      <c r="G128" s="496" t="s">
        <v>1308</v>
      </c>
      <c r="H128" s="496" t="s">
        <v>1309</v>
      </c>
      <c r="I128" s="498">
        <v>0.85</v>
      </c>
      <c r="J128" s="498">
        <v>100</v>
      </c>
      <c r="K128" s="499">
        <v>85</v>
      </c>
    </row>
    <row r="129" spans="1:11" ht="14.4" customHeight="1" x14ac:dyDescent="0.3">
      <c r="A129" s="494" t="s">
        <v>507</v>
      </c>
      <c r="B129" s="495" t="s">
        <v>508</v>
      </c>
      <c r="C129" s="496" t="s">
        <v>518</v>
      </c>
      <c r="D129" s="497" t="s">
        <v>785</v>
      </c>
      <c r="E129" s="496" t="s">
        <v>2020</v>
      </c>
      <c r="F129" s="497" t="s">
        <v>2021</v>
      </c>
      <c r="G129" s="496" t="s">
        <v>1310</v>
      </c>
      <c r="H129" s="496" t="s">
        <v>1311</v>
      </c>
      <c r="I129" s="498">
        <v>3.37</v>
      </c>
      <c r="J129" s="498">
        <v>50</v>
      </c>
      <c r="K129" s="499">
        <v>168.5</v>
      </c>
    </row>
    <row r="130" spans="1:11" ht="14.4" customHeight="1" x14ac:dyDescent="0.3">
      <c r="A130" s="494" t="s">
        <v>507</v>
      </c>
      <c r="B130" s="495" t="s">
        <v>508</v>
      </c>
      <c r="C130" s="496" t="s">
        <v>518</v>
      </c>
      <c r="D130" s="497" t="s">
        <v>785</v>
      </c>
      <c r="E130" s="496" t="s">
        <v>2020</v>
      </c>
      <c r="F130" s="497" t="s">
        <v>2021</v>
      </c>
      <c r="G130" s="496" t="s">
        <v>1312</v>
      </c>
      <c r="H130" s="496" t="s">
        <v>1313</v>
      </c>
      <c r="I130" s="498">
        <v>64</v>
      </c>
      <c r="J130" s="498">
        <v>10</v>
      </c>
      <c r="K130" s="499">
        <v>640.02</v>
      </c>
    </row>
    <row r="131" spans="1:11" ht="14.4" customHeight="1" x14ac:dyDescent="0.3">
      <c r="A131" s="494" t="s">
        <v>507</v>
      </c>
      <c r="B131" s="495" t="s">
        <v>508</v>
      </c>
      <c r="C131" s="496" t="s">
        <v>518</v>
      </c>
      <c r="D131" s="497" t="s">
        <v>785</v>
      </c>
      <c r="E131" s="496" t="s">
        <v>2020</v>
      </c>
      <c r="F131" s="497" t="s">
        <v>2021</v>
      </c>
      <c r="G131" s="496" t="s">
        <v>1314</v>
      </c>
      <c r="H131" s="496" t="s">
        <v>1315</v>
      </c>
      <c r="I131" s="498">
        <v>1.59</v>
      </c>
      <c r="J131" s="498">
        <v>80</v>
      </c>
      <c r="K131" s="499">
        <v>127.1</v>
      </c>
    </row>
    <row r="132" spans="1:11" ht="14.4" customHeight="1" x14ac:dyDescent="0.3">
      <c r="A132" s="494" t="s">
        <v>507</v>
      </c>
      <c r="B132" s="495" t="s">
        <v>508</v>
      </c>
      <c r="C132" s="496" t="s">
        <v>518</v>
      </c>
      <c r="D132" s="497" t="s">
        <v>785</v>
      </c>
      <c r="E132" s="496" t="s">
        <v>2020</v>
      </c>
      <c r="F132" s="497" t="s">
        <v>2021</v>
      </c>
      <c r="G132" s="496" t="s">
        <v>1316</v>
      </c>
      <c r="H132" s="496" t="s">
        <v>1317</v>
      </c>
      <c r="I132" s="498">
        <v>6.29</v>
      </c>
      <c r="J132" s="498">
        <v>200</v>
      </c>
      <c r="K132" s="499">
        <v>1258.4000000000001</v>
      </c>
    </row>
    <row r="133" spans="1:11" ht="14.4" customHeight="1" x14ac:dyDescent="0.3">
      <c r="A133" s="494" t="s">
        <v>507</v>
      </c>
      <c r="B133" s="495" t="s">
        <v>508</v>
      </c>
      <c r="C133" s="496" t="s">
        <v>518</v>
      </c>
      <c r="D133" s="497" t="s">
        <v>785</v>
      </c>
      <c r="E133" s="496" t="s">
        <v>2020</v>
      </c>
      <c r="F133" s="497" t="s">
        <v>2021</v>
      </c>
      <c r="G133" s="496" t="s">
        <v>1318</v>
      </c>
      <c r="H133" s="496" t="s">
        <v>1319</v>
      </c>
      <c r="I133" s="498">
        <v>16.329999999999998</v>
      </c>
      <c r="J133" s="498">
        <v>100</v>
      </c>
      <c r="K133" s="499">
        <v>1632.99</v>
      </c>
    </row>
    <row r="134" spans="1:11" ht="14.4" customHeight="1" x14ac:dyDescent="0.3">
      <c r="A134" s="494" t="s">
        <v>507</v>
      </c>
      <c r="B134" s="495" t="s">
        <v>508</v>
      </c>
      <c r="C134" s="496" t="s">
        <v>518</v>
      </c>
      <c r="D134" s="497" t="s">
        <v>785</v>
      </c>
      <c r="E134" s="496" t="s">
        <v>2022</v>
      </c>
      <c r="F134" s="497" t="s">
        <v>2023</v>
      </c>
      <c r="G134" s="496" t="s">
        <v>1320</v>
      </c>
      <c r="H134" s="496" t="s">
        <v>1321</v>
      </c>
      <c r="I134" s="498">
        <v>316.77999999999997</v>
      </c>
      <c r="J134" s="498">
        <v>25</v>
      </c>
      <c r="K134" s="499">
        <v>7919.4500000000007</v>
      </c>
    </row>
    <row r="135" spans="1:11" ht="14.4" customHeight="1" x14ac:dyDescent="0.3">
      <c r="A135" s="494" t="s">
        <v>507</v>
      </c>
      <c r="B135" s="495" t="s">
        <v>508</v>
      </c>
      <c r="C135" s="496" t="s">
        <v>518</v>
      </c>
      <c r="D135" s="497" t="s">
        <v>785</v>
      </c>
      <c r="E135" s="496" t="s">
        <v>2022</v>
      </c>
      <c r="F135" s="497" t="s">
        <v>2023</v>
      </c>
      <c r="G135" s="496" t="s">
        <v>1322</v>
      </c>
      <c r="H135" s="496" t="s">
        <v>1323</v>
      </c>
      <c r="I135" s="498">
        <v>265.58749999999998</v>
      </c>
      <c r="J135" s="498">
        <v>40</v>
      </c>
      <c r="K135" s="499">
        <v>10623.359999999999</v>
      </c>
    </row>
    <row r="136" spans="1:11" ht="14.4" customHeight="1" x14ac:dyDescent="0.3">
      <c r="A136" s="494" t="s">
        <v>507</v>
      </c>
      <c r="B136" s="495" t="s">
        <v>508</v>
      </c>
      <c r="C136" s="496" t="s">
        <v>518</v>
      </c>
      <c r="D136" s="497" t="s">
        <v>785</v>
      </c>
      <c r="E136" s="496" t="s">
        <v>2022</v>
      </c>
      <c r="F136" s="497" t="s">
        <v>2023</v>
      </c>
      <c r="G136" s="496" t="s">
        <v>1324</v>
      </c>
      <c r="H136" s="496" t="s">
        <v>1325</v>
      </c>
      <c r="I136" s="498">
        <v>100.65954545454548</v>
      </c>
      <c r="J136" s="498">
        <v>490</v>
      </c>
      <c r="K136" s="499">
        <v>49324.800000000003</v>
      </c>
    </row>
    <row r="137" spans="1:11" ht="14.4" customHeight="1" x14ac:dyDescent="0.3">
      <c r="A137" s="494" t="s">
        <v>507</v>
      </c>
      <c r="B137" s="495" t="s">
        <v>508</v>
      </c>
      <c r="C137" s="496" t="s">
        <v>518</v>
      </c>
      <c r="D137" s="497" t="s">
        <v>785</v>
      </c>
      <c r="E137" s="496" t="s">
        <v>2022</v>
      </c>
      <c r="F137" s="497" t="s">
        <v>2023</v>
      </c>
      <c r="G137" s="496" t="s">
        <v>1326</v>
      </c>
      <c r="H137" s="496" t="s">
        <v>1327</v>
      </c>
      <c r="I137" s="498">
        <v>773.75999999999988</v>
      </c>
      <c r="J137" s="498">
        <v>30</v>
      </c>
      <c r="K137" s="499">
        <v>23212.920000000002</v>
      </c>
    </row>
    <row r="138" spans="1:11" ht="14.4" customHeight="1" x14ac:dyDescent="0.3">
      <c r="A138" s="494" t="s">
        <v>507</v>
      </c>
      <c r="B138" s="495" t="s">
        <v>508</v>
      </c>
      <c r="C138" s="496" t="s">
        <v>518</v>
      </c>
      <c r="D138" s="497" t="s">
        <v>785</v>
      </c>
      <c r="E138" s="496" t="s">
        <v>2022</v>
      </c>
      <c r="F138" s="497" t="s">
        <v>2023</v>
      </c>
      <c r="G138" s="496" t="s">
        <v>1328</v>
      </c>
      <c r="H138" s="496" t="s">
        <v>1329</v>
      </c>
      <c r="I138" s="498">
        <v>3361.0950000000003</v>
      </c>
      <c r="J138" s="498">
        <v>4</v>
      </c>
      <c r="K138" s="499">
        <v>13444.380000000001</v>
      </c>
    </row>
    <row r="139" spans="1:11" ht="14.4" customHeight="1" x14ac:dyDescent="0.3">
      <c r="A139" s="494" t="s">
        <v>507</v>
      </c>
      <c r="B139" s="495" t="s">
        <v>508</v>
      </c>
      <c r="C139" s="496" t="s">
        <v>518</v>
      </c>
      <c r="D139" s="497" t="s">
        <v>785</v>
      </c>
      <c r="E139" s="496" t="s">
        <v>2022</v>
      </c>
      <c r="F139" s="497" t="s">
        <v>2023</v>
      </c>
      <c r="G139" s="496" t="s">
        <v>1330</v>
      </c>
      <c r="H139" s="496" t="s">
        <v>1331</v>
      </c>
      <c r="I139" s="498">
        <v>1091.4199999999998</v>
      </c>
      <c r="J139" s="498">
        <v>280</v>
      </c>
      <c r="K139" s="499">
        <v>305597.59999999998</v>
      </c>
    </row>
    <row r="140" spans="1:11" ht="14.4" customHeight="1" x14ac:dyDescent="0.3">
      <c r="A140" s="494" t="s">
        <v>507</v>
      </c>
      <c r="B140" s="495" t="s">
        <v>508</v>
      </c>
      <c r="C140" s="496" t="s">
        <v>518</v>
      </c>
      <c r="D140" s="497" t="s">
        <v>785</v>
      </c>
      <c r="E140" s="496" t="s">
        <v>2022</v>
      </c>
      <c r="F140" s="497" t="s">
        <v>2023</v>
      </c>
      <c r="G140" s="496" t="s">
        <v>1332</v>
      </c>
      <c r="H140" s="496" t="s">
        <v>1333</v>
      </c>
      <c r="I140" s="498">
        <v>100.63499999999999</v>
      </c>
      <c r="J140" s="498">
        <v>10</v>
      </c>
      <c r="K140" s="499">
        <v>1006.36</v>
      </c>
    </row>
    <row r="141" spans="1:11" ht="14.4" customHeight="1" x14ac:dyDescent="0.3">
      <c r="A141" s="494" t="s">
        <v>507</v>
      </c>
      <c r="B141" s="495" t="s">
        <v>508</v>
      </c>
      <c r="C141" s="496" t="s">
        <v>518</v>
      </c>
      <c r="D141" s="497" t="s">
        <v>785</v>
      </c>
      <c r="E141" s="496" t="s">
        <v>2022</v>
      </c>
      <c r="F141" s="497" t="s">
        <v>2023</v>
      </c>
      <c r="G141" s="496" t="s">
        <v>1334</v>
      </c>
      <c r="H141" s="496" t="s">
        <v>1335</v>
      </c>
      <c r="I141" s="498">
        <v>37.51</v>
      </c>
      <c r="J141" s="498">
        <v>5</v>
      </c>
      <c r="K141" s="499">
        <v>187.55</v>
      </c>
    </row>
    <row r="142" spans="1:11" ht="14.4" customHeight="1" x14ac:dyDescent="0.3">
      <c r="A142" s="494" t="s">
        <v>507</v>
      </c>
      <c r="B142" s="495" t="s">
        <v>508</v>
      </c>
      <c r="C142" s="496" t="s">
        <v>518</v>
      </c>
      <c r="D142" s="497" t="s">
        <v>785</v>
      </c>
      <c r="E142" s="496" t="s">
        <v>2022</v>
      </c>
      <c r="F142" s="497" t="s">
        <v>2023</v>
      </c>
      <c r="G142" s="496" t="s">
        <v>1336</v>
      </c>
      <c r="H142" s="496" t="s">
        <v>1337</v>
      </c>
      <c r="I142" s="498">
        <v>7.43</v>
      </c>
      <c r="J142" s="498">
        <v>100</v>
      </c>
      <c r="K142" s="499">
        <v>743</v>
      </c>
    </row>
    <row r="143" spans="1:11" ht="14.4" customHeight="1" x14ac:dyDescent="0.3">
      <c r="A143" s="494" t="s">
        <v>507</v>
      </c>
      <c r="B143" s="495" t="s">
        <v>508</v>
      </c>
      <c r="C143" s="496" t="s">
        <v>518</v>
      </c>
      <c r="D143" s="497" t="s">
        <v>785</v>
      </c>
      <c r="E143" s="496" t="s">
        <v>2022</v>
      </c>
      <c r="F143" s="497" t="s">
        <v>2023</v>
      </c>
      <c r="G143" s="496" t="s">
        <v>1338</v>
      </c>
      <c r="H143" s="496" t="s">
        <v>1339</v>
      </c>
      <c r="I143" s="498">
        <v>15.29</v>
      </c>
      <c r="J143" s="498">
        <v>50</v>
      </c>
      <c r="K143" s="499">
        <v>764.72</v>
      </c>
    </row>
    <row r="144" spans="1:11" ht="14.4" customHeight="1" x14ac:dyDescent="0.3">
      <c r="A144" s="494" t="s">
        <v>507</v>
      </c>
      <c r="B144" s="495" t="s">
        <v>508</v>
      </c>
      <c r="C144" s="496" t="s">
        <v>518</v>
      </c>
      <c r="D144" s="497" t="s">
        <v>785</v>
      </c>
      <c r="E144" s="496" t="s">
        <v>2022</v>
      </c>
      <c r="F144" s="497" t="s">
        <v>2023</v>
      </c>
      <c r="G144" s="496" t="s">
        <v>1148</v>
      </c>
      <c r="H144" s="496" t="s">
        <v>1149</v>
      </c>
      <c r="I144" s="498">
        <v>1.0050000000000001</v>
      </c>
      <c r="J144" s="498">
        <v>200</v>
      </c>
      <c r="K144" s="499">
        <v>201</v>
      </c>
    </row>
    <row r="145" spans="1:11" ht="14.4" customHeight="1" x14ac:dyDescent="0.3">
      <c r="A145" s="494" t="s">
        <v>507</v>
      </c>
      <c r="B145" s="495" t="s">
        <v>508</v>
      </c>
      <c r="C145" s="496" t="s">
        <v>518</v>
      </c>
      <c r="D145" s="497" t="s">
        <v>785</v>
      </c>
      <c r="E145" s="496" t="s">
        <v>2022</v>
      </c>
      <c r="F145" s="497" t="s">
        <v>2023</v>
      </c>
      <c r="G145" s="496" t="s">
        <v>1150</v>
      </c>
      <c r="H145" s="496" t="s">
        <v>1151</v>
      </c>
      <c r="I145" s="498">
        <v>1.5166666666666666</v>
      </c>
      <c r="J145" s="498">
        <v>300</v>
      </c>
      <c r="K145" s="499">
        <v>455</v>
      </c>
    </row>
    <row r="146" spans="1:11" ht="14.4" customHeight="1" x14ac:dyDescent="0.3">
      <c r="A146" s="494" t="s">
        <v>507</v>
      </c>
      <c r="B146" s="495" t="s">
        <v>508</v>
      </c>
      <c r="C146" s="496" t="s">
        <v>518</v>
      </c>
      <c r="D146" s="497" t="s">
        <v>785</v>
      </c>
      <c r="E146" s="496" t="s">
        <v>2022</v>
      </c>
      <c r="F146" s="497" t="s">
        <v>2023</v>
      </c>
      <c r="G146" s="496" t="s">
        <v>1152</v>
      </c>
      <c r="H146" s="496" t="s">
        <v>1153</v>
      </c>
      <c r="I146" s="498">
        <v>0.41666666666666669</v>
      </c>
      <c r="J146" s="498">
        <v>300</v>
      </c>
      <c r="K146" s="499">
        <v>125</v>
      </c>
    </row>
    <row r="147" spans="1:11" ht="14.4" customHeight="1" x14ac:dyDescent="0.3">
      <c r="A147" s="494" t="s">
        <v>507</v>
      </c>
      <c r="B147" s="495" t="s">
        <v>508</v>
      </c>
      <c r="C147" s="496" t="s">
        <v>518</v>
      </c>
      <c r="D147" s="497" t="s">
        <v>785</v>
      </c>
      <c r="E147" s="496" t="s">
        <v>2022</v>
      </c>
      <c r="F147" s="497" t="s">
        <v>2023</v>
      </c>
      <c r="G147" s="496" t="s">
        <v>1154</v>
      </c>
      <c r="H147" s="496" t="s">
        <v>1155</v>
      </c>
      <c r="I147" s="498">
        <v>0.61</v>
      </c>
      <c r="J147" s="498">
        <v>300</v>
      </c>
      <c r="K147" s="499">
        <v>183</v>
      </c>
    </row>
    <row r="148" spans="1:11" ht="14.4" customHeight="1" x14ac:dyDescent="0.3">
      <c r="A148" s="494" t="s">
        <v>507</v>
      </c>
      <c r="B148" s="495" t="s">
        <v>508</v>
      </c>
      <c r="C148" s="496" t="s">
        <v>518</v>
      </c>
      <c r="D148" s="497" t="s">
        <v>785</v>
      </c>
      <c r="E148" s="496" t="s">
        <v>2022</v>
      </c>
      <c r="F148" s="497" t="s">
        <v>2023</v>
      </c>
      <c r="G148" s="496" t="s">
        <v>1156</v>
      </c>
      <c r="H148" s="496" t="s">
        <v>1157</v>
      </c>
      <c r="I148" s="498">
        <v>15.3</v>
      </c>
      <c r="J148" s="498">
        <v>50</v>
      </c>
      <c r="K148" s="499">
        <v>765</v>
      </c>
    </row>
    <row r="149" spans="1:11" ht="14.4" customHeight="1" x14ac:dyDescent="0.3">
      <c r="A149" s="494" t="s">
        <v>507</v>
      </c>
      <c r="B149" s="495" t="s">
        <v>508</v>
      </c>
      <c r="C149" s="496" t="s">
        <v>518</v>
      </c>
      <c r="D149" s="497" t="s">
        <v>785</v>
      </c>
      <c r="E149" s="496" t="s">
        <v>2022</v>
      </c>
      <c r="F149" s="497" t="s">
        <v>2023</v>
      </c>
      <c r="G149" s="496" t="s">
        <v>1340</v>
      </c>
      <c r="H149" s="496" t="s">
        <v>1341</v>
      </c>
      <c r="I149" s="498">
        <v>68.53</v>
      </c>
      <c r="J149" s="498">
        <v>2</v>
      </c>
      <c r="K149" s="499">
        <v>137.06</v>
      </c>
    </row>
    <row r="150" spans="1:11" ht="14.4" customHeight="1" x14ac:dyDescent="0.3">
      <c r="A150" s="494" t="s">
        <v>507</v>
      </c>
      <c r="B150" s="495" t="s">
        <v>508</v>
      </c>
      <c r="C150" s="496" t="s">
        <v>518</v>
      </c>
      <c r="D150" s="497" t="s">
        <v>785</v>
      </c>
      <c r="E150" s="496" t="s">
        <v>2022</v>
      </c>
      <c r="F150" s="497" t="s">
        <v>2023</v>
      </c>
      <c r="G150" s="496" t="s">
        <v>1342</v>
      </c>
      <c r="H150" s="496" t="s">
        <v>1343</v>
      </c>
      <c r="I150" s="498">
        <v>5.5666666666666664</v>
      </c>
      <c r="J150" s="498">
        <v>60</v>
      </c>
      <c r="K150" s="499">
        <v>333.90000000000003</v>
      </c>
    </row>
    <row r="151" spans="1:11" ht="14.4" customHeight="1" x14ac:dyDescent="0.3">
      <c r="A151" s="494" t="s">
        <v>507</v>
      </c>
      <c r="B151" s="495" t="s">
        <v>508</v>
      </c>
      <c r="C151" s="496" t="s">
        <v>518</v>
      </c>
      <c r="D151" s="497" t="s">
        <v>785</v>
      </c>
      <c r="E151" s="496" t="s">
        <v>2022</v>
      </c>
      <c r="F151" s="497" t="s">
        <v>2023</v>
      </c>
      <c r="G151" s="496" t="s">
        <v>1344</v>
      </c>
      <c r="H151" s="496" t="s">
        <v>1345</v>
      </c>
      <c r="I151" s="498">
        <v>9.1449999999999996</v>
      </c>
      <c r="J151" s="498">
        <v>200</v>
      </c>
      <c r="K151" s="499">
        <v>1828.6</v>
      </c>
    </row>
    <row r="152" spans="1:11" ht="14.4" customHeight="1" x14ac:dyDescent="0.3">
      <c r="A152" s="494" t="s">
        <v>507</v>
      </c>
      <c r="B152" s="495" t="s">
        <v>508</v>
      </c>
      <c r="C152" s="496" t="s">
        <v>518</v>
      </c>
      <c r="D152" s="497" t="s">
        <v>785</v>
      </c>
      <c r="E152" s="496" t="s">
        <v>2022</v>
      </c>
      <c r="F152" s="497" t="s">
        <v>2023</v>
      </c>
      <c r="G152" s="496" t="s">
        <v>1170</v>
      </c>
      <c r="H152" s="496" t="s">
        <v>1171</v>
      </c>
      <c r="I152" s="498">
        <v>1.6119999999999997</v>
      </c>
      <c r="J152" s="498">
        <v>1150</v>
      </c>
      <c r="K152" s="499">
        <v>1862.5</v>
      </c>
    </row>
    <row r="153" spans="1:11" ht="14.4" customHeight="1" x14ac:dyDescent="0.3">
      <c r="A153" s="494" t="s">
        <v>507</v>
      </c>
      <c r="B153" s="495" t="s">
        <v>508</v>
      </c>
      <c r="C153" s="496" t="s">
        <v>518</v>
      </c>
      <c r="D153" s="497" t="s">
        <v>785</v>
      </c>
      <c r="E153" s="496" t="s">
        <v>2022</v>
      </c>
      <c r="F153" s="497" t="s">
        <v>2023</v>
      </c>
      <c r="G153" s="496" t="s">
        <v>1174</v>
      </c>
      <c r="H153" s="496" t="s">
        <v>1175</v>
      </c>
      <c r="I153" s="498">
        <v>5.1316666666666668</v>
      </c>
      <c r="J153" s="498">
        <v>680</v>
      </c>
      <c r="K153" s="499">
        <v>3489.6</v>
      </c>
    </row>
    <row r="154" spans="1:11" ht="14.4" customHeight="1" x14ac:dyDescent="0.3">
      <c r="A154" s="494" t="s">
        <v>507</v>
      </c>
      <c r="B154" s="495" t="s">
        <v>508</v>
      </c>
      <c r="C154" s="496" t="s">
        <v>518</v>
      </c>
      <c r="D154" s="497" t="s">
        <v>785</v>
      </c>
      <c r="E154" s="496" t="s">
        <v>2022</v>
      </c>
      <c r="F154" s="497" t="s">
        <v>2023</v>
      </c>
      <c r="G154" s="496" t="s">
        <v>1178</v>
      </c>
      <c r="H154" s="496" t="s">
        <v>1179</v>
      </c>
      <c r="I154" s="498">
        <v>17.983333333333334</v>
      </c>
      <c r="J154" s="498">
        <v>150</v>
      </c>
      <c r="K154" s="499">
        <v>2697.5</v>
      </c>
    </row>
    <row r="155" spans="1:11" ht="14.4" customHeight="1" x14ac:dyDescent="0.3">
      <c r="A155" s="494" t="s">
        <v>507</v>
      </c>
      <c r="B155" s="495" t="s">
        <v>508</v>
      </c>
      <c r="C155" s="496" t="s">
        <v>518</v>
      </c>
      <c r="D155" s="497" t="s">
        <v>785</v>
      </c>
      <c r="E155" s="496" t="s">
        <v>2022</v>
      </c>
      <c r="F155" s="497" t="s">
        <v>2023</v>
      </c>
      <c r="G155" s="496" t="s">
        <v>1182</v>
      </c>
      <c r="H155" s="496" t="s">
        <v>1183</v>
      </c>
      <c r="I155" s="498">
        <v>12.07</v>
      </c>
      <c r="J155" s="498">
        <v>4</v>
      </c>
      <c r="K155" s="499">
        <v>48.28</v>
      </c>
    </row>
    <row r="156" spans="1:11" ht="14.4" customHeight="1" x14ac:dyDescent="0.3">
      <c r="A156" s="494" t="s">
        <v>507</v>
      </c>
      <c r="B156" s="495" t="s">
        <v>508</v>
      </c>
      <c r="C156" s="496" t="s">
        <v>518</v>
      </c>
      <c r="D156" s="497" t="s">
        <v>785</v>
      </c>
      <c r="E156" s="496" t="s">
        <v>2022</v>
      </c>
      <c r="F156" s="497" t="s">
        <v>2023</v>
      </c>
      <c r="G156" s="496" t="s">
        <v>1346</v>
      </c>
      <c r="H156" s="496" t="s">
        <v>1347</v>
      </c>
      <c r="I156" s="498">
        <v>5.42</v>
      </c>
      <c r="J156" s="498">
        <v>100</v>
      </c>
      <c r="K156" s="499">
        <v>541.86</v>
      </c>
    </row>
    <row r="157" spans="1:11" ht="14.4" customHeight="1" x14ac:dyDescent="0.3">
      <c r="A157" s="494" t="s">
        <v>507</v>
      </c>
      <c r="B157" s="495" t="s">
        <v>508</v>
      </c>
      <c r="C157" s="496" t="s">
        <v>518</v>
      </c>
      <c r="D157" s="497" t="s">
        <v>785</v>
      </c>
      <c r="E157" s="496" t="s">
        <v>2022</v>
      </c>
      <c r="F157" s="497" t="s">
        <v>2023</v>
      </c>
      <c r="G157" s="496" t="s">
        <v>1188</v>
      </c>
      <c r="H157" s="496" t="s">
        <v>1189</v>
      </c>
      <c r="I157" s="498">
        <v>91.72</v>
      </c>
      <c r="J157" s="498">
        <v>2</v>
      </c>
      <c r="K157" s="499">
        <v>183.44</v>
      </c>
    </row>
    <row r="158" spans="1:11" ht="14.4" customHeight="1" x14ac:dyDescent="0.3">
      <c r="A158" s="494" t="s">
        <v>507</v>
      </c>
      <c r="B158" s="495" t="s">
        <v>508</v>
      </c>
      <c r="C158" s="496" t="s">
        <v>518</v>
      </c>
      <c r="D158" s="497" t="s">
        <v>785</v>
      </c>
      <c r="E158" s="496" t="s">
        <v>2022</v>
      </c>
      <c r="F158" s="497" t="s">
        <v>2023</v>
      </c>
      <c r="G158" s="496" t="s">
        <v>1348</v>
      </c>
      <c r="H158" s="496" t="s">
        <v>1349</v>
      </c>
      <c r="I158" s="498">
        <v>25.54</v>
      </c>
      <c r="J158" s="498">
        <v>2</v>
      </c>
      <c r="K158" s="499">
        <v>51.08</v>
      </c>
    </row>
    <row r="159" spans="1:11" ht="14.4" customHeight="1" x14ac:dyDescent="0.3">
      <c r="A159" s="494" t="s">
        <v>507</v>
      </c>
      <c r="B159" s="495" t="s">
        <v>508</v>
      </c>
      <c r="C159" s="496" t="s">
        <v>518</v>
      </c>
      <c r="D159" s="497" t="s">
        <v>785</v>
      </c>
      <c r="E159" s="496" t="s">
        <v>2022</v>
      </c>
      <c r="F159" s="497" t="s">
        <v>2023</v>
      </c>
      <c r="G159" s="496" t="s">
        <v>1192</v>
      </c>
      <c r="H159" s="496" t="s">
        <v>1193</v>
      </c>
      <c r="I159" s="498">
        <v>10.33</v>
      </c>
      <c r="J159" s="498">
        <v>7</v>
      </c>
      <c r="K159" s="499">
        <v>72.73</v>
      </c>
    </row>
    <row r="160" spans="1:11" ht="14.4" customHeight="1" x14ac:dyDescent="0.3">
      <c r="A160" s="494" t="s">
        <v>507</v>
      </c>
      <c r="B160" s="495" t="s">
        <v>508</v>
      </c>
      <c r="C160" s="496" t="s">
        <v>518</v>
      </c>
      <c r="D160" s="497" t="s">
        <v>785</v>
      </c>
      <c r="E160" s="496" t="s">
        <v>2022</v>
      </c>
      <c r="F160" s="497" t="s">
        <v>2023</v>
      </c>
      <c r="G160" s="496" t="s">
        <v>1350</v>
      </c>
      <c r="H160" s="496" t="s">
        <v>1351</v>
      </c>
      <c r="I160" s="498">
        <v>449.75555555555559</v>
      </c>
      <c r="J160" s="498">
        <v>264</v>
      </c>
      <c r="K160" s="499">
        <v>118736.06</v>
      </c>
    </row>
    <row r="161" spans="1:11" ht="14.4" customHeight="1" x14ac:dyDescent="0.3">
      <c r="A161" s="494" t="s">
        <v>507</v>
      </c>
      <c r="B161" s="495" t="s">
        <v>508</v>
      </c>
      <c r="C161" s="496" t="s">
        <v>518</v>
      </c>
      <c r="D161" s="497" t="s">
        <v>785</v>
      </c>
      <c r="E161" s="496" t="s">
        <v>2022</v>
      </c>
      <c r="F161" s="497" t="s">
        <v>2023</v>
      </c>
      <c r="G161" s="496" t="s">
        <v>1352</v>
      </c>
      <c r="H161" s="496" t="s">
        <v>1353</v>
      </c>
      <c r="I161" s="498">
        <v>482.53181818181821</v>
      </c>
      <c r="J161" s="498">
        <v>384</v>
      </c>
      <c r="K161" s="499">
        <v>185295.04</v>
      </c>
    </row>
    <row r="162" spans="1:11" ht="14.4" customHeight="1" x14ac:dyDescent="0.3">
      <c r="A162" s="494" t="s">
        <v>507</v>
      </c>
      <c r="B162" s="495" t="s">
        <v>508</v>
      </c>
      <c r="C162" s="496" t="s">
        <v>518</v>
      </c>
      <c r="D162" s="497" t="s">
        <v>785</v>
      </c>
      <c r="E162" s="496" t="s">
        <v>2022</v>
      </c>
      <c r="F162" s="497" t="s">
        <v>2023</v>
      </c>
      <c r="G162" s="496" t="s">
        <v>1198</v>
      </c>
      <c r="H162" s="496" t="s">
        <v>1199</v>
      </c>
      <c r="I162" s="498">
        <v>4.03</v>
      </c>
      <c r="J162" s="498">
        <v>400</v>
      </c>
      <c r="K162" s="499">
        <v>1612</v>
      </c>
    </row>
    <row r="163" spans="1:11" ht="14.4" customHeight="1" x14ac:dyDescent="0.3">
      <c r="A163" s="494" t="s">
        <v>507</v>
      </c>
      <c r="B163" s="495" t="s">
        <v>508</v>
      </c>
      <c r="C163" s="496" t="s">
        <v>518</v>
      </c>
      <c r="D163" s="497" t="s">
        <v>785</v>
      </c>
      <c r="E163" s="496" t="s">
        <v>2022</v>
      </c>
      <c r="F163" s="497" t="s">
        <v>2023</v>
      </c>
      <c r="G163" s="496" t="s">
        <v>1354</v>
      </c>
      <c r="H163" s="496" t="s">
        <v>1355</v>
      </c>
      <c r="I163" s="498">
        <v>395.31</v>
      </c>
      <c r="J163" s="498">
        <v>50</v>
      </c>
      <c r="K163" s="499">
        <v>19765.410000000003</v>
      </c>
    </row>
    <row r="164" spans="1:11" ht="14.4" customHeight="1" x14ac:dyDescent="0.3">
      <c r="A164" s="494" t="s">
        <v>507</v>
      </c>
      <c r="B164" s="495" t="s">
        <v>508</v>
      </c>
      <c r="C164" s="496" t="s">
        <v>518</v>
      </c>
      <c r="D164" s="497" t="s">
        <v>785</v>
      </c>
      <c r="E164" s="496" t="s">
        <v>2022</v>
      </c>
      <c r="F164" s="497" t="s">
        <v>2023</v>
      </c>
      <c r="G164" s="496" t="s">
        <v>1356</v>
      </c>
      <c r="H164" s="496" t="s">
        <v>1357</v>
      </c>
      <c r="I164" s="498">
        <v>265.59857142857146</v>
      </c>
      <c r="J164" s="498">
        <v>40</v>
      </c>
      <c r="K164" s="499">
        <v>10623.83</v>
      </c>
    </row>
    <row r="165" spans="1:11" ht="14.4" customHeight="1" x14ac:dyDescent="0.3">
      <c r="A165" s="494" t="s">
        <v>507</v>
      </c>
      <c r="B165" s="495" t="s">
        <v>508</v>
      </c>
      <c r="C165" s="496" t="s">
        <v>518</v>
      </c>
      <c r="D165" s="497" t="s">
        <v>785</v>
      </c>
      <c r="E165" s="496" t="s">
        <v>2022</v>
      </c>
      <c r="F165" s="497" t="s">
        <v>2023</v>
      </c>
      <c r="G165" s="496" t="s">
        <v>1358</v>
      </c>
      <c r="H165" s="496" t="s">
        <v>1359</v>
      </c>
      <c r="I165" s="498">
        <v>100.6525</v>
      </c>
      <c r="J165" s="498">
        <v>20</v>
      </c>
      <c r="K165" s="499">
        <v>2013.08</v>
      </c>
    </row>
    <row r="166" spans="1:11" ht="14.4" customHeight="1" x14ac:dyDescent="0.3">
      <c r="A166" s="494" t="s">
        <v>507</v>
      </c>
      <c r="B166" s="495" t="s">
        <v>508</v>
      </c>
      <c r="C166" s="496" t="s">
        <v>518</v>
      </c>
      <c r="D166" s="497" t="s">
        <v>785</v>
      </c>
      <c r="E166" s="496" t="s">
        <v>2022</v>
      </c>
      <c r="F166" s="497" t="s">
        <v>2023</v>
      </c>
      <c r="G166" s="496" t="s">
        <v>1360</v>
      </c>
      <c r="H166" s="496" t="s">
        <v>1361</v>
      </c>
      <c r="I166" s="498">
        <v>582.66</v>
      </c>
      <c r="J166" s="498">
        <v>1</v>
      </c>
      <c r="K166" s="499">
        <v>582.66</v>
      </c>
    </row>
    <row r="167" spans="1:11" ht="14.4" customHeight="1" x14ac:dyDescent="0.3">
      <c r="A167" s="494" t="s">
        <v>507</v>
      </c>
      <c r="B167" s="495" t="s">
        <v>508</v>
      </c>
      <c r="C167" s="496" t="s">
        <v>518</v>
      </c>
      <c r="D167" s="497" t="s">
        <v>785</v>
      </c>
      <c r="E167" s="496" t="s">
        <v>2022</v>
      </c>
      <c r="F167" s="497" t="s">
        <v>2023</v>
      </c>
      <c r="G167" s="496" t="s">
        <v>1362</v>
      </c>
      <c r="H167" s="496" t="s">
        <v>1363</v>
      </c>
      <c r="I167" s="498">
        <v>781.99666666666656</v>
      </c>
      <c r="J167" s="498">
        <v>30</v>
      </c>
      <c r="K167" s="499">
        <v>23459.99</v>
      </c>
    </row>
    <row r="168" spans="1:11" ht="14.4" customHeight="1" x14ac:dyDescent="0.3">
      <c r="A168" s="494" t="s">
        <v>507</v>
      </c>
      <c r="B168" s="495" t="s">
        <v>508</v>
      </c>
      <c r="C168" s="496" t="s">
        <v>518</v>
      </c>
      <c r="D168" s="497" t="s">
        <v>785</v>
      </c>
      <c r="E168" s="496" t="s">
        <v>2022</v>
      </c>
      <c r="F168" s="497" t="s">
        <v>2023</v>
      </c>
      <c r="G168" s="496" t="s">
        <v>1364</v>
      </c>
      <c r="H168" s="496" t="s">
        <v>1365</v>
      </c>
      <c r="I168" s="498">
        <v>758.44</v>
      </c>
      <c r="J168" s="498">
        <v>1</v>
      </c>
      <c r="K168" s="499">
        <v>758.44</v>
      </c>
    </row>
    <row r="169" spans="1:11" ht="14.4" customHeight="1" x14ac:dyDescent="0.3">
      <c r="A169" s="494" t="s">
        <v>507</v>
      </c>
      <c r="B169" s="495" t="s">
        <v>508</v>
      </c>
      <c r="C169" s="496" t="s">
        <v>518</v>
      </c>
      <c r="D169" s="497" t="s">
        <v>785</v>
      </c>
      <c r="E169" s="496" t="s">
        <v>2022</v>
      </c>
      <c r="F169" s="497" t="s">
        <v>2023</v>
      </c>
      <c r="G169" s="496" t="s">
        <v>1366</v>
      </c>
      <c r="H169" s="496" t="s">
        <v>1367</v>
      </c>
      <c r="I169" s="498">
        <v>9.1999999999999993</v>
      </c>
      <c r="J169" s="498">
        <v>100</v>
      </c>
      <c r="K169" s="499">
        <v>920</v>
      </c>
    </row>
    <row r="170" spans="1:11" ht="14.4" customHeight="1" x14ac:dyDescent="0.3">
      <c r="A170" s="494" t="s">
        <v>507</v>
      </c>
      <c r="B170" s="495" t="s">
        <v>508</v>
      </c>
      <c r="C170" s="496" t="s">
        <v>518</v>
      </c>
      <c r="D170" s="497" t="s">
        <v>785</v>
      </c>
      <c r="E170" s="496" t="s">
        <v>2022</v>
      </c>
      <c r="F170" s="497" t="s">
        <v>2023</v>
      </c>
      <c r="G170" s="496" t="s">
        <v>1368</v>
      </c>
      <c r="H170" s="496" t="s">
        <v>1369</v>
      </c>
      <c r="I170" s="498">
        <v>3.27</v>
      </c>
      <c r="J170" s="498">
        <v>100</v>
      </c>
      <c r="K170" s="499">
        <v>326.7</v>
      </c>
    </row>
    <row r="171" spans="1:11" ht="14.4" customHeight="1" x14ac:dyDescent="0.3">
      <c r="A171" s="494" t="s">
        <v>507</v>
      </c>
      <c r="B171" s="495" t="s">
        <v>508</v>
      </c>
      <c r="C171" s="496" t="s">
        <v>518</v>
      </c>
      <c r="D171" s="497" t="s">
        <v>785</v>
      </c>
      <c r="E171" s="496" t="s">
        <v>2022</v>
      </c>
      <c r="F171" s="497" t="s">
        <v>2023</v>
      </c>
      <c r="G171" s="496" t="s">
        <v>1370</v>
      </c>
      <c r="H171" s="496" t="s">
        <v>1371</v>
      </c>
      <c r="I171" s="498">
        <v>438.02</v>
      </c>
      <c r="J171" s="498">
        <v>20</v>
      </c>
      <c r="K171" s="499">
        <v>8760.4</v>
      </c>
    </row>
    <row r="172" spans="1:11" ht="14.4" customHeight="1" x14ac:dyDescent="0.3">
      <c r="A172" s="494" t="s">
        <v>507</v>
      </c>
      <c r="B172" s="495" t="s">
        <v>508</v>
      </c>
      <c r="C172" s="496" t="s">
        <v>518</v>
      </c>
      <c r="D172" s="497" t="s">
        <v>785</v>
      </c>
      <c r="E172" s="496" t="s">
        <v>2022</v>
      </c>
      <c r="F172" s="497" t="s">
        <v>2023</v>
      </c>
      <c r="G172" s="496" t="s">
        <v>1372</v>
      </c>
      <c r="H172" s="496" t="s">
        <v>1373</v>
      </c>
      <c r="I172" s="498">
        <v>3808.4600000000005</v>
      </c>
      <c r="J172" s="498">
        <v>3</v>
      </c>
      <c r="K172" s="499">
        <v>11425.380000000001</v>
      </c>
    </row>
    <row r="173" spans="1:11" ht="14.4" customHeight="1" x14ac:dyDescent="0.3">
      <c r="A173" s="494" t="s">
        <v>507</v>
      </c>
      <c r="B173" s="495" t="s">
        <v>508</v>
      </c>
      <c r="C173" s="496" t="s">
        <v>518</v>
      </c>
      <c r="D173" s="497" t="s">
        <v>785</v>
      </c>
      <c r="E173" s="496" t="s">
        <v>2022</v>
      </c>
      <c r="F173" s="497" t="s">
        <v>2023</v>
      </c>
      <c r="G173" s="496" t="s">
        <v>1374</v>
      </c>
      <c r="H173" s="496" t="s">
        <v>1375</v>
      </c>
      <c r="I173" s="498">
        <v>665.98</v>
      </c>
      <c r="J173" s="498">
        <v>100</v>
      </c>
      <c r="K173" s="499">
        <v>66598.399999999994</v>
      </c>
    </row>
    <row r="174" spans="1:11" ht="14.4" customHeight="1" x14ac:dyDescent="0.3">
      <c r="A174" s="494" t="s">
        <v>507</v>
      </c>
      <c r="B174" s="495" t="s">
        <v>508</v>
      </c>
      <c r="C174" s="496" t="s">
        <v>518</v>
      </c>
      <c r="D174" s="497" t="s">
        <v>785</v>
      </c>
      <c r="E174" s="496" t="s">
        <v>2022</v>
      </c>
      <c r="F174" s="497" t="s">
        <v>2023</v>
      </c>
      <c r="G174" s="496" t="s">
        <v>1376</v>
      </c>
      <c r="H174" s="496" t="s">
        <v>1377</v>
      </c>
      <c r="I174" s="498">
        <v>5.04</v>
      </c>
      <c r="J174" s="498">
        <v>300</v>
      </c>
      <c r="K174" s="499">
        <v>1510.8000000000002</v>
      </c>
    </row>
    <row r="175" spans="1:11" ht="14.4" customHeight="1" x14ac:dyDescent="0.3">
      <c r="A175" s="494" t="s">
        <v>507</v>
      </c>
      <c r="B175" s="495" t="s">
        <v>508</v>
      </c>
      <c r="C175" s="496" t="s">
        <v>518</v>
      </c>
      <c r="D175" s="497" t="s">
        <v>785</v>
      </c>
      <c r="E175" s="496" t="s">
        <v>2022</v>
      </c>
      <c r="F175" s="497" t="s">
        <v>2023</v>
      </c>
      <c r="G175" s="496" t="s">
        <v>1378</v>
      </c>
      <c r="H175" s="496" t="s">
        <v>1379</v>
      </c>
      <c r="I175" s="498">
        <v>1084.99</v>
      </c>
      <c r="J175" s="498">
        <v>10</v>
      </c>
      <c r="K175" s="499">
        <v>10849.94</v>
      </c>
    </row>
    <row r="176" spans="1:11" ht="14.4" customHeight="1" x14ac:dyDescent="0.3">
      <c r="A176" s="494" t="s">
        <v>507</v>
      </c>
      <c r="B176" s="495" t="s">
        <v>508</v>
      </c>
      <c r="C176" s="496" t="s">
        <v>518</v>
      </c>
      <c r="D176" s="497" t="s">
        <v>785</v>
      </c>
      <c r="E176" s="496" t="s">
        <v>2022</v>
      </c>
      <c r="F176" s="497" t="s">
        <v>2023</v>
      </c>
      <c r="G176" s="496" t="s">
        <v>1380</v>
      </c>
      <c r="H176" s="496" t="s">
        <v>1381</v>
      </c>
      <c r="I176" s="498">
        <v>100.67</v>
      </c>
      <c r="J176" s="498">
        <v>5</v>
      </c>
      <c r="K176" s="499">
        <v>503.36</v>
      </c>
    </row>
    <row r="177" spans="1:11" ht="14.4" customHeight="1" x14ac:dyDescent="0.3">
      <c r="A177" s="494" t="s">
        <v>507</v>
      </c>
      <c r="B177" s="495" t="s">
        <v>508</v>
      </c>
      <c r="C177" s="496" t="s">
        <v>518</v>
      </c>
      <c r="D177" s="497" t="s">
        <v>785</v>
      </c>
      <c r="E177" s="496" t="s">
        <v>2022</v>
      </c>
      <c r="F177" s="497" t="s">
        <v>2023</v>
      </c>
      <c r="G177" s="496" t="s">
        <v>1382</v>
      </c>
      <c r="H177" s="496" t="s">
        <v>1383</v>
      </c>
      <c r="I177" s="498">
        <v>87.85</v>
      </c>
      <c r="J177" s="498">
        <v>100</v>
      </c>
      <c r="K177" s="499">
        <v>8784.6</v>
      </c>
    </row>
    <row r="178" spans="1:11" ht="14.4" customHeight="1" x14ac:dyDescent="0.3">
      <c r="A178" s="494" t="s">
        <v>507</v>
      </c>
      <c r="B178" s="495" t="s">
        <v>508</v>
      </c>
      <c r="C178" s="496" t="s">
        <v>518</v>
      </c>
      <c r="D178" s="497" t="s">
        <v>785</v>
      </c>
      <c r="E178" s="496" t="s">
        <v>2022</v>
      </c>
      <c r="F178" s="497" t="s">
        <v>2023</v>
      </c>
      <c r="G178" s="496" t="s">
        <v>1384</v>
      </c>
      <c r="H178" s="496" t="s">
        <v>1385</v>
      </c>
      <c r="I178" s="498">
        <v>1084.99</v>
      </c>
      <c r="J178" s="498">
        <v>10</v>
      </c>
      <c r="K178" s="499">
        <v>10849.94</v>
      </c>
    </row>
    <row r="179" spans="1:11" ht="14.4" customHeight="1" x14ac:dyDescent="0.3">
      <c r="A179" s="494" t="s">
        <v>507</v>
      </c>
      <c r="B179" s="495" t="s">
        <v>508</v>
      </c>
      <c r="C179" s="496" t="s">
        <v>518</v>
      </c>
      <c r="D179" s="497" t="s">
        <v>785</v>
      </c>
      <c r="E179" s="496" t="s">
        <v>2022</v>
      </c>
      <c r="F179" s="497" t="s">
        <v>2023</v>
      </c>
      <c r="G179" s="496" t="s">
        <v>1386</v>
      </c>
      <c r="H179" s="496" t="s">
        <v>1387</v>
      </c>
      <c r="I179" s="498">
        <v>13.36</v>
      </c>
      <c r="J179" s="498">
        <v>100</v>
      </c>
      <c r="K179" s="499">
        <v>1335.84</v>
      </c>
    </row>
    <row r="180" spans="1:11" ht="14.4" customHeight="1" x14ac:dyDescent="0.3">
      <c r="A180" s="494" t="s">
        <v>507</v>
      </c>
      <c r="B180" s="495" t="s">
        <v>508</v>
      </c>
      <c r="C180" s="496" t="s">
        <v>518</v>
      </c>
      <c r="D180" s="497" t="s">
        <v>785</v>
      </c>
      <c r="E180" s="496" t="s">
        <v>2026</v>
      </c>
      <c r="F180" s="497" t="s">
        <v>2027</v>
      </c>
      <c r="G180" s="496" t="s">
        <v>1388</v>
      </c>
      <c r="H180" s="496" t="s">
        <v>1389</v>
      </c>
      <c r="I180" s="498">
        <v>879.91</v>
      </c>
      <c r="J180" s="498">
        <v>5</v>
      </c>
      <c r="K180" s="499">
        <v>4399.5600000000004</v>
      </c>
    </row>
    <row r="181" spans="1:11" ht="14.4" customHeight="1" x14ac:dyDescent="0.3">
      <c r="A181" s="494" t="s">
        <v>507</v>
      </c>
      <c r="B181" s="495" t="s">
        <v>508</v>
      </c>
      <c r="C181" s="496" t="s">
        <v>518</v>
      </c>
      <c r="D181" s="497" t="s">
        <v>785</v>
      </c>
      <c r="E181" s="496" t="s">
        <v>2026</v>
      </c>
      <c r="F181" s="497" t="s">
        <v>2027</v>
      </c>
      <c r="G181" s="496" t="s">
        <v>1390</v>
      </c>
      <c r="H181" s="496" t="s">
        <v>1391</v>
      </c>
      <c r="I181" s="498">
        <v>13638.756666666668</v>
      </c>
      <c r="J181" s="498">
        <v>4</v>
      </c>
      <c r="K181" s="499">
        <v>54555.03</v>
      </c>
    </row>
    <row r="182" spans="1:11" ht="14.4" customHeight="1" x14ac:dyDescent="0.3">
      <c r="A182" s="494" t="s">
        <v>507</v>
      </c>
      <c r="B182" s="495" t="s">
        <v>508</v>
      </c>
      <c r="C182" s="496" t="s">
        <v>518</v>
      </c>
      <c r="D182" s="497" t="s">
        <v>785</v>
      </c>
      <c r="E182" s="496" t="s">
        <v>2026</v>
      </c>
      <c r="F182" s="497" t="s">
        <v>2027</v>
      </c>
      <c r="G182" s="496" t="s">
        <v>1392</v>
      </c>
      <c r="H182" s="496" t="s">
        <v>1393</v>
      </c>
      <c r="I182" s="498">
        <v>746.81</v>
      </c>
      <c r="J182" s="498">
        <v>25</v>
      </c>
      <c r="K182" s="499">
        <v>18670.3</v>
      </c>
    </row>
    <row r="183" spans="1:11" ht="14.4" customHeight="1" x14ac:dyDescent="0.3">
      <c r="A183" s="494" t="s">
        <v>507</v>
      </c>
      <c r="B183" s="495" t="s">
        <v>508</v>
      </c>
      <c r="C183" s="496" t="s">
        <v>518</v>
      </c>
      <c r="D183" s="497" t="s">
        <v>785</v>
      </c>
      <c r="E183" s="496" t="s">
        <v>2026</v>
      </c>
      <c r="F183" s="497" t="s">
        <v>2027</v>
      </c>
      <c r="G183" s="496" t="s">
        <v>1394</v>
      </c>
      <c r="H183" s="496" t="s">
        <v>1395</v>
      </c>
      <c r="I183" s="498">
        <v>2534.9612499999998</v>
      </c>
      <c r="J183" s="498">
        <v>8</v>
      </c>
      <c r="K183" s="499">
        <v>20279.689999999999</v>
      </c>
    </row>
    <row r="184" spans="1:11" ht="14.4" customHeight="1" x14ac:dyDescent="0.3">
      <c r="A184" s="494" t="s">
        <v>507</v>
      </c>
      <c r="B184" s="495" t="s">
        <v>508</v>
      </c>
      <c r="C184" s="496" t="s">
        <v>518</v>
      </c>
      <c r="D184" s="497" t="s">
        <v>785</v>
      </c>
      <c r="E184" s="496" t="s">
        <v>2026</v>
      </c>
      <c r="F184" s="497" t="s">
        <v>2027</v>
      </c>
      <c r="G184" s="496" t="s">
        <v>1396</v>
      </c>
      <c r="H184" s="496" t="s">
        <v>1397</v>
      </c>
      <c r="I184" s="498">
        <v>3443.6685714285713</v>
      </c>
      <c r="J184" s="498">
        <v>20</v>
      </c>
      <c r="K184" s="499">
        <v>68873.440000000002</v>
      </c>
    </row>
    <row r="185" spans="1:11" ht="14.4" customHeight="1" x14ac:dyDescent="0.3">
      <c r="A185" s="494" t="s">
        <v>507</v>
      </c>
      <c r="B185" s="495" t="s">
        <v>508</v>
      </c>
      <c r="C185" s="496" t="s">
        <v>518</v>
      </c>
      <c r="D185" s="497" t="s">
        <v>785</v>
      </c>
      <c r="E185" s="496" t="s">
        <v>2026</v>
      </c>
      <c r="F185" s="497" t="s">
        <v>2027</v>
      </c>
      <c r="G185" s="496" t="s">
        <v>1398</v>
      </c>
      <c r="H185" s="496" t="s">
        <v>1399</v>
      </c>
      <c r="I185" s="498">
        <v>3443.6639999999998</v>
      </c>
      <c r="J185" s="498">
        <v>12</v>
      </c>
      <c r="K185" s="499">
        <v>41324.04</v>
      </c>
    </row>
    <row r="186" spans="1:11" ht="14.4" customHeight="1" x14ac:dyDescent="0.3">
      <c r="A186" s="494" t="s">
        <v>507</v>
      </c>
      <c r="B186" s="495" t="s">
        <v>508</v>
      </c>
      <c r="C186" s="496" t="s">
        <v>518</v>
      </c>
      <c r="D186" s="497" t="s">
        <v>785</v>
      </c>
      <c r="E186" s="496" t="s">
        <v>2026</v>
      </c>
      <c r="F186" s="497" t="s">
        <v>2027</v>
      </c>
      <c r="G186" s="496" t="s">
        <v>1400</v>
      </c>
      <c r="H186" s="496" t="s">
        <v>1401</v>
      </c>
      <c r="I186" s="498">
        <v>1112.588947368421</v>
      </c>
      <c r="J186" s="498">
        <v>56</v>
      </c>
      <c r="K186" s="499">
        <v>62305.13</v>
      </c>
    </row>
    <row r="187" spans="1:11" ht="14.4" customHeight="1" x14ac:dyDescent="0.3">
      <c r="A187" s="494" t="s">
        <v>507</v>
      </c>
      <c r="B187" s="495" t="s">
        <v>508</v>
      </c>
      <c r="C187" s="496" t="s">
        <v>518</v>
      </c>
      <c r="D187" s="497" t="s">
        <v>785</v>
      </c>
      <c r="E187" s="496" t="s">
        <v>2026</v>
      </c>
      <c r="F187" s="497" t="s">
        <v>2027</v>
      </c>
      <c r="G187" s="496" t="s">
        <v>1402</v>
      </c>
      <c r="H187" s="496" t="s">
        <v>1403</v>
      </c>
      <c r="I187" s="498">
        <v>3443.68</v>
      </c>
      <c r="J187" s="498">
        <v>4</v>
      </c>
      <c r="K187" s="499">
        <v>13774.71</v>
      </c>
    </row>
    <row r="188" spans="1:11" ht="14.4" customHeight="1" x14ac:dyDescent="0.3">
      <c r="A188" s="494" t="s">
        <v>507</v>
      </c>
      <c r="B188" s="495" t="s">
        <v>508</v>
      </c>
      <c r="C188" s="496" t="s">
        <v>518</v>
      </c>
      <c r="D188" s="497" t="s">
        <v>785</v>
      </c>
      <c r="E188" s="496" t="s">
        <v>2026</v>
      </c>
      <c r="F188" s="497" t="s">
        <v>2027</v>
      </c>
      <c r="G188" s="496" t="s">
        <v>1404</v>
      </c>
      <c r="H188" s="496" t="s">
        <v>1405</v>
      </c>
      <c r="I188" s="498">
        <v>746.80799999999977</v>
      </c>
      <c r="J188" s="498">
        <v>50</v>
      </c>
      <c r="K188" s="499">
        <v>37340.480000000003</v>
      </c>
    </row>
    <row r="189" spans="1:11" ht="14.4" customHeight="1" x14ac:dyDescent="0.3">
      <c r="A189" s="494" t="s">
        <v>507</v>
      </c>
      <c r="B189" s="495" t="s">
        <v>508</v>
      </c>
      <c r="C189" s="496" t="s">
        <v>518</v>
      </c>
      <c r="D189" s="497" t="s">
        <v>785</v>
      </c>
      <c r="E189" s="496" t="s">
        <v>2026</v>
      </c>
      <c r="F189" s="497" t="s">
        <v>2027</v>
      </c>
      <c r="G189" s="496" t="s">
        <v>1406</v>
      </c>
      <c r="H189" s="496" t="s">
        <v>1407</v>
      </c>
      <c r="I189" s="498">
        <v>3168.5020000000009</v>
      </c>
      <c r="J189" s="498">
        <v>36</v>
      </c>
      <c r="K189" s="499">
        <v>114065.84999999998</v>
      </c>
    </row>
    <row r="190" spans="1:11" ht="14.4" customHeight="1" x14ac:dyDescent="0.3">
      <c r="A190" s="494" t="s">
        <v>507</v>
      </c>
      <c r="B190" s="495" t="s">
        <v>508</v>
      </c>
      <c r="C190" s="496" t="s">
        <v>518</v>
      </c>
      <c r="D190" s="497" t="s">
        <v>785</v>
      </c>
      <c r="E190" s="496" t="s">
        <v>2026</v>
      </c>
      <c r="F190" s="497" t="s">
        <v>2027</v>
      </c>
      <c r="G190" s="496" t="s">
        <v>1408</v>
      </c>
      <c r="H190" s="496" t="s">
        <v>1409</v>
      </c>
      <c r="I190" s="498">
        <v>3168.5062500000008</v>
      </c>
      <c r="J190" s="498">
        <v>27</v>
      </c>
      <c r="K190" s="499">
        <v>85549.62</v>
      </c>
    </row>
    <row r="191" spans="1:11" ht="14.4" customHeight="1" x14ac:dyDescent="0.3">
      <c r="A191" s="494" t="s">
        <v>507</v>
      </c>
      <c r="B191" s="495" t="s">
        <v>508</v>
      </c>
      <c r="C191" s="496" t="s">
        <v>518</v>
      </c>
      <c r="D191" s="497" t="s">
        <v>785</v>
      </c>
      <c r="E191" s="496" t="s">
        <v>2026</v>
      </c>
      <c r="F191" s="497" t="s">
        <v>2027</v>
      </c>
      <c r="G191" s="496" t="s">
        <v>1410</v>
      </c>
      <c r="H191" s="496" t="s">
        <v>1411</v>
      </c>
      <c r="I191" s="498">
        <v>3168.5049999999997</v>
      </c>
      <c r="J191" s="498">
        <v>7</v>
      </c>
      <c r="K191" s="499">
        <v>22179.53</v>
      </c>
    </row>
    <row r="192" spans="1:11" ht="14.4" customHeight="1" x14ac:dyDescent="0.3">
      <c r="A192" s="494" t="s">
        <v>507</v>
      </c>
      <c r="B192" s="495" t="s">
        <v>508</v>
      </c>
      <c r="C192" s="496" t="s">
        <v>518</v>
      </c>
      <c r="D192" s="497" t="s">
        <v>785</v>
      </c>
      <c r="E192" s="496" t="s">
        <v>2026</v>
      </c>
      <c r="F192" s="497" t="s">
        <v>2027</v>
      </c>
      <c r="G192" s="496" t="s">
        <v>1412</v>
      </c>
      <c r="H192" s="496" t="s">
        <v>1413</v>
      </c>
      <c r="I192" s="498">
        <v>594.3900000000001</v>
      </c>
      <c r="J192" s="498">
        <v>70</v>
      </c>
      <c r="K192" s="499">
        <v>41607.18</v>
      </c>
    </row>
    <row r="193" spans="1:11" ht="14.4" customHeight="1" x14ac:dyDescent="0.3">
      <c r="A193" s="494" t="s">
        <v>507</v>
      </c>
      <c r="B193" s="495" t="s">
        <v>508</v>
      </c>
      <c r="C193" s="496" t="s">
        <v>518</v>
      </c>
      <c r="D193" s="497" t="s">
        <v>785</v>
      </c>
      <c r="E193" s="496" t="s">
        <v>2026</v>
      </c>
      <c r="F193" s="497" t="s">
        <v>2027</v>
      </c>
      <c r="G193" s="496" t="s">
        <v>1414</v>
      </c>
      <c r="H193" s="496" t="s">
        <v>1415</v>
      </c>
      <c r="I193" s="498">
        <v>594.3900000000001</v>
      </c>
      <c r="J193" s="498">
        <v>140</v>
      </c>
      <c r="K193" s="499">
        <v>83214.360000000015</v>
      </c>
    </row>
    <row r="194" spans="1:11" ht="14.4" customHeight="1" x14ac:dyDescent="0.3">
      <c r="A194" s="494" t="s">
        <v>507</v>
      </c>
      <c r="B194" s="495" t="s">
        <v>508</v>
      </c>
      <c r="C194" s="496" t="s">
        <v>518</v>
      </c>
      <c r="D194" s="497" t="s">
        <v>785</v>
      </c>
      <c r="E194" s="496" t="s">
        <v>2026</v>
      </c>
      <c r="F194" s="497" t="s">
        <v>2027</v>
      </c>
      <c r="G194" s="496" t="s">
        <v>1416</v>
      </c>
      <c r="H194" s="496" t="s">
        <v>1417</v>
      </c>
      <c r="I194" s="498">
        <v>594.3900000000001</v>
      </c>
      <c r="J194" s="498">
        <v>85</v>
      </c>
      <c r="K194" s="499">
        <v>50523.020000000004</v>
      </c>
    </row>
    <row r="195" spans="1:11" ht="14.4" customHeight="1" x14ac:dyDescent="0.3">
      <c r="A195" s="494" t="s">
        <v>507</v>
      </c>
      <c r="B195" s="495" t="s">
        <v>508</v>
      </c>
      <c r="C195" s="496" t="s">
        <v>518</v>
      </c>
      <c r="D195" s="497" t="s">
        <v>785</v>
      </c>
      <c r="E195" s="496" t="s">
        <v>2026</v>
      </c>
      <c r="F195" s="497" t="s">
        <v>2027</v>
      </c>
      <c r="G195" s="496" t="s">
        <v>1418</v>
      </c>
      <c r="H195" s="496" t="s">
        <v>1419</v>
      </c>
      <c r="I195" s="498">
        <v>1050.79</v>
      </c>
      <c r="J195" s="498">
        <v>45</v>
      </c>
      <c r="K195" s="499">
        <v>47285.479999999996</v>
      </c>
    </row>
    <row r="196" spans="1:11" ht="14.4" customHeight="1" x14ac:dyDescent="0.3">
      <c r="A196" s="494" t="s">
        <v>507</v>
      </c>
      <c r="B196" s="495" t="s">
        <v>508</v>
      </c>
      <c r="C196" s="496" t="s">
        <v>518</v>
      </c>
      <c r="D196" s="497" t="s">
        <v>785</v>
      </c>
      <c r="E196" s="496" t="s">
        <v>2026</v>
      </c>
      <c r="F196" s="497" t="s">
        <v>2027</v>
      </c>
      <c r="G196" s="496" t="s">
        <v>1420</v>
      </c>
      <c r="H196" s="496" t="s">
        <v>1421</v>
      </c>
      <c r="I196" s="498">
        <v>955.2600000000001</v>
      </c>
      <c r="J196" s="498">
        <v>385</v>
      </c>
      <c r="K196" s="499">
        <v>367774.70000000007</v>
      </c>
    </row>
    <row r="197" spans="1:11" ht="14.4" customHeight="1" x14ac:dyDescent="0.3">
      <c r="A197" s="494" t="s">
        <v>507</v>
      </c>
      <c r="B197" s="495" t="s">
        <v>508</v>
      </c>
      <c r="C197" s="496" t="s">
        <v>518</v>
      </c>
      <c r="D197" s="497" t="s">
        <v>785</v>
      </c>
      <c r="E197" s="496" t="s">
        <v>2026</v>
      </c>
      <c r="F197" s="497" t="s">
        <v>2027</v>
      </c>
      <c r="G197" s="496" t="s">
        <v>1422</v>
      </c>
      <c r="H197" s="496" t="s">
        <v>1423</v>
      </c>
      <c r="I197" s="498">
        <v>1379.8476923076926</v>
      </c>
      <c r="J197" s="498">
        <v>170</v>
      </c>
      <c r="K197" s="499">
        <v>234575.00000000006</v>
      </c>
    </row>
    <row r="198" spans="1:11" ht="14.4" customHeight="1" x14ac:dyDescent="0.3">
      <c r="A198" s="494" t="s">
        <v>507</v>
      </c>
      <c r="B198" s="495" t="s">
        <v>508</v>
      </c>
      <c r="C198" s="496" t="s">
        <v>518</v>
      </c>
      <c r="D198" s="497" t="s">
        <v>785</v>
      </c>
      <c r="E198" s="496" t="s">
        <v>2026</v>
      </c>
      <c r="F198" s="497" t="s">
        <v>2027</v>
      </c>
      <c r="G198" s="496" t="s">
        <v>1424</v>
      </c>
      <c r="H198" s="496" t="s">
        <v>1425</v>
      </c>
      <c r="I198" s="498">
        <v>753.59</v>
      </c>
      <c r="J198" s="498">
        <v>100</v>
      </c>
      <c r="K198" s="499">
        <v>75358.84</v>
      </c>
    </row>
    <row r="199" spans="1:11" ht="14.4" customHeight="1" x14ac:dyDescent="0.3">
      <c r="A199" s="494" t="s">
        <v>507</v>
      </c>
      <c r="B199" s="495" t="s">
        <v>508</v>
      </c>
      <c r="C199" s="496" t="s">
        <v>518</v>
      </c>
      <c r="D199" s="497" t="s">
        <v>785</v>
      </c>
      <c r="E199" s="496" t="s">
        <v>2026</v>
      </c>
      <c r="F199" s="497" t="s">
        <v>2027</v>
      </c>
      <c r="G199" s="496" t="s">
        <v>1426</v>
      </c>
      <c r="H199" s="496" t="s">
        <v>1427</v>
      </c>
      <c r="I199" s="498">
        <v>1050.7900000000002</v>
      </c>
      <c r="J199" s="498">
        <v>85</v>
      </c>
      <c r="K199" s="499">
        <v>89317.01</v>
      </c>
    </row>
    <row r="200" spans="1:11" ht="14.4" customHeight="1" x14ac:dyDescent="0.3">
      <c r="A200" s="494" t="s">
        <v>507</v>
      </c>
      <c r="B200" s="495" t="s">
        <v>508</v>
      </c>
      <c r="C200" s="496" t="s">
        <v>518</v>
      </c>
      <c r="D200" s="497" t="s">
        <v>785</v>
      </c>
      <c r="E200" s="496" t="s">
        <v>2026</v>
      </c>
      <c r="F200" s="497" t="s">
        <v>2027</v>
      </c>
      <c r="G200" s="496" t="s">
        <v>1428</v>
      </c>
      <c r="H200" s="496" t="s">
        <v>1429</v>
      </c>
      <c r="I200" s="498">
        <v>15011.260000000002</v>
      </c>
      <c r="J200" s="498">
        <v>53</v>
      </c>
      <c r="K200" s="499">
        <v>795596.78</v>
      </c>
    </row>
    <row r="201" spans="1:11" ht="14.4" customHeight="1" x14ac:dyDescent="0.3">
      <c r="A201" s="494" t="s">
        <v>507</v>
      </c>
      <c r="B201" s="495" t="s">
        <v>508</v>
      </c>
      <c r="C201" s="496" t="s">
        <v>518</v>
      </c>
      <c r="D201" s="497" t="s">
        <v>785</v>
      </c>
      <c r="E201" s="496" t="s">
        <v>2026</v>
      </c>
      <c r="F201" s="497" t="s">
        <v>2027</v>
      </c>
      <c r="G201" s="496" t="s">
        <v>1430</v>
      </c>
      <c r="H201" s="496" t="s">
        <v>1431</v>
      </c>
      <c r="I201" s="498">
        <v>4447.78</v>
      </c>
      <c r="J201" s="498">
        <v>4</v>
      </c>
      <c r="K201" s="499">
        <v>17791.12</v>
      </c>
    </row>
    <row r="202" spans="1:11" ht="14.4" customHeight="1" x14ac:dyDescent="0.3">
      <c r="A202" s="494" t="s">
        <v>507</v>
      </c>
      <c r="B202" s="495" t="s">
        <v>508</v>
      </c>
      <c r="C202" s="496" t="s">
        <v>518</v>
      </c>
      <c r="D202" s="497" t="s">
        <v>785</v>
      </c>
      <c r="E202" s="496" t="s">
        <v>2026</v>
      </c>
      <c r="F202" s="497" t="s">
        <v>2027</v>
      </c>
      <c r="G202" s="496" t="s">
        <v>1432</v>
      </c>
      <c r="H202" s="496" t="s">
        <v>1433</v>
      </c>
      <c r="I202" s="498">
        <v>266.2</v>
      </c>
      <c r="J202" s="498">
        <v>180</v>
      </c>
      <c r="K202" s="499">
        <v>47916</v>
      </c>
    </row>
    <row r="203" spans="1:11" ht="14.4" customHeight="1" x14ac:dyDescent="0.3">
      <c r="A203" s="494" t="s">
        <v>507</v>
      </c>
      <c r="B203" s="495" t="s">
        <v>508</v>
      </c>
      <c r="C203" s="496" t="s">
        <v>518</v>
      </c>
      <c r="D203" s="497" t="s">
        <v>785</v>
      </c>
      <c r="E203" s="496" t="s">
        <v>2026</v>
      </c>
      <c r="F203" s="497" t="s">
        <v>2027</v>
      </c>
      <c r="G203" s="496" t="s">
        <v>1434</v>
      </c>
      <c r="H203" s="496" t="s">
        <v>1435</v>
      </c>
      <c r="I203" s="498">
        <v>796.18</v>
      </c>
      <c r="J203" s="498">
        <v>15</v>
      </c>
      <c r="K203" s="499">
        <v>11942.7</v>
      </c>
    </row>
    <row r="204" spans="1:11" ht="14.4" customHeight="1" x14ac:dyDescent="0.3">
      <c r="A204" s="494" t="s">
        <v>507</v>
      </c>
      <c r="B204" s="495" t="s">
        <v>508</v>
      </c>
      <c r="C204" s="496" t="s">
        <v>518</v>
      </c>
      <c r="D204" s="497" t="s">
        <v>785</v>
      </c>
      <c r="E204" s="496" t="s">
        <v>2026</v>
      </c>
      <c r="F204" s="497" t="s">
        <v>2027</v>
      </c>
      <c r="G204" s="496" t="s">
        <v>1436</v>
      </c>
      <c r="H204" s="496" t="s">
        <v>1437</v>
      </c>
      <c r="I204" s="498">
        <v>885.84333333333325</v>
      </c>
      <c r="J204" s="498">
        <v>30</v>
      </c>
      <c r="K204" s="499">
        <v>26432</v>
      </c>
    </row>
    <row r="205" spans="1:11" ht="14.4" customHeight="1" x14ac:dyDescent="0.3">
      <c r="A205" s="494" t="s">
        <v>507</v>
      </c>
      <c r="B205" s="495" t="s">
        <v>508</v>
      </c>
      <c r="C205" s="496" t="s">
        <v>518</v>
      </c>
      <c r="D205" s="497" t="s">
        <v>785</v>
      </c>
      <c r="E205" s="496" t="s">
        <v>2026</v>
      </c>
      <c r="F205" s="497" t="s">
        <v>2027</v>
      </c>
      <c r="G205" s="496" t="s">
        <v>1436</v>
      </c>
      <c r="H205" s="496" t="s">
        <v>1438</v>
      </c>
      <c r="I205" s="498">
        <v>895.4</v>
      </c>
      <c r="J205" s="498">
        <v>30</v>
      </c>
      <c r="K205" s="499">
        <v>26862</v>
      </c>
    </row>
    <row r="206" spans="1:11" ht="14.4" customHeight="1" x14ac:dyDescent="0.3">
      <c r="A206" s="494" t="s">
        <v>507</v>
      </c>
      <c r="B206" s="495" t="s">
        <v>508</v>
      </c>
      <c r="C206" s="496" t="s">
        <v>518</v>
      </c>
      <c r="D206" s="497" t="s">
        <v>785</v>
      </c>
      <c r="E206" s="496" t="s">
        <v>2026</v>
      </c>
      <c r="F206" s="497" t="s">
        <v>2027</v>
      </c>
      <c r="G206" s="496" t="s">
        <v>1439</v>
      </c>
      <c r="H206" s="496" t="s">
        <v>1440</v>
      </c>
      <c r="I206" s="498">
        <v>4705.57</v>
      </c>
      <c r="J206" s="498">
        <v>13</v>
      </c>
      <c r="K206" s="499">
        <v>61172.409999999996</v>
      </c>
    </row>
    <row r="207" spans="1:11" ht="14.4" customHeight="1" x14ac:dyDescent="0.3">
      <c r="A207" s="494" t="s">
        <v>507</v>
      </c>
      <c r="B207" s="495" t="s">
        <v>508</v>
      </c>
      <c r="C207" s="496" t="s">
        <v>518</v>
      </c>
      <c r="D207" s="497" t="s">
        <v>785</v>
      </c>
      <c r="E207" s="496" t="s">
        <v>2026</v>
      </c>
      <c r="F207" s="497" t="s">
        <v>2027</v>
      </c>
      <c r="G207" s="496" t="s">
        <v>1441</v>
      </c>
      <c r="H207" s="496" t="s">
        <v>1442</v>
      </c>
      <c r="I207" s="498">
        <v>4360.001666666667</v>
      </c>
      <c r="J207" s="498">
        <v>27</v>
      </c>
      <c r="K207" s="499">
        <v>117720.03</v>
      </c>
    </row>
    <row r="208" spans="1:11" ht="14.4" customHeight="1" x14ac:dyDescent="0.3">
      <c r="A208" s="494" t="s">
        <v>507</v>
      </c>
      <c r="B208" s="495" t="s">
        <v>508</v>
      </c>
      <c r="C208" s="496" t="s">
        <v>518</v>
      </c>
      <c r="D208" s="497" t="s">
        <v>785</v>
      </c>
      <c r="E208" s="496" t="s">
        <v>2026</v>
      </c>
      <c r="F208" s="497" t="s">
        <v>2027</v>
      </c>
      <c r="G208" s="496" t="s">
        <v>1443</v>
      </c>
      <c r="H208" s="496" t="s">
        <v>1444</v>
      </c>
      <c r="I208" s="498">
        <v>4360.001666666667</v>
      </c>
      <c r="J208" s="498">
        <v>10</v>
      </c>
      <c r="K208" s="499">
        <v>43600.01</v>
      </c>
    </row>
    <row r="209" spans="1:11" ht="14.4" customHeight="1" x14ac:dyDescent="0.3">
      <c r="A209" s="494" t="s">
        <v>507</v>
      </c>
      <c r="B209" s="495" t="s">
        <v>508</v>
      </c>
      <c r="C209" s="496" t="s">
        <v>518</v>
      </c>
      <c r="D209" s="497" t="s">
        <v>785</v>
      </c>
      <c r="E209" s="496" t="s">
        <v>2026</v>
      </c>
      <c r="F209" s="497" t="s">
        <v>2027</v>
      </c>
      <c r="G209" s="496" t="s">
        <v>1445</v>
      </c>
      <c r="H209" s="496" t="s">
        <v>1446</v>
      </c>
      <c r="I209" s="498">
        <v>11445</v>
      </c>
      <c r="J209" s="498">
        <v>15</v>
      </c>
      <c r="K209" s="499">
        <v>171675</v>
      </c>
    </row>
    <row r="210" spans="1:11" ht="14.4" customHeight="1" x14ac:dyDescent="0.3">
      <c r="A210" s="494" t="s">
        <v>507</v>
      </c>
      <c r="B210" s="495" t="s">
        <v>508</v>
      </c>
      <c r="C210" s="496" t="s">
        <v>518</v>
      </c>
      <c r="D210" s="497" t="s">
        <v>785</v>
      </c>
      <c r="E210" s="496" t="s">
        <v>2026</v>
      </c>
      <c r="F210" s="497" t="s">
        <v>2027</v>
      </c>
      <c r="G210" s="496" t="s">
        <v>1447</v>
      </c>
      <c r="H210" s="496" t="s">
        <v>1448</v>
      </c>
      <c r="I210" s="498">
        <v>18955.600000000002</v>
      </c>
      <c r="J210" s="498">
        <v>12</v>
      </c>
      <c r="K210" s="499">
        <v>227467.19999999998</v>
      </c>
    </row>
    <row r="211" spans="1:11" ht="14.4" customHeight="1" x14ac:dyDescent="0.3">
      <c r="A211" s="494" t="s">
        <v>507</v>
      </c>
      <c r="B211" s="495" t="s">
        <v>508</v>
      </c>
      <c r="C211" s="496" t="s">
        <v>518</v>
      </c>
      <c r="D211" s="497" t="s">
        <v>785</v>
      </c>
      <c r="E211" s="496" t="s">
        <v>2026</v>
      </c>
      <c r="F211" s="497" t="s">
        <v>2027</v>
      </c>
      <c r="G211" s="496" t="s">
        <v>1449</v>
      </c>
      <c r="H211" s="496" t="s">
        <v>1450</v>
      </c>
      <c r="I211" s="498">
        <v>18955.600000000002</v>
      </c>
      <c r="J211" s="498">
        <v>8</v>
      </c>
      <c r="K211" s="499">
        <v>151644.80000000002</v>
      </c>
    </row>
    <row r="212" spans="1:11" ht="14.4" customHeight="1" x14ac:dyDescent="0.3">
      <c r="A212" s="494" t="s">
        <v>507</v>
      </c>
      <c r="B212" s="495" t="s">
        <v>508</v>
      </c>
      <c r="C212" s="496" t="s">
        <v>518</v>
      </c>
      <c r="D212" s="497" t="s">
        <v>785</v>
      </c>
      <c r="E212" s="496" t="s">
        <v>2026</v>
      </c>
      <c r="F212" s="497" t="s">
        <v>2027</v>
      </c>
      <c r="G212" s="496" t="s">
        <v>1451</v>
      </c>
      <c r="H212" s="496" t="s">
        <v>1452</v>
      </c>
      <c r="I212" s="498">
        <v>746.81</v>
      </c>
      <c r="J212" s="498">
        <v>5</v>
      </c>
      <c r="K212" s="499">
        <v>3734.06</v>
      </c>
    </row>
    <row r="213" spans="1:11" ht="14.4" customHeight="1" x14ac:dyDescent="0.3">
      <c r="A213" s="494" t="s">
        <v>507</v>
      </c>
      <c r="B213" s="495" t="s">
        <v>508</v>
      </c>
      <c r="C213" s="496" t="s">
        <v>518</v>
      </c>
      <c r="D213" s="497" t="s">
        <v>785</v>
      </c>
      <c r="E213" s="496" t="s">
        <v>2026</v>
      </c>
      <c r="F213" s="497" t="s">
        <v>2027</v>
      </c>
      <c r="G213" s="496" t="s">
        <v>1453</v>
      </c>
      <c r="H213" s="496" t="s">
        <v>1454</v>
      </c>
      <c r="I213" s="498">
        <v>1928.9800000000002</v>
      </c>
      <c r="J213" s="498">
        <v>3</v>
      </c>
      <c r="K213" s="499">
        <v>5786.9400000000005</v>
      </c>
    </row>
    <row r="214" spans="1:11" ht="14.4" customHeight="1" x14ac:dyDescent="0.3">
      <c r="A214" s="494" t="s">
        <v>507</v>
      </c>
      <c r="B214" s="495" t="s">
        <v>508</v>
      </c>
      <c r="C214" s="496" t="s">
        <v>518</v>
      </c>
      <c r="D214" s="497" t="s">
        <v>785</v>
      </c>
      <c r="E214" s="496" t="s">
        <v>2026</v>
      </c>
      <c r="F214" s="497" t="s">
        <v>2027</v>
      </c>
      <c r="G214" s="496" t="s">
        <v>1455</v>
      </c>
      <c r="H214" s="496" t="s">
        <v>1456</v>
      </c>
      <c r="I214" s="498">
        <v>1006.6</v>
      </c>
      <c r="J214" s="498">
        <v>10</v>
      </c>
      <c r="K214" s="499">
        <v>10066</v>
      </c>
    </row>
    <row r="215" spans="1:11" ht="14.4" customHeight="1" x14ac:dyDescent="0.3">
      <c r="A215" s="494" t="s">
        <v>507</v>
      </c>
      <c r="B215" s="495" t="s">
        <v>508</v>
      </c>
      <c r="C215" s="496" t="s">
        <v>518</v>
      </c>
      <c r="D215" s="497" t="s">
        <v>785</v>
      </c>
      <c r="E215" s="496" t="s">
        <v>2026</v>
      </c>
      <c r="F215" s="497" t="s">
        <v>2027</v>
      </c>
      <c r="G215" s="496" t="s">
        <v>1457</v>
      </c>
      <c r="H215" s="496" t="s">
        <v>1458</v>
      </c>
      <c r="I215" s="498">
        <v>46366.634285714281</v>
      </c>
      <c r="J215" s="498">
        <v>7</v>
      </c>
      <c r="K215" s="499">
        <v>324566.43999999994</v>
      </c>
    </row>
    <row r="216" spans="1:11" ht="14.4" customHeight="1" x14ac:dyDescent="0.3">
      <c r="A216" s="494" t="s">
        <v>507</v>
      </c>
      <c r="B216" s="495" t="s">
        <v>508</v>
      </c>
      <c r="C216" s="496" t="s">
        <v>518</v>
      </c>
      <c r="D216" s="497" t="s">
        <v>785</v>
      </c>
      <c r="E216" s="496" t="s">
        <v>2026</v>
      </c>
      <c r="F216" s="497" t="s">
        <v>2027</v>
      </c>
      <c r="G216" s="496" t="s">
        <v>1459</v>
      </c>
      <c r="H216" s="496" t="s">
        <v>1460</v>
      </c>
      <c r="I216" s="498">
        <v>4946.4799999999996</v>
      </c>
      <c r="J216" s="498">
        <v>13</v>
      </c>
      <c r="K216" s="499">
        <v>64304.239999999983</v>
      </c>
    </row>
    <row r="217" spans="1:11" ht="14.4" customHeight="1" x14ac:dyDescent="0.3">
      <c r="A217" s="494" t="s">
        <v>507</v>
      </c>
      <c r="B217" s="495" t="s">
        <v>508</v>
      </c>
      <c r="C217" s="496" t="s">
        <v>518</v>
      </c>
      <c r="D217" s="497" t="s">
        <v>785</v>
      </c>
      <c r="E217" s="496" t="s">
        <v>2026</v>
      </c>
      <c r="F217" s="497" t="s">
        <v>2027</v>
      </c>
      <c r="G217" s="496" t="s">
        <v>1461</v>
      </c>
      <c r="H217" s="496" t="s">
        <v>1462</v>
      </c>
      <c r="I217" s="498">
        <v>4946.4799999999987</v>
      </c>
      <c r="J217" s="498">
        <v>27</v>
      </c>
      <c r="K217" s="499">
        <v>133554.96</v>
      </c>
    </row>
    <row r="218" spans="1:11" ht="14.4" customHeight="1" x14ac:dyDescent="0.3">
      <c r="A218" s="494" t="s">
        <v>507</v>
      </c>
      <c r="B218" s="495" t="s">
        <v>508</v>
      </c>
      <c r="C218" s="496" t="s">
        <v>518</v>
      </c>
      <c r="D218" s="497" t="s">
        <v>785</v>
      </c>
      <c r="E218" s="496" t="s">
        <v>2026</v>
      </c>
      <c r="F218" s="497" t="s">
        <v>2027</v>
      </c>
      <c r="G218" s="496" t="s">
        <v>1463</v>
      </c>
      <c r="H218" s="496" t="s">
        <v>1464</v>
      </c>
      <c r="I218" s="498">
        <v>4946.4799999999996</v>
      </c>
      <c r="J218" s="498">
        <v>11</v>
      </c>
      <c r="K218" s="499">
        <v>54411.28</v>
      </c>
    </row>
    <row r="219" spans="1:11" ht="14.4" customHeight="1" x14ac:dyDescent="0.3">
      <c r="A219" s="494" t="s">
        <v>507</v>
      </c>
      <c r="B219" s="495" t="s">
        <v>508</v>
      </c>
      <c r="C219" s="496" t="s">
        <v>518</v>
      </c>
      <c r="D219" s="497" t="s">
        <v>785</v>
      </c>
      <c r="E219" s="496" t="s">
        <v>2026</v>
      </c>
      <c r="F219" s="497" t="s">
        <v>2027</v>
      </c>
      <c r="G219" s="496" t="s">
        <v>1465</v>
      </c>
      <c r="H219" s="496" t="s">
        <v>1466</v>
      </c>
      <c r="I219" s="498">
        <v>4946.4799999999987</v>
      </c>
      <c r="J219" s="498">
        <v>41</v>
      </c>
      <c r="K219" s="499">
        <v>202805.68</v>
      </c>
    </row>
    <row r="220" spans="1:11" ht="14.4" customHeight="1" x14ac:dyDescent="0.3">
      <c r="A220" s="494" t="s">
        <v>507</v>
      </c>
      <c r="B220" s="495" t="s">
        <v>508</v>
      </c>
      <c r="C220" s="496" t="s">
        <v>518</v>
      </c>
      <c r="D220" s="497" t="s">
        <v>785</v>
      </c>
      <c r="E220" s="496" t="s">
        <v>2026</v>
      </c>
      <c r="F220" s="497" t="s">
        <v>2027</v>
      </c>
      <c r="G220" s="496" t="s">
        <v>1467</v>
      </c>
      <c r="H220" s="496" t="s">
        <v>1468</v>
      </c>
      <c r="I220" s="498">
        <v>4946.4799999999996</v>
      </c>
      <c r="J220" s="498">
        <v>9</v>
      </c>
      <c r="K220" s="499">
        <v>44518.32</v>
      </c>
    </row>
    <row r="221" spans="1:11" ht="14.4" customHeight="1" x14ac:dyDescent="0.3">
      <c r="A221" s="494" t="s">
        <v>507</v>
      </c>
      <c r="B221" s="495" t="s">
        <v>508</v>
      </c>
      <c r="C221" s="496" t="s">
        <v>518</v>
      </c>
      <c r="D221" s="497" t="s">
        <v>785</v>
      </c>
      <c r="E221" s="496" t="s">
        <v>2026</v>
      </c>
      <c r="F221" s="497" t="s">
        <v>2027</v>
      </c>
      <c r="G221" s="496" t="s">
        <v>1469</v>
      </c>
      <c r="H221" s="496" t="s">
        <v>1470</v>
      </c>
      <c r="I221" s="498">
        <v>746.81</v>
      </c>
      <c r="J221" s="498">
        <v>5</v>
      </c>
      <c r="K221" s="499">
        <v>3734.06</v>
      </c>
    </row>
    <row r="222" spans="1:11" ht="14.4" customHeight="1" x14ac:dyDescent="0.3">
      <c r="A222" s="494" t="s">
        <v>507</v>
      </c>
      <c r="B222" s="495" t="s">
        <v>508</v>
      </c>
      <c r="C222" s="496" t="s">
        <v>518</v>
      </c>
      <c r="D222" s="497" t="s">
        <v>785</v>
      </c>
      <c r="E222" s="496" t="s">
        <v>2026</v>
      </c>
      <c r="F222" s="497" t="s">
        <v>2027</v>
      </c>
      <c r="G222" s="496" t="s">
        <v>1471</v>
      </c>
      <c r="H222" s="496" t="s">
        <v>1472</v>
      </c>
      <c r="I222" s="498">
        <v>746.80999999999983</v>
      </c>
      <c r="J222" s="498">
        <v>65</v>
      </c>
      <c r="K222" s="499">
        <v>48542.76</v>
      </c>
    </row>
    <row r="223" spans="1:11" ht="14.4" customHeight="1" x14ac:dyDescent="0.3">
      <c r="A223" s="494" t="s">
        <v>507</v>
      </c>
      <c r="B223" s="495" t="s">
        <v>508</v>
      </c>
      <c r="C223" s="496" t="s">
        <v>518</v>
      </c>
      <c r="D223" s="497" t="s">
        <v>785</v>
      </c>
      <c r="E223" s="496" t="s">
        <v>2026</v>
      </c>
      <c r="F223" s="497" t="s">
        <v>2027</v>
      </c>
      <c r="G223" s="496" t="s">
        <v>1473</v>
      </c>
      <c r="H223" s="496" t="s">
        <v>1474</v>
      </c>
      <c r="I223" s="498">
        <v>3424.3000000000015</v>
      </c>
      <c r="J223" s="498">
        <v>65</v>
      </c>
      <c r="K223" s="499">
        <v>222579.49999999997</v>
      </c>
    </row>
    <row r="224" spans="1:11" ht="14.4" customHeight="1" x14ac:dyDescent="0.3">
      <c r="A224" s="494" t="s">
        <v>507</v>
      </c>
      <c r="B224" s="495" t="s">
        <v>508</v>
      </c>
      <c r="C224" s="496" t="s">
        <v>518</v>
      </c>
      <c r="D224" s="497" t="s">
        <v>785</v>
      </c>
      <c r="E224" s="496" t="s">
        <v>2026</v>
      </c>
      <c r="F224" s="497" t="s">
        <v>2027</v>
      </c>
      <c r="G224" s="496" t="s">
        <v>1475</v>
      </c>
      <c r="H224" s="496" t="s">
        <v>1476</v>
      </c>
      <c r="I224" s="498">
        <v>746.81</v>
      </c>
      <c r="J224" s="498">
        <v>40</v>
      </c>
      <c r="K224" s="499">
        <v>29872.470000000005</v>
      </c>
    </row>
    <row r="225" spans="1:11" ht="14.4" customHeight="1" x14ac:dyDescent="0.3">
      <c r="A225" s="494" t="s">
        <v>507</v>
      </c>
      <c r="B225" s="495" t="s">
        <v>508</v>
      </c>
      <c r="C225" s="496" t="s">
        <v>518</v>
      </c>
      <c r="D225" s="497" t="s">
        <v>785</v>
      </c>
      <c r="E225" s="496" t="s">
        <v>2026</v>
      </c>
      <c r="F225" s="497" t="s">
        <v>2027</v>
      </c>
      <c r="G225" s="496" t="s">
        <v>1477</v>
      </c>
      <c r="H225" s="496" t="s">
        <v>1478</v>
      </c>
      <c r="I225" s="498">
        <v>29717.52</v>
      </c>
      <c r="J225" s="498">
        <v>14</v>
      </c>
      <c r="K225" s="499">
        <v>416045.26</v>
      </c>
    </row>
    <row r="226" spans="1:11" ht="14.4" customHeight="1" x14ac:dyDescent="0.3">
      <c r="A226" s="494" t="s">
        <v>507</v>
      </c>
      <c r="B226" s="495" t="s">
        <v>508</v>
      </c>
      <c r="C226" s="496" t="s">
        <v>518</v>
      </c>
      <c r="D226" s="497" t="s">
        <v>785</v>
      </c>
      <c r="E226" s="496" t="s">
        <v>2026</v>
      </c>
      <c r="F226" s="497" t="s">
        <v>2027</v>
      </c>
      <c r="G226" s="496" t="s">
        <v>1479</v>
      </c>
      <c r="H226" s="496" t="s">
        <v>1480</v>
      </c>
      <c r="I226" s="498">
        <v>13077.68</v>
      </c>
      <c r="J226" s="498">
        <v>17</v>
      </c>
      <c r="K226" s="499">
        <v>222320.56000000003</v>
      </c>
    </row>
    <row r="227" spans="1:11" ht="14.4" customHeight="1" x14ac:dyDescent="0.3">
      <c r="A227" s="494" t="s">
        <v>507</v>
      </c>
      <c r="B227" s="495" t="s">
        <v>508</v>
      </c>
      <c r="C227" s="496" t="s">
        <v>518</v>
      </c>
      <c r="D227" s="497" t="s">
        <v>785</v>
      </c>
      <c r="E227" s="496" t="s">
        <v>2026</v>
      </c>
      <c r="F227" s="497" t="s">
        <v>2027</v>
      </c>
      <c r="G227" s="496" t="s">
        <v>1481</v>
      </c>
      <c r="H227" s="496" t="s">
        <v>1482</v>
      </c>
      <c r="I227" s="498">
        <v>15986.520000000002</v>
      </c>
      <c r="J227" s="498">
        <v>13</v>
      </c>
      <c r="K227" s="499">
        <v>207824.76</v>
      </c>
    </row>
    <row r="228" spans="1:11" ht="14.4" customHeight="1" x14ac:dyDescent="0.3">
      <c r="A228" s="494" t="s">
        <v>507</v>
      </c>
      <c r="B228" s="495" t="s">
        <v>508</v>
      </c>
      <c r="C228" s="496" t="s">
        <v>518</v>
      </c>
      <c r="D228" s="497" t="s">
        <v>785</v>
      </c>
      <c r="E228" s="496" t="s">
        <v>2026</v>
      </c>
      <c r="F228" s="497" t="s">
        <v>2027</v>
      </c>
      <c r="G228" s="496" t="s">
        <v>1483</v>
      </c>
      <c r="H228" s="496" t="s">
        <v>1484</v>
      </c>
      <c r="I228" s="498">
        <v>4360.0050000000001</v>
      </c>
      <c r="J228" s="498">
        <v>4</v>
      </c>
      <c r="K228" s="499">
        <v>17440.02</v>
      </c>
    </row>
    <row r="229" spans="1:11" ht="14.4" customHeight="1" x14ac:dyDescent="0.3">
      <c r="A229" s="494" t="s">
        <v>507</v>
      </c>
      <c r="B229" s="495" t="s">
        <v>508</v>
      </c>
      <c r="C229" s="496" t="s">
        <v>518</v>
      </c>
      <c r="D229" s="497" t="s">
        <v>785</v>
      </c>
      <c r="E229" s="496" t="s">
        <v>2026</v>
      </c>
      <c r="F229" s="497" t="s">
        <v>2027</v>
      </c>
      <c r="G229" s="496" t="s">
        <v>1485</v>
      </c>
      <c r="H229" s="496" t="s">
        <v>1486</v>
      </c>
      <c r="I229" s="498">
        <v>2846.5404999999996</v>
      </c>
      <c r="J229" s="498">
        <v>41</v>
      </c>
      <c r="K229" s="499">
        <v>116708.12000000001</v>
      </c>
    </row>
    <row r="230" spans="1:11" ht="14.4" customHeight="1" x14ac:dyDescent="0.3">
      <c r="A230" s="494" t="s">
        <v>507</v>
      </c>
      <c r="B230" s="495" t="s">
        <v>508</v>
      </c>
      <c r="C230" s="496" t="s">
        <v>518</v>
      </c>
      <c r="D230" s="497" t="s">
        <v>785</v>
      </c>
      <c r="E230" s="496" t="s">
        <v>2026</v>
      </c>
      <c r="F230" s="497" t="s">
        <v>2027</v>
      </c>
      <c r="G230" s="496" t="s">
        <v>1487</v>
      </c>
      <c r="H230" s="496" t="s">
        <v>1488</v>
      </c>
      <c r="I230" s="498">
        <v>3168.51</v>
      </c>
      <c r="J230" s="498">
        <v>1</v>
      </c>
      <c r="K230" s="499">
        <v>3168.51</v>
      </c>
    </row>
    <row r="231" spans="1:11" ht="14.4" customHeight="1" x14ac:dyDescent="0.3">
      <c r="A231" s="494" t="s">
        <v>507</v>
      </c>
      <c r="B231" s="495" t="s">
        <v>508</v>
      </c>
      <c r="C231" s="496" t="s">
        <v>518</v>
      </c>
      <c r="D231" s="497" t="s">
        <v>785</v>
      </c>
      <c r="E231" s="496" t="s">
        <v>2026</v>
      </c>
      <c r="F231" s="497" t="s">
        <v>2027</v>
      </c>
      <c r="G231" s="496" t="s">
        <v>1489</v>
      </c>
      <c r="H231" s="496" t="s">
        <v>1490</v>
      </c>
      <c r="I231" s="498">
        <v>1006.5666666666666</v>
      </c>
      <c r="J231" s="498">
        <v>15</v>
      </c>
      <c r="K231" s="499">
        <v>15098.5</v>
      </c>
    </row>
    <row r="232" spans="1:11" ht="14.4" customHeight="1" x14ac:dyDescent="0.3">
      <c r="A232" s="494" t="s">
        <v>507</v>
      </c>
      <c r="B232" s="495" t="s">
        <v>508</v>
      </c>
      <c r="C232" s="496" t="s">
        <v>518</v>
      </c>
      <c r="D232" s="497" t="s">
        <v>785</v>
      </c>
      <c r="E232" s="496" t="s">
        <v>2026</v>
      </c>
      <c r="F232" s="497" t="s">
        <v>2027</v>
      </c>
      <c r="G232" s="496" t="s">
        <v>1491</v>
      </c>
      <c r="H232" s="496" t="s">
        <v>1492</v>
      </c>
      <c r="I232" s="498">
        <v>1754.5</v>
      </c>
      <c r="J232" s="498">
        <v>10</v>
      </c>
      <c r="K232" s="499">
        <v>17545</v>
      </c>
    </row>
    <row r="233" spans="1:11" ht="14.4" customHeight="1" x14ac:dyDescent="0.3">
      <c r="A233" s="494" t="s">
        <v>507</v>
      </c>
      <c r="B233" s="495" t="s">
        <v>508</v>
      </c>
      <c r="C233" s="496" t="s">
        <v>518</v>
      </c>
      <c r="D233" s="497" t="s">
        <v>785</v>
      </c>
      <c r="E233" s="496" t="s">
        <v>2026</v>
      </c>
      <c r="F233" s="497" t="s">
        <v>2027</v>
      </c>
      <c r="G233" s="496" t="s">
        <v>1493</v>
      </c>
      <c r="H233" s="496" t="s">
        <v>1494</v>
      </c>
      <c r="I233" s="498">
        <v>76970.419999999984</v>
      </c>
      <c r="J233" s="498">
        <v>19</v>
      </c>
      <c r="K233" s="499">
        <v>1469802.3499999996</v>
      </c>
    </row>
    <row r="234" spans="1:11" ht="14.4" customHeight="1" x14ac:dyDescent="0.3">
      <c r="A234" s="494" t="s">
        <v>507</v>
      </c>
      <c r="B234" s="495" t="s">
        <v>508</v>
      </c>
      <c r="C234" s="496" t="s">
        <v>518</v>
      </c>
      <c r="D234" s="497" t="s">
        <v>785</v>
      </c>
      <c r="E234" s="496" t="s">
        <v>2026</v>
      </c>
      <c r="F234" s="497" t="s">
        <v>2027</v>
      </c>
      <c r="G234" s="496" t="s">
        <v>1495</v>
      </c>
      <c r="H234" s="496" t="s">
        <v>1496</v>
      </c>
      <c r="I234" s="498">
        <v>79999.75</v>
      </c>
      <c r="J234" s="498">
        <v>2</v>
      </c>
      <c r="K234" s="499">
        <v>159999.5</v>
      </c>
    </row>
    <row r="235" spans="1:11" ht="14.4" customHeight="1" x14ac:dyDescent="0.3">
      <c r="A235" s="494" t="s">
        <v>507</v>
      </c>
      <c r="B235" s="495" t="s">
        <v>508</v>
      </c>
      <c r="C235" s="496" t="s">
        <v>518</v>
      </c>
      <c r="D235" s="497" t="s">
        <v>785</v>
      </c>
      <c r="E235" s="496" t="s">
        <v>2026</v>
      </c>
      <c r="F235" s="497" t="s">
        <v>2027</v>
      </c>
      <c r="G235" s="496" t="s">
        <v>1497</v>
      </c>
      <c r="H235" s="496" t="s">
        <v>1498</v>
      </c>
      <c r="I235" s="498">
        <v>3424.3000000000011</v>
      </c>
      <c r="J235" s="498">
        <v>51</v>
      </c>
      <c r="K235" s="499">
        <v>174639.30000000005</v>
      </c>
    </row>
    <row r="236" spans="1:11" ht="14.4" customHeight="1" x14ac:dyDescent="0.3">
      <c r="A236" s="494" t="s">
        <v>507</v>
      </c>
      <c r="B236" s="495" t="s">
        <v>508</v>
      </c>
      <c r="C236" s="496" t="s">
        <v>518</v>
      </c>
      <c r="D236" s="497" t="s">
        <v>785</v>
      </c>
      <c r="E236" s="496" t="s">
        <v>2026</v>
      </c>
      <c r="F236" s="497" t="s">
        <v>2027</v>
      </c>
      <c r="G236" s="496" t="s">
        <v>1499</v>
      </c>
      <c r="H236" s="496" t="s">
        <v>1500</v>
      </c>
      <c r="I236" s="498">
        <v>3424.3000000000006</v>
      </c>
      <c r="J236" s="498">
        <v>28</v>
      </c>
      <c r="K236" s="499">
        <v>95880.400000000009</v>
      </c>
    </row>
    <row r="237" spans="1:11" ht="14.4" customHeight="1" x14ac:dyDescent="0.3">
      <c r="A237" s="494" t="s">
        <v>507</v>
      </c>
      <c r="B237" s="495" t="s">
        <v>508</v>
      </c>
      <c r="C237" s="496" t="s">
        <v>518</v>
      </c>
      <c r="D237" s="497" t="s">
        <v>785</v>
      </c>
      <c r="E237" s="496" t="s">
        <v>2026</v>
      </c>
      <c r="F237" s="497" t="s">
        <v>2027</v>
      </c>
      <c r="G237" s="496" t="s">
        <v>1501</v>
      </c>
      <c r="H237" s="496" t="s">
        <v>1502</v>
      </c>
      <c r="I237" s="498">
        <v>3424.3000000000011</v>
      </c>
      <c r="J237" s="498">
        <v>33</v>
      </c>
      <c r="K237" s="499">
        <v>113001.90000000001</v>
      </c>
    </row>
    <row r="238" spans="1:11" ht="14.4" customHeight="1" x14ac:dyDescent="0.3">
      <c r="A238" s="494" t="s">
        <v>507</v>
      </c>
      <c r="B238" s="495" t="s">
        <v>508</v>
      </c>
      <c r="C238" s="496" t="s">
        <v>518</v>
      </c>
      <c r="D238" s="497" t="s">
        <v>785</v>
      </c>
      <c r="E238" s="496" t="s">
        <v>2026</v>
      </c>
      <c r="F238" s="497" t="s">
        <v>2027</v>
      </c>
      <c r="G238" s="496" t="s">
        <v>1503</v>
      </c>
      <c r="H238" s="496" t="s">
        <v>1504</v>
      </c>
      <c r="I238" s="498">
        <v>3424.3</v>
      </c>
      <c r="J238" s="498">
        <v>21</v>
      </c>
      <c r="K238" s="499">
        <v>71910.3</v>
      </c>
    </row>
    <row r="239" spans="1:11" ht="14.4" customHeight="1" x14ac:dyDescent="0.3">
      <c r="A239" s="494" t="s">
        <v>507</v>
      </c>
      <c r="B239" s="495" t="s">
        <v>508</v>
      </c>
      <c r="C239" s="496" t="s">
        <v>518</v>
      </c>
      <c r="D239" s="497" t="s">
        <v>785</v>
      </c>
      <c r="E239" s="496" t="s">
        <v>2026</v>
      </c>
      <c r="F239" s="497" t="s">
        <v>2027</v>
      </c>
      <c r="G239" s="496" t="s">
        <v>1505</v>
      </c>
      <c r="H239" s="496" t="s">
        <v>1506</v>
      </c>
      <c r="I239" s="498">
        <v>42133.722857142857</v>
      </c>
      <c r="J239" s="498">
        <v>23</v>
      </c>
      <c r="K239" s="499">
        <v>961978.37</v>
      </c>
    </row>
    <row r="240" spans="1:11" ht="14.4" customHeight="1" x14ac:dyDescent="0.3">
      <c r="A240" s="494" t="s">
        <v>507</v>
      </c>
      <c r="B240" s="495" t="s">
        <v>508</v>
      </c>
      <c r="C240" s="496" t="s">
        <v>518</v>
      </c>
      <c r="D240" s="497" t="s">
        <v>785</v>
      </c>
      <c r="E240" s="496" t="s">
        <v>2026</v>
      </c>
      <c r="F240" s="497" t="s">
        <v>2027</v>
      </c>
      <c r="G240" s="496" t="s">
        <v>1507</v>
      </c>
      <c r="H240" s="496" t="s">
        <v>1508</v>
      </c>
      <c r="I240" s="498">
        <v>12993</v>
      </c>
      <c r="J240" s="498">
        <v>2</v>
      </c>
      <c r="K240" s="499">
        <v>25986</v>
      </c>
    </row>
    <row r="241" spans="1:11" ht="14.4" customHeight="1" x14ac:dyDescent="0.3">
      <c r="A241" s="494" t="s">
        <v>507</v>
      </c>
      <c r="B241" s="495" t="s">
        <v>508</v>
      </c>
      <c r="C241" s="496" t="s">
        <v>518</v>
      </c>
      <c r="D241" s="497" t="s">
        <v>785</v>
      </c>
      <c r="E241" s="496" t="s">
        <v>2026</v>
      </c>
      <c r="F241" s="497" t="s">
        <v>2027</v>
      </c>
      <c r="G241" s="496" t="s">
        <v>1509</v>
      </c>
      <c r="H241" s="496" t="s">
        <v>1510</v>
      </c>
      <c r="I241" s="498">
        <v>58669.632000000005</v>
      </c>
      <c r="J241" s="498">
        <v>7</v>
      </c>
      <c r="K241" s="499">
        <v>433795.63</v>
      </c>
    </row>
    <row r="242" spans="1:11" ht="14.4" customHeight="1" x14ac:dyDescent="0.3">
      <c r="A242" s="494" t="s">
        <v>507</v>
      </c>
      <c r="B242" s="495" t="s">
        <v>508</v>
      </c>
      <c r="C242" s="496" t="s">
        <v>518</v>
      </c>
      <c r="D242" s="497" t="s">
        <v>785</v>
      </c>
      <c r="E242" s="496" t="s">
        <v>2026</v>
      </c>
      <c r="F242" s="497" t="s">
        <v>2027</v>
      </c>
      <c r="G242" s="496" t="s">
        <v>1511</v>
      </c>
      <c r="H242" s="496" t="s">
        <v>1512</v>
      </c>
      <c r="I242" s="498">
        <v>76470.851428571419</v>
      </c>
      <c r="J242" s="498">
        <v>7</v>
      </c>
      <c r="K242" s="499">
        <v>535295.96</v>
      </c>
    </row>
    <row r="243" spans="1:11" ht="14.4" customHeight="1" x14ac:dyDescent="0.3">
      <c r="A243" s="494" t="s">
        <v>507</v>
      </c>
      <c r="B243" s="495" t="s">
        <v>508</v>
      </c>
      <c r="C243" s="496" t="s">
        <v>518</v>
      </c>
      <c r="D243" s="497" t="s">
        <v>785</v>
      </c>
      <c r="E243" s="496" t="s">
        <v>2026</v>
      </c>
      <c r="F243" s="497" t="s">
        <v>2027</v>
      </c>
      <c r="G243" s="496" t="s">
        <v>1513</v>
      </c>
      <c r="H243" s="496" t="s">
        <v>1514</v>
      </c>
      <c r="I243" s="498">
        <v>3424.3</v>
      </c>
      <c r="J243" s="498">
        <v>13</v>
      </c>
      <c r="K243" s="499">
        <v>44515.900000000016</v>
      </c>
    </row>
    <row r="244" spans="1:11" ht="14.4" customHeight="1" x14ac:dyDescent="0.3">
      <c r="A244" s="494" t="s">
        <v>507</v>
      </c>
      <c r="B244" s="495" t="s">
        <v>508</v>
      </c>
      <c r="C244" s="496" t="s">
        <v>518</v>
      </c>
      <c r="D244" s="497" t="s">
        <v>785</v>
      </c>
      <c r="E244" s="496" t="s">
        <v>2026</v>
      </c>
      <c r="F244" s="497" t="s">
        <v>2027</v>
      </c>
      <c r="G244" s="496" t="s">
        <v>1515</v>
      </c>
      <c r="H244" s="496" t="s">
        <v>1516</v>
      </c>
      <c r="I244" s="498">
        <v>801.87</v>
      </c>
      <c r="J244" s="498">
        <v>10</v>
      </c>
      <c r="K244" s="499">
        <v>8018.68</v>
      </c>
    </row>
    <row r="245" spans="1:11" ht="14.4" customHeight="1" x14ac:dyDescent="0.3">
      <c r="A245" s="494" t="s">
        <v>507</v>
      </c>
      <c r="B245" s="495" t="s">
        <v>508</v>
      </c>
      <c r="C245" s="496" t="s">
        <v>518</v>
      </c>
      <c r="D245" s="497" t="s">
        <v>785</v>
      </c>
      <c r="E245" s="496" t="s">
        <v>2026</v>
      </c>
      <c r="F245" s="497" t="s">
        <v>2027</v>
      </c>
      <c r="G245" s="496" t="s">
        <v>1517</v>
      </c>
      <c r="H245" s="496" t="s">
        <v>1518</v>
      </c>
      <c r="I245" s="498">
        <v>1272.9714285714285</v>
      </c>
      <c r="J245" s="498">
        <v>8</v>
      </c>
      <c r="K245" s="499">
        <v>10192.91</v>
      </c>
    </row>
    <row r="246" spans="1:11" ht="14.4" customHeight="1" x14ac:dyDescent="0.3">
      <c r="A246" s="494" t="s">
        <v>507</v>
      </c>
      <c r="B246" s="495" t="s">
        <v>508</v>
      </c>
      <c r="C246" s="496" t="s">
        <v>518</v>
      </c>
      <c r="D246" s="497" t="s">
        <v>785</v>
      </c>
      <c r="E246" s="496" t="s">
        <v>2026</v>
      </c>
      <c r="F246" s="497" t="s">
        <v>2027</v>
      </c>
      <c r="G246" s="496" t="s">
        <v>1519</v>
      </c>
      <c r="H246" s="496" t="s">
        <v>1520</v>
      </c>
      <c r="I246" s="498">
        <v>4749.72</v>
      </c>
      <c r="J246" s="498">
        <v>3</v>
      </c>
      <c r="K246" s="499">
        <v>14249.16</v>
      </c>
    </row>
    <row r="247" spans="1:11" ht="14.4" customHeight="1" x14ac:dyDescent="0.3">
      <c r="A247" s="494" t="s">
        <v>507</v>
      </c>
      <c r="B247" s="495" t="s">
        <v>508</v>
      </c>
      <c r="C247" s="496" t="s">
        <v>518</v>
      </c>
      <c r="D247" s="497" t="s">
        <v>785</v>
      </c>
      <c r="E247" s="496" t="s">
        <v>2026</v>
      </c>
      <c r="F247" s="497" t="s">
        <v>2027</v>
      </c>
      <c r="G247" s="496" t="s">
        <v>1521</v>
      </c>
      <c r="H247" s="496" t="s">
        <v>1522</v>
      </c>
      <c r="I247" s="498">
        <v>3168.51</v>
      </c>
      <c r="J247" s="498">
        <v>3</v>
      </c>
      <c r="K247" s="499">
        <v>9505.5300000000007</v>
      </c>
    </row>
    <row r="248" spans="1:11" ht="14.4" customHeight="1" x14ac:dyDescent="0.3">
      <c r="A248" s="494" t="s">
        <v>507</v>
      </c>
      <c r="B248" s="495" t="s">
        <v>508</v>
      </c>
      <c r="C248" s="496" t="s">
        <v>518</v>
      </c>
      <c r="D248" s="497" t="s">
        <v>785</v>
      </c>
      <c r="E248" s="496" t="s">
        <v>2026</v>
      </c>
      <c r="F248" s="497" t="s">
        <v>2027</v>
      </c>
      <c r="G248" s="496" t="s">
        <v>1523</v>
      </c>
      <c r="H248" s="496" t="s">
        <v>1524</v>
      </c>
      <c r="I248" s="498">
        <v>746.81</v>
      </c>
      <c r="J248" s="498">
        <v>15</v>
      </c>
      <c r="K248" s="499">
        <v>11202.18</v>
      </c>
    </row>
    <row r="249" spans="1:11" ht="14.4" customHeight="1" x14ac:dyDescent="0.3">
      <c r="A249" s="494" t="s">
        <v>507</v>
      </c>
      <c r="B249" s="495" t="s">
        <v>508</v>
      </c>
      <c r="C249" s="496" t="s">
        <v>518</v>
      </c>
      <c r="D249" s="497" t="s">
        <v>785</v>
      </c>
      <c r="E249" s="496" t="s">
        <v>2026</v>
      </c>
      <c r="F249" s="497" t="s">
        <v>2027</v>
      </c>
      <c r="G249" s="496" t="s">
        <v>1525</v>
      </c>
      <c r="H249" s="496" t="s">
        <v>1526</v>
      </c>
      <c r="I249" s="498">
        <v>746.81</v>
      </c>
      <c r="J249" s="498">
        <v>5</v>
      </c>
      <c r="K249" s="499">
        <v>3734.06</v>
      </c>
    </row>
    <row r="250" spans="1:11" ht="14.4" customHeight="1" x14ac:dyDescent="0.3">
      <c r="A250" s="494" t="s">
        <v>507</v>
      </c>
      <c r="B250" s="495" t="s">
        <v>508</v>
      </c>
      <c r="C250" s="496" t="s">
        <v>518</v>
      </c>
      <c r="D250" s="497" t="s">
        <v>785</v>
      </c>
      <c r="E250" s="496" t="s">
        <v>2026</v>
      </c>
      <c r="F250" s="497" t="s">
        <v>2027</v>
      </c>
      <c r="G250" s="496" t="s">
        <v>1527</v>
      </c>
      <c r="H250" s="496" t="s">
        <v>1528</v>
      </c>
      <c r="I250" s="498">
        <v>594.39</v>
      </c>
      <c r="J250" s="498">
        <v>20</v>
      </c>
      <c r="K250" s="499">
        <v>11887.76</v>
      </c>
    </row>
    <row r="251" spans="1:11" ht="14.4" customHeight="1" x14ac:dyDescent="0.3">
      <c r="A251" s="494" t="s">
        <v>507</v>
      </c>
      <c r="B251" s="495" t="s">
        <v>508</v>
      </c>
      <c r="C251" s="496" t="s">
        <v>518</v>
      </c>
      <c r="D251" s="497" t="s">
        <v>785</v>
      </c>
      <c r="E251" s="496" t="s">
        <v>2026</v>
      </c>
      <c r="F251" s="497" t="s">
        <v>2027</v>
      </c>
      <c r="G251" s="496" t="s">
        <v>1529</v>
      </c>
      <c r="H251" s="496" t="s">
        <v>1530</v>
      </c>
      <c r="I251" s="498">
        <v>1928.9850000000001</v>
      </c>
      <c r="J251" s="498">
        <v>2</v>
      </c>
      <c r="K251" s="499">
        <v>3857.9700000000003</v>
      </c>
    </row>
    <row r="252" spans="1:11" ht="14.4" customHeight="1" x14ac:dyDescent="0.3">
      <c r="A252" s="494" t="s">
        <v>507</v>
      </c>
      <c r="B252" s="495" t="s">
        <v>508</v>
      </c>
      <c r="C252" s="496" t="s">
        <v>518</v>
      </c>
      <c r="D252" s="497" t="s">
        <v>785</v>
      </c>
      <c r="E252" s="496" t="s">
        <v>2026</v>
      </c>
      <c r="F252" s="497" t="s">
        <v>2027</v>
      </c>
      <c r="G252" s="496" t="s">
        <v>1531</v>
      </c>
      <c r="H252" s="496" t="s">
        <v>1532</v>
      </c>
      <c r="I252" s="498">
        <v>81089.990000000005</v>
      </c>
      <c r="J252" s="498">
        <v>9</v>
      </c>
      <c r="K252" s="499">
        <v>729809.95</v>
      </c>
    </row>
    <row r="253" spans="1:11" ht="14.4" customHeight="1" x14ac:dyDescent="0.3">
      <c r="A253" s="494" t="s">
        <v>507</v>
      </c>
      <c r="B253" s="495" t="s">
        <v>508</v>
      </c>
      <c r="C253" s="496" t="s">
        <v>518</v>
      </c>
      <c r="D253" s="497" t="s">
        <v>785</v>
      </c>
      <c r="E253" s="496" t="s">
        <v>2026</v>
      </c>
      <c r="F253" s="497" t="s">
        <v>2027</v>
      </c>
      <c r="G253" s="496" t="s">
        <v>1533</v>
      </c>
      <c r="H253" s="496" t="s">
        <v>1534</v>
      </c>
      <c r="I253" s="498">
        <v>320.04499999999996</v>
      </c>
      <c r="J253" s="498">
        <v>150</v>
      </c>
      <c r="K253" s="499">
        <v>48158</v>
      </c>
    </row>
    <row r="254" spans="1:11" ht="14.4" customHeight="1" x14ac:dyDescent="0.3">
      <c r="A254" s="494" t="s">
        <v>507</v>
      </c>
      <c r="B254" s="495" t="s">
        <v>508</v>
      </c>
      <c r="C254" s="496" t="s">
        <v>518</v>
      </c>
      <c r="D254" s="497" t="s">
        <v>785</v>
      </c>
      <c r="E254" s="496" t="s">
        <v>2026</v>
      </c>
      <c r="F254" s="497" t="s">
        <v>2027</v>
      </c>
      <c r="G254" s="496" t="s">
        <v>1535</v>
      </c>
      <c r="H254" s="496" t="s">
        <v>1536</v>
      </c>
      <c r="I254" s="498">
        <v>556.6</v>
      </c>
      <c r="J254" s="498">
        <v>5</v>
      </c>
      <c r="K254" s="499">
        <v>2783</v>
      </c>
    </row>
    <row r="255" spans="1:11" ht="14.4" customHeight="1" x14ac:dyDescent="0.3">
      <c r="A255" s="494" t="s">
        <v>507</v>
      </c>
      <c r="B255" s="495" t="s">
        <v>508</v>
      </c>
      <c r="C255" s="496" t="s">
        <v>518</v>
      </c>
      <c r="D255" s="497" t="s">
        <v>785</v>
      </c>
      <c r="E255" s="496" t="s">
        <v>2026</v>
      </c>
      <c r="F255" s="497" t="s">
        <v>2027</v>
      </c>
      <c r="G255" s="496" t="s">
        <v>1537</v>
      </c>
      <c r="H255" s="496" t="s">
        <v>1538</v>
      </c>
      <c r="I255" s="498">
        <v>266.2</v>
      </c>
      <c r="J255" s="498">
        <v>110</v>
      </c>
      <c r="K255" s="499">
        <v>29282</v>
      </c>
    </row>
    <row r="256" spans="1:11" ht="14.4" customHeight="1" x14ac:dyDescent="0.3">
      <c r="A256" s="494" t="s">
        <v>507</v>
      </c>
      <c r="B256" s="495" t="s">
        <v>508</v>
      </c>
      <c r="C256" s="496" t="s">
        <v>518</v>
      </c>
      <c r="D256" s="497" t="s">
        <v>785</v>
      </c>
      <c r="E256" s="496" t="s">
        <v>2026</v>
      </c>
      <c r="F256" s="497" t="s">
        <v>2027</v>
      </c>
      <c r="G256" s="496" t="s">
        <v>1539</v>
      </c>
      <c r="H256" s="496" t="s">
        <v>1540</v>
      </c>
      <c r="I256" s="498">
        <v>15233.84</v>
      </c>
      <c r="J256" s="498">
        <v>1</v>
      </c>
      <c r="K256" s="499">
        <v>15233.84</v>
      </c>
    </row>
    <row r="257" spans="1:11" ht="14.4" customHeight="1" x14ac:dyDescent="0.3">
      <c r="A257" s="494" t="s">
        <v>507</v>
      </c>
      <c r="B257" s="495" t="s">
        <v>508</v>
      </c>
      <c r="C257" s="496" t="s">
        <v>518</v>
      </c>
      <c r="D257" s="497" t="s">
        <v>785</v>
      </c>
      <c r="E257" s="496" t="s">
        <v>2026</v>
      </c>
      <c r="F257" s="497" t="s">
        <v>2027</v>
      </c>
      <c r="G257" s="496" t="s">
        <v>1541</v>
      </c>
      <c r="H257" s="496" t="s">
        <v>1542</v>
      </c>
      <c r="I257" s="498">
        <v>1102.4400000000003</v>
      </c>
      <c r="J257" s="498">
        <v>40</v>
      </c>
      <c r="K257" s="499">
        <v>44097.64</v>
      </c>
    </row>
    <row r="258" spans="1:11" ht="14.4" customHeight="1" x14ac:dyDescent="0.3">
      <c r="A258" s="494" t="s">
        <v>507</v>
      </c>
      <c r="B258" s="495" t="s">
        <v>508</v>
      </c>
      <c r="C258" s="496" t="s">
        <v>518</v>
      </c>
      <c r="D258" s="497" t="s">
        <v>785</v>
      </c>
      <c r="E258" s="496" t="s">
        <v>2026</v>
      </c>
      <c r="F258" s="497" t="s">
        <v>2027</v>
      </c>
      <c r="G258" s="496" t="s">
        <v>1543</v>
      </c>
      <c r="H258" s="496" t="s">
        <v>1544</v>
      </c>
      <c r="I258" s="498">
        <v>21191.38</v>
      </c>
      <c r="J258" s="498">
        <v>9</v>
      </c>
      <c r="K258" s="499">
        <v>190722.42</v>
      </c>
    </row>
    <row r="259" spans="1:11" ht="14.4" customHeight="1" x14ac:dyDescent="0.3">
      <c r="A259" s="494" t="s">
        <v>507</v>
      </c>
      <c r="B259" s="495" t="s">
        <v>508</v>
      </c>
      <c r="C259" s="496" t="s">
        <v>518</v>
      </c>
      <c r="D259" s="497" t="s">
        <v>785</v>
      </c>
      <c r="E259" s="496" t="s">
        <v>2026</v>
      </c>
      <c r="F259" s="497" t="s">
        <v>2027</v>
      </c>
      <c r="G259" s="496" t="s">
        <v>1545</v>
      </c>
      <c r="H259" s="496" t="s">
        <v>1546</v>
      </c>
      <c r="I259" s="498">
        <v>21191.38</v>
      </c>
      <c r="J259" s="498">
        <v>1</v>
      </c>
      <c r="K259" s="499">
        <v>21191.38</v>
      </c>
    </row>
    <row r="260" spans="1:11" ht="14.4" customHeight="1" x14ac:dyDescent="0.3">
      <c r="A260" s="494" t="s">
        <v>507</v>
      </c>
      <c r="B260" s="495" t="s">
        <v>508</v>
      </c>
      <c r="C260" s="496" t="s">
        <v>518</v>
      </c>
      <c r="D260" s="497" t="s">
        <v>785</v>
      </c>
      <c r="E260" s="496" t="s">
        <v>2026</v>
      </c>
      <c r="F260" s="497" t="s">
        <v>2027</v>
      </c>
      <c r="G260" s="496" t="s">
        <v>1547</v>
      </c>
      <c r="H260" s="496" t="s">
        <v>1548</v>
      </c>
      <c r="I260" s="498">
        <v>21191.38</v>
      </c>
      <c r="J260" s="498">
        <v>3</v>
      </c>
      <c r="K260" s="499">
        <v>63574.14</v>
      </c>
    </row>
    <row r="261" spans="1:11" ht="14.4" customHeight="1" x14ac:dyDescent="0.3">
      <c r="A261" s="494" t="s">
        <v>507</v>
      </c>
      <c r="B261" s="495" t="s">
        <v>508</v>
      </c>
      <c r="C261" s="496" t="s">
        <v>518</v>
      </c>
      <c r="D261" s="497" t="s">
        <v>785</v>
      </c>
      <c r="E261" s="496" t="s">
        <v>2026</v>
      </c>
      <c r="F261" s="497" t="s">
        <v>2027</v>
      </c>
      <c r="G261" s="496" t="s">
        <v>1549</v>
      </c>
      <c r="H261" s="496" t="s">
        <v>1550</v>
      </c>
      <c r="I261" s="498">
        <v>21191.38</v>
      </c>
      <c r="J261" s="498">
        <v>3</v>
      </c>
      <c r="K261" s="499">
        <v>63574.14</v>
      </c>
    </row>
    <row r="262" spans="1:11" ht="14.4" customHeight="1" x14ac:dyDescent="0.3">
      <c r="A262" s="494" t="s">
        <v>507</v>
      </c>
      <c r="B262" s="495" t="s">
        <v>508</v>
      </c>
      <c r="C262" s="496" t="s">
        <v>518</v>
      </c>
      <c r="D262" s="497" t="s">
        <v>785</v>
      </c>
      <c r="E262" s="496" t="s">
        <v>2026</v>
      </c>
      <c r="F262" s="497" t="s">
        <v>2027</v>
      </c>
      <c r="G262" s="496" t="s">
        <v>1551</v>
      </c>
      <c r="H262" s="496" t="s">
        <v>1552</v>
      </c>
      <c r="I262" s="498">
        <v>18955.600000000002</v>
      </c>
      <c r="J262" s="498">
        <v>7</v>
      </c>
      <c r="K262" s="499">
        <v>132689.20000000001</v>
      </c>
    </row>
    <row r="263" spans="1:11" ht="14.4" customHeight="1" x14ac:dyDescent="0.3">
      <c r="A263" s="494" t="s">
        <v>507</v>
      </c>
      <c r="B263" s="495" t="s">
        <v>508</v>
      </c>
      <c r="C263" s="496" t="s">
        <v>518</v>
      </c>
      <c r="D263" s="497" t="s">
        <v>785</v>
      </c>
      <c r="E263" s="496" t="s">
        <v>2026</v>
      </c>
      <c r="F263" s="497" t="s">
        <v>2027</v>
      </c>
      <c r="G263" s="496" t="s">
        <v>1553</v>
      </c>
      <c r="H263" s="496" t="s">
        <v>1554</v>
      </c>
      <c r="I263" s="498">
        <v>1634.56</v>
      </c>
      <c r="J263" s="498">
        <v>3</v>
      </c>
      <c r="K263" s="499">
        <v>4903.6899999999996</v>
      </c>
    </row>
    <row r="264" spans="1:11" ht="14.4" customHeight="1" x14ac:dyDescent="0.3">
      <c r="A264" s="494" t="s">
        <v>507</v>
      </c>
      <c r="B264" s="495" t="s">
        <v>508</v>
      </c>
      <c r="C264" s="496" t="s">
        <v>518</v>
      </c>
      <c r="D264" s="497" t="s">
        <v>785</v>
      </c>
      <c r="E264" s="496" t="s">
        <v>2026</v>
      </c>
      <c r="F264" s="497" t="s">
        <v>2027</v>
      </c>
      <c r="G264" s="496" t="s">
        <v>1555</v>
      </c>
      <c r="H264" s="496" t="s">
        <v>1556</v>
      </c>
      <c r="I264" s="498">
        <v>1928.98</v>
      </c>
      <c r="J264" s="498">
        <v>2</v>
      </c>
      <c r="K264" s="499">
        <v>3857.96</v>
      </c>
    </row>
    <row r="265" spans="1:11" ht="14.4" customHeight="1" x14ac:dyDescent="0.3">
      <c r="A265" s="494" t="s">
        <v>507</v>
      </c>
      <c r="B265" s="495" t="s">
        <v>508</v>
      </c>
      <c r="C265" s="496" t="s">
        <v>518</v>
      </c>
      <c r="D265" s="497" t="s">
        <v>785</v>
      </c>
      <c r="E265" s="496" t="s">
        <v>2026</v>
      </c>
      <c r="F265" s="497" t="s">
        <v>2027</v>
      </c>
      <c r="G265" s="496" t="s">
        <v>1557</v>
      </c>
      <c r="H265" s="496" t="s">
        <v>1558</v>
      </c>
      <c r="I265" s="498">
        <v>746.81</v>
      </c>
      <c r="J265" s="498">
        <v>10</v>
      </c>
      <c r="K265" s="499">
        <v>7468.12</v>
      </c>
    </row>
    <row r="266" spans="1:11" ht="14.4" customHeight="1" x14ac:dyDescent="0.3">
      <c r="A266" s="494" t="s">
        <v>507</v>
      </c>
      <c r="B266" s="495" t="s">
        <v>508</v>
      </c>
      <c r="C266" s="496" t="s">
        <v>518</v>
      </c>
      <c r="D266" s="497" t="s">
        <v>785</v>
      </c>
      <c r="E266" s="496" t="s">
        <v>2026</v>
      </c>
      <c r="F266" s="497" t="s">
        <v>2027</v>
      </c>
      <c r="G266" s="496" t="s">
        <v>1559</v>
      </c>
      <c r="H266" s="496" t="s">
        <v>1560</v>
      </c>
      <c r="I266" s="498">
        <v>18955.599999999999</v>
      </c>
      <c r="J266" s="498">
        <v>1</v>
      </c>
      <c r="K266" s="499">
        <v>18955.599999999999</v>
      </c>
    </row>
    <row r="267" spans="1:11" ht="14.4" customHeight="1" x14ac:dyDescent="0.3">
      <c r="A267" s="494" t="s">
        <v>507</v>
      </c>
      <c r="B267" s="495" t="s">
        <v>508</v>
      </c>
      <c r="C267" s="496" t="s">
        <v>518</v>
      </c>
      <c r="D267" s="497" t="s">
        <v>785</v>
      </c>
      <c r="E267" s="496" t="s">
        <v>2026</v>
      </c>
      <c r="F267" s="497" t="s">
        <v>2027</v>
      </c>
      <c r="G267" s="496" t="s">
        <v>1561</v>
      </c>
      <c r="H267" s="496" t="s">
        <v>1562</v>
      </c>
      <c r="I267" s="498">
        <v>11774.39</v>
      </c>
      <c r="J267" s="498">
        <v>9</v>
      </c>
      <c r="K267" s="499">
        <v>105969.51</v>
      </c>
    </row>
    <row r="268" spans="1:11" ht="14.4" customHeight="1" x14ac:dyDescent="0.3">
      <c r="A268" s="494" t="s">
        <v>507</v>
      </c>
      <c r="B268" s="495" t="s">
        <v>508</v>
      </c>
      <c r="C268" s="496" t="s">
        <v>518</v>
      </c>
      <c r="D268" s="497" t="s">
        <v>785</v>
      </c>
      <c r="E268" s="496" t="s">
        <v>2026</v>
      </c>
      <c r="F268" s="497" t="s">
        <v>2027</v>
      </c>
      <c r="G268" s="496" t="s">
        <v>1563</v>
      </c>
      <c r="H268" s="496" t="s">
        <v>1564</v>
      </c>
      <c r="I268" s="498">
        <v>3443.68</v>
      </c>
      <c r="J268" s="498">
        <v>10</v>
      </c>
      <c r="K268" s="499">
        <v>34436.76</v>
      </c>
    </row>
    <row r="269" spans="1:11" ht="14.4" customHeight="1" x14ac:dyDescent="0.3">
      <c r="A269" s="494" t="s">
        <v>507</v>
      </c>
      <c r="B269" s="495" t="s">
        <v>508</v>
      </c>
      <c r="C269" s="496" t="s">
        <v>518</v>
      </c>
      <c r="D269" s="497" t="s">
        <v>785</v>
      </c>
      <c r="E269" s="496" t="s">
        <v>2026</v>
      </c>
      <c r="F269" s="497" t="s">
        <v>2027</v>
      </c>
      <c r="G269" s="496" t="s">
        <v>1565</v>
      </c>
      <c r="H269" s="496" t="s">
        <v>1566</v>
      </c>
      <c r="I269" s="498">
        <v>4946.4799999999996</v>
      </c>
      <c r="J269" s="498">
        <v>4</v>
      </c>
      <c r="K269" s="499">
        <v>19785.919999999998</v>
      </c>
    </row>
    <row r="270" spans="1:11" ht="14.4" customHeight="1" x14ac:dyDescent="0.3">
      <c r="A270" s="494" t="s">
        <v>507</v>
      </c>
      <c r="B270" s="495" t="s">
        <v>508</v>
      </c>
      <c r="C270" s="496" t="s">
        <v>518</v>
      </c>
      <c r="D270" s="497" t="s">
        <v>785</v>
      </c>
      <c r="E270" s="496" t="s">
        <v>2026</v>
      </c>
      <c r="F270" s="497" t="s">
        <v>2027</v>
      </c>
      <c r="G270" s="496" t="s">
        <v>1567</v>
      </c>
      <c r="H270" s="496" t="s">
        <v>1568</v>
      </c>
      <c r="I270" s="498">
        <v>4946.4799999999996</v>
      </c>
      <c r="J270" s="498">
        <v>14</v>
      </c>
      <c r="K270" s="499">
        <v>69250.720000000001</v>
      </c>
    </row>
    <row r="271" spans="1:11" ht="14.4" customHeight="1" x14ac:dyDescent="0.3">
      <c r="A271" s="494" t="s">
        <v>507</v>
      </c>
      <c r="B271" s="495" t="s">
        <v>508</v>
      </c>
      <c r="C271" s="496" t="s">
        <v>518</v>
      </c>
      <c r="D271" s="497" t="s">
        <v>785</v>
      </c>
      <c r="E271" s="496" t="s">
        <v>2026</v>
      </c>
      <c r="F271" s="497" t="s">
        <v>2027</v>
      </c>
      <c r="G271" s="496" t="s">
        <v>1569</v>
      </c>
      <c r="H271" s="496" t="s">
        <v>1570</v>
      </c>
      <c r="I271" s="498">
        <v>4749.7299999999996</v>
      </c>
      <c r="J271" s="498">
        <v>3</v>
      </c>
      <c r="K271" s="499">
        <v>14249.189999999999</v>
      </c>
    </row>
    <row r="272" spans="1:11" ht="14.4" customHeight="1" x14ac:dyDescent="0.3">
      <c r="A272" s="494" t="s">
        <v>507</v>
      </c>
      <c r="B272" s="495" t="s">
        <v>508</v>
      </c>
      <c r="C272" s="496" t="s">
        <v>518</v>
      </c>
      <c r="D272" s="497" t="s">
        <v>785</v>
      </c>
      <c r="E272" s="496" t="s">
        <v>2026</v>
      </c>
      <c r="F272" s="497" t="s">
        <v>2027</v>
      </c>
      <c r="G272" s="496" t="s">
        <v>1571</v>
      </c>
      <c r="H272" s="496" t="s">
        <v>1572</v>
      </c>
      <c r="I272" s="498">
        <v>2524.06</v>
      </c>
      <c r="J272" s="498">
        <v>10</v>
      </c>
      <c r="K272" s="499">
        <v>25240.6</v>
      </c>
    </row>
    <row r="273" spans="1:11" ht="14.4" customHeight="1" x14ac:dyDescent="0.3">
      <c r="A273" s="494" t="s">
        <v>507</v>
      </c>
      <c r="B273" s="495" t="s">
        <v>508</v>
      </c>
      <c r="C273" s="496" t="s">
        <v>518</v>
      </c>
      <c r="D273" s="497" t="s">
        <v>785</v>
      </c>
      <c r="E273" s="496" t="s">
        <v>2026</v>
      </c>
      <c r="F273" s="497" t="s">
        <v>2027</v>
      </c>
      <c r="G273" s="496" t="s">
        <v>1573</v>
      </c>
      <c r="H273" s="496" t="s">
        <v>1574</v>
      </c>
      <c r="I273" s="498">
        <v>2204.62</v>
      </c>
      <c r="J273" s="498">
        <v>5</v>
      </c>
      <c r="K273" s="499">
        <v>11023.1</v>
      </c>
    </row>
    <row r="274" spans="1:11" ht="14.4" customHeight="1" x14ac:dyDescent="0.3">
      <c r="A274" s="494" t="s">
        <v>507</v>
      </c>
      <c r="B274" s="495" t="s">
        <v>508</v>
      </c>
      <c r="C274" s="496" t="s">
        <v>518</v>
      </c>
      <c r="D274" s="497" t="s">
        <v>785</v>
      </c>
      <c r="E274" s="496" t="s">
        <v>2026</v>
      </c>
      <c r="F274" s="497" t="s">
        <v>2027</v>
      </c>
      <c r="G274" s="496" t="s">
        <v>1575</v>
      </c>
      <c r="H274" s="496" t="s">
        <v>1576</v>
      </c>
      <c r="I274" s="498">
        <v>3168.5050000000001</v>
      </c>
      <c r="J274" s="498">
        <v>5</v>
      </c>
      <c r="K274" s="499">
        <v>15842.52</v>
      </c>
    </row>
    <row r="275" spans="1:11" ht="14.4" customHeight="1" x14ac:dyDescent="0.3">
      <c r="A275" s="494" t="s">
        <v>507</v>
      </c>
      <c r="B275" s="495" t="s">
        <v>508</v>
      </c>
      <c r="C275" s="496" t="s">
        <v>518</v>
      </c>
      <c r="D275" s="497" t="s">
        <v>785</v>
      </c>
      <c r="E275" s="496" t="s">
        <v>2026</v>
      </c>
      <c r="F275" s="497" t="s">
        <v>2027</v>
      </c>
      <c r="G275" s="496" t="s">
        <v>1577</v>
      </c>
      <c r="H275" s="496" t="s">
        <v>1578</v>
      </c>
      <c r="I275" s="498">
        <v>77159.25</v>
      </c>
      <c r="J275" s="498">
        <v>3</v>
      </c>
      <c r="K275" s="499">
        <v>231477.75</v>
      </c>
    </row>
    <row r="276" spans="1:11" ht="14.4" customHeight="1" x14ac:dyDescent="0.3">
      <c r="A276" s="494" t="s">
        <v>507</v>
      </c>
      <c r="B276" s="495" t="s">
        <v>508</v>
      </c>
      <c r="C276" s="496" t="s">
        <v>518</v>
      </c>
      <c r="D276" s="497" t="s">
        <v>785</v>
      </c>
      <c r="E276" s="496" t="s">
        <v>2026</v>
      </c>
      <c r="F276" s="497" t="s">
        <v>2027</v>
      </c>
      <c r="G276" s="496" t="s">
        <v>1579</v>
      </c>
      <c r="H276" s="496" t="s">
        <v>1580</v>
      </c>
      <c r="I276" s="498">
        <v>2582.14</v>
      </c>
      <c r="J276" s="498">
        <v>1</v>
      </c>
      <c r="K276" s="499">
        <v>2582.14</v>
      </c>
    </row>
    <row r="277" spans="1:11" ht="14.4" customHeight="1" x14ac:dyDescent="0.3">
      <c r="A277" s="494" t="s">
        <v>507</v>
      </c>
      <c r="B277" s="495" t="s">
        <v>508</v>
      </c>
      <c r="C277" s="496" t="s">
        <v>518</v>
      </c>
      <c r="D277" s="497" t="s">
        <v>785</v>
      </c>
      <c r="E277" s="496" t="s">
        <v>2026</v>
      </c>
      <c r="F277" s="497" t="s">
        <v>2027</v>
      </c>
      <c r="G277" s="496" t="s">
        <v>1581</v>
      </c>
      <c r="H277" s="496" t="s">
        <v>1582</v>
      </c>
      <c r="I277" s="498">
        <v>16100</v>
      </c>
      <c r="J277" s="498">
        <v>4</v>
      </c>
      <c r="K277" s="499">
        <v>64400</v>
      </c>
    </row>
    <row r="278" spans="1:11" ht="14.4" customHeight="1" x14ac:dyDescent="0.3">
      <c r="A278" s="494" t="s">
        <v>507</v>
      </c>
      <c r="B278" s="495" t="s">
        <v>508</v>
      </c>
      <c r="C278" s="496" t="s">
        <v>518</v>
      </c>
      <c r="D278" s="497" t="s">
        <v>785</v>
      </c>
      <c r="E278" s="496" t="s">
        <v>2026</v>
      </c>
      <c r="F278" s="497" t="s">
        <v>2027</v>
      </c>
      <c r="G278" s="496" t="s">
        <v>1583</v>
      </c>
      <c r="H278" s="496" t="s">
        <v>1584</v>
      </c>
      <c r="I278" s="498">
        <v>16100</v>
      </c>
      <c r="J278" s="498">
        <v>8</v>
      </c>
      <c r="K278" s="499">
        <v>128800</v>
      </c>
    </row>
    <row r="279" spans="1:11" ht="14.4" customHeight="1" x14ac:dyDescent="0.3">
      <c r="A279" s="494" t="s">
        <v>507</v>
      </c>
      <c r="B279" s="495" t="s">
        <v>508</v>
      </c>
      <c r="C279" s="496" t="s">
        <v>518</v>
      </c>
      <c r="D279" s="497" t="s">
        <v>785</v>
      </c>
      <c r="E279" s="496" t="s">
        <v>2026</v>
      </c>
      <c r="F279" s="497" t="s">
        <v>2027</v>
      </c>
      <c r="G279" s="496" t="s">
        <v>1585</v>
      </c>
      <c r="H279" s="496" t="s">
        <v>1586</v>
      </c>
      <c r="I279" s="498">
        <v>15395</v>
      </c>
      <c r="J279" s="498">
        <v>6</v>
      </c>
      <c r="K279" s="499">
        <v>92370</v>
      </c>
    </row>
    <row r="280" spans="1:11" ht="14.4" customHeight="1" x14ac:dyDescent="0.3">
      <c r="A280" s="494" t="s">
        <v>507</v>
      </c>
      <c r="B280" s="495" t="s">
        <v>508</v>
      </c>
      <c r="C280" s="496" t="s">
        <v>518</v>
      </c>
      <c r="D280" s="497" t="s">
        <v>785</v>
      </c>
      <c r="E280" s="496" t="s">
        <v>2026</v>
      </c>
      <c r="F280" s="497" t="s">
        <v>2027</v>
      </c>
      <c r="G280" s="496" t="s">
        <v>1587</v>
      </c>
      <c r="H280" s="496" t="s">
        <v>1588</v>
      </c>
      <c r="I280" s="498">
        <v>3424.3000000000011</v>
      </c>
      <c r="J280" s="498">
        <v>34</v>
      </c>
      <c r="K280" s="499">
        <v>116426.20000000001</v>
      </c>
    </row>
    <row r="281" spans="1:11" ht="14.4" customHeight="1" x14ac:dyDescent="0.3">
      <c r="A281" s="494" t="s">
        <v>507</v>
      </c>
      <c r="B281" s="495" t="s">
        <v>508</v>
      </c>
      <c r="C281" s="496" t="s">
        <v>518</v>
      </c>
      <c r="D281" s="497" t="s">
        <v>785</v>
      </c>
      <c r="E281" s="496" t="s">
        <v>2026</v>
      </c>
      <c r="F281" s="497" t="s">
        <v>2027</v>
      </c>
      <c r="G281" s="496" t="s">
        <v>1589</v>
      </c>
      <c r="H281" s="496" t="s">
        <v>1590</v>
      </c>
      <c r="I281" s="498">
        <v>3424.3</v>
      </c>
      <c r="J281" s="498">
        <v>5</v>
      </c>
      <c r="K281" s="499">
        <v>17121.5</v>
      </c>
    </row>
    <row r="282" spans="1:11" ht="14.4" customHeight="1" x14ac:dyDescent="0.3">
      <c r="A282" s="494" t="s">
        <v>507</v>
      </c>
      <c r="B282" s="495" t="s">
        <v>508</v>
      </c>
      <c r="C282" s="496" t="s">
        <v>518</v>
      </c>
      <c r="D282" s="497" t="s">
        <v>785</v>
      </c>
      <c r="E282" s="496" t="s">
        <v>2026</v>
      </c>
      <c r="F282" s="497" t="s">
        <v>2027</v>
      </c>
      <c r="G282" s="496" t="s">
        <v>1591</v>
      </c>
      <c r="H282" s="496" t="s">
        <v>1592</v>
      </c>
      <c r="I282" s="498">
        <v>3424.3</v>
      </c>
      <c r="J282" s="498">
        <v>6</v>
      </c>
      <c r="K282" s="499">
        <v>20545.800000000003</v>
      </c>
    </row>
    <row r="283" spans="1:11" ht="14.4" customHeight="1" x14ac:dyDescent="0.3">
      <c r="A283" s="494" t="s">
        <v>507</v>
      </c>
      <c r="B283" s="495" t="s">
        <v>508</v>
      </c>
      <c r="C283" s="496" t="s">
        <v>518</v>
      </c>
      <c r="D283" s="497" t="s">
        <v>785</v>
      </c>
      <c r="E283" s="496" t="s">
        <v>2026</v>
      </c>
      <c r="F283" s="497" t="s">
        <v>2027</v>
      </c>
      <c r="G283" s="496" t="s">
        <v>1593</v>
      </c>
      <c r="H283" s="496" t="s">
        <v>1594</v>
      </c>
      <c r="I283" s="498">
        <v>12993</v>
      </c>
      <c r="J283" s="498">
        <v>4</v>
      </c>
      <c r="K283" s="499">
        <v>51972</v>
      </c>
    </row>
    <row r="284" spans="1:11" ht="14.4" customHeight="1" x14ac:dyDescent="0.3">
      <c r="A284" s="494" t="s">
        <v>507</v>
      </c>
      <c r="B284" s="495" t="s">
        <v>508</v>
      </c>
      <c r="C284" s="496" t="s">
        <v>518</v>
      </c>
      <c r="D284" s="497" t="s">
        <v>785</v>
      </c>
      <c r="E284" s="496" t="s">
        <v>2026</v>
      </c>
      <c r="F284" s="497" t="s">
        <v>2027</v>
      </c>
      <c r="G284" s="496" t="s">
        <v>1595</v>
      </c>
      <c r="H284" s="496" t="s">
        <v>1596</v>
      </c>
      <c r="I284" s="498">
        <v>9719.33</v>
      </c>
      <c r="J284" s="498">
        <v>7</v>
      </c>
      <c r="K284" s="499">
        <v>68035.3</v>
      </c>
    </row>
    <row r="285" spans="1:11" ht="14.4" customHeight="1" x14ac:dyDescent="0.3">
      <c r="A285" s="494" t="s">
        <v>507</v>
      </c>
      <c r="B285" s="495" t="s">
        <v>508</v>
      </c>
      <c r="C285" s="496" t="s">
        <v>518</v>
      </c>
      <c r="D285" s="497" t="s">
        <v>785</v>
      </c>
      <c r="E285" s="496" t="s">
        <v>2026</v>
      </c>
      <c r="F285" s="497" t="s">
        <v>2027</v>
      </c>
      <c r="G285" s="496" t="s">
        <v>1597</v>
      </c>
      <c r="H285" s="496" t="s">
        <v>1598</v>
      </c>
      <c r="I285" s="498">
        <v>9326.99</v>
      </c>
      <c r="J285" s="498">
        <v>1</v>
      </c>
      <c r="K285" s="499">
        <v>9326.99</v>
      </c>
    </row>
    <row r="286" spans="1:11" ht="14.4" customHeight="1" x14ac:dyDescent="0.3">
      <c r="A286" s="494" t="s">
        <v>507</v>
      </c>
      <c r="B286" s="495" t="s">
        <v>508</v>
      </c>
      <c r="C286" s="496" t="s">
        <v>518</v>
      </c>
      <c r="D286" s="497" t="s">
        <v>785</v>
      </c>
      <c r="E286" s="496" t="s">
        <v>2026</v>
      </c>
      <c r="F286" s="497" t="s">
        <v>2027</v>
      </c>
      <c r="G286" s="496" t="s">
        <v>1599</v>
      </c>
      <c r="H286" s="496" t="s">
        <v>1600</v>
      </c>
      <c r="I286" s="498">
        <v>3495.56</v>
      </c>
      <c r="J286" s="498">
        <v>2</v>
      </c>
      <c r="K286" s="499">
        <v>6991.12</v>
      </c>
    </row>
    <row r="287" spans="1:11" ht="14.4" customHeight="1" x14ac:dyDescent="0.3">
      <c r="A287" s="494" t="s">
        <v>507</v>
      </c>
      <c r="B287" s="495" t="s">
        <v>508</v>
      </c>
      <c r="C287" s="496" t="s">
        <v>518</v>
      </c>
      <c r="D287" s="497" t="s">
        <v>785</v>
      </c>
      <c r="E287" s="496" t="s">
        <v>2026</v>
      </c>
      <c r="F287" s="497" t="s">
        <v>2027</v>
      </c>
      <c r="G287" s="496" t="s">
        <v>1601</v>
      </c>
      <c r="H287" s="496" t="s">
        <v>1602</v>
      </c>
      <c r="I287" s="498">
        <v>3495.56</v>
      </c>
      <c r="J287" s="498">
        <v>1</v>
      </c>
      <c r="K287" s="499">
        <v>3495.56</v>
      </c>
    </row>
    <row r="288" spans="1:11" ht="14.4" customHeight="1" x14ac:dyDescent="0.3">
      <c r="A288" s="494" t="s">
        <v>507</v>
      </c>
      <c r="B288" s="495" t="s">
        <v>508</v>
      </c>
      <c r="C288" s="496" t="s">
        <v>518</v>
      </c>
      <c r="D288" s="497" t="s">
        <v>785</v>
      </c>
      <c r="E288" s="496" t="s">
        <v>2026</v>
      </c>
      <c r="F288" s="497" t="s">
        <v>2027</v>
      </c>
      <c r="G288" s="496" t="s">
        <v>1603</v>
      </c>
      <c r="H288" s="496" t="s">
        <v>1604</v>
      </c>
      <c r="I288" s="498">
        <v>30617.48</v>
      </c>
      <c r="J288" s="498">
        <v>1</v>
      </c>
      <c r="K288" s="499">
        <v>30617.48</v>
      </c>
    </row>
    <row r="289" spans="1:11" ht="14.4" customHeight="1" x14ac:dyDescent="0.3">
      <c r="A289" s="494" t="s">
        <v>507</v>
      </c>
      <c r="B289" s="495" t="s">
        <v>508</v>
      </c>
      <c r="C289" s="496" t="s">
        <v>518</v>
      </c>
      <c r="D289" s="497" t="s">
        <v>785</v>
      </c>
      <c r="E289" s="496" t="s">
        <v>2026</v>
      </c>
      <c r="F289" s="497" t="s">
        <v>2027</v>
      </c>
      <c r="G289" s="496" t="s">
        <v>1605</v>
      </c>
      <c r="H289" s="496" t="s">
        <v>1606</v>
      </c>
      <c r="I289" s="498">
        <v>4046.97</v>
      </c>
      <c r="J289" s="498">
        <v>1</v>
      </c>
      <c r="K289" s="499">
        <v>4046.97</v>
      </c>
    </row>
    <row r="290" spans="1:11" ht="14.4" customHeight="1" x14ac:dyDescent="0.3">
      <c r="A290" s="494" t="s">
        <v>507</v>
      </c>
      <c r="B290" s="495" t="s">
        <v>508</v>
      </c>
      <c r="C290" s="496" t="s">
        <v>518</v>
      </c>
      <c r="D290" s="497" t="s">
        <v>785</v>
      </c>
      <c r="E290" s="496" t="s">
        <v>2026</v>
      </c>
      <c r="F290" s="497" t="s">
        <v>2027</v>
      </c>
      <c r="G290" s="496" t="s">
        <v>1607</v>
      </c>
      <c r="H290" s="496" t="s">
        <v>1608</v>
      </c>
      <c r="I290" s="498">
        <v>16100</v>
      </c>
      <c r="J290" s="498">
        <v>6</v>
      </c>
      <c r="K290" s="499">
        <v>96600</v>
      </c>
    </row>
    <row r="291" spans="1:11" ht="14.4" customHeight="1" x14ac:dyDescent="0.3">
      <c r="A291" s="494" t="s">
        <v>507</v>
      </c>
      <c r="B291" s="495" t="s">
        <v>508</v>
      </c>
      <c r="C291" s="496" t="s">
        <v>518</v>
      </c>
      <c r="D291" s="497" t="s">
        <v>785</v>
      </c>
      <c r="E291" s="496" t="s">
        <v>2026</v>
      </c>
      <c r="F291" s="497" t="s">
        <v>2027</v>
      </c>
      <c r="G291" s="496" t="s">
        <v>1609</v>
      </c>
      <c r="H291" s="496" t="s">
        <v>1610</v>
      </c>
      <c r="I291" s="498">
        <v>2545.84</v>
      </c>
      <c r="J291" s="498">
        <v>1</v>
      </c>
      <c r="K291" s="499">
        <v>2545.84</v>
      </c>
    </row>
    <row r="292" spans="1:11" ht="14.4" customHeight="1" x14ac:dyDescent="0.3">
      <c r="A292" s="494" t="s">
        <v>507</v>
      </c>
      <c r="B292" s="495" t="s">
        <v>508</v>
      </c>
      <c r="C292" s="496" t="s">
        <v>518</v>
      </c>
      <c r="D292" s="497" t="s">
        <v>785</v>
      </c>
      <c r="E292" s="496" t="s">
        <v>2026</v>
      </c>
      <c r="F292" s="497" t="s">
        <v>2027</v>
      </c>
      <c r="G292" s="496" t="s">
        <v>1611</v>
      </c>
      <c r="H292" s="496" t="s">
        <v>1612</v>
      </c>
      <c r="I292" s="498">
        <v>13665.83</v>
      </c>
      <c r="J292" s="498">
        <v>2</v>
      </c>
      <c r="K292" s="499">
        <v>27331.66</v>
      </c>
    </row>
    <row r="293" spans="1:11" ht="14.4" customHeight="1" x14ac:dyDescent="0.3">
      <c r="A293" s="494" t="s">
        <v>507</v>
      </c>
      <c r="B293" s="495" t="s">
        <v>508</v>
      </c>
      <c r="C293" s="496" t="s">
        <v>518</v>
      </c>
      <c r="D293" s="497" t="s">
        <v>785</v>
      </c>
      <c r="E293" s="496" t="s">
        <v>2026</v>
      </c>
      <c r="F293" s="497" t="s">
        <v>2027</v>
      </c>
      <c r="G293" s="496" t="s">
        <v>1613</v>
      </c>
      <c r="H293" s="496" t="s">
        <v>1614</v>
      </c>
      <c r="I293" s="498">
        <v>13665.83</v>
      </c>
      <c r="J293" s="498">
        <v>2</v>
      </c>
      <c r="K293" s="499">
        <v>27331.66</v>
      </c>
    </row>
    <row r="294" spans="1:11" ht="14.4" customHeight="1" x14ac:dyDescent="0.3">
      <c r="A294" s="494" t="s">
        <v>507</v>
      </c>
      <c r="B294" s="495" t="s">
        <v>508</v>
      </c>
      <c r="C294" s="496" t="s">
        <v>518</v>
      </c>
      <c r="D294" s="497" t="s">
        <v>785</v>
      </c>
      <c r="E294" s="496" t="s">
        <v>2026</v>
      </c>
      <c r="F294" s="497" t="s">
        <v>2027</v>
      </c>
      <c r="G294" s="496" t="s">
        <v>1615</v>
      </c>
      <c r="H294" s="496" t="s">
        <v>1616</v>
      </c>
      <c r="I294" s="498">
        <v>13665.834999999999</v>
      </c>
      <c r="J294" s="498">
        <v>2</v>
      </c>
      <c r="K294" s="499">
        <v>27331.67</v>
      </c>
    </row>
    <row r="295" spans="1:11" ht="14.4" customHeight="1" x14ac:dyDescent="0.3">
      <c r="A295" s="494" t="s">
        <v>507</v>
      </c>
      <c r="B295" s="495" t="s">
        <v>508</v>
      </c>
      <c r="C295" s="496" t="s">
        <v>518</v>
      </c>
      <c r="D295" s="497" t="s">
        <v>785</v>
      </c>
      <c r="E295" s="496" t="s">
        <v>2026</v>
      </c>
      <c r="F295" s="497" t="s">
        <v>2027</v>
      </c>
      <c r="G295" s="496" t="s">
        <v>1617</v>
      </c>
      <c r="H295" s="496" t="s">
        <v>1618</v>
      </c>
      <c r="I295" s="498">
        <v>3443.68</v>
      </c>
      <c r="J295" s="498">
        <v>9</v>
      </c>
      <c r="K295" s="499">
        <v>30993.08</v>
      </c>
    </row>
    <row r="296" spans="1:11" ht="14.4" customHeight="1" x14ac:dyDescent="0.3">
      <c r="A296" s="494" t="s">
        <v>507</v>
      </c>
      <c r="B296" s="495" t="s">
        <v>508</v>
      </c>
      <c r="C296" s="496" t="s">
        <v>518</v>
      </c>
      <c r="D296" s="497" t="s">
        <v>785</v>
      </c>
      <c r="E296" s="496" t="s">
        <v>2026</v>
      </c>
      <c r="F296" s="497" t="s">
        <v>2027</v>
      </c>
      <c r="G296" s="496" t="s">
        <v>1619</v>
      </c>
      <c r="H296" s="496" t="s">
        <v>1620</v>
      </c>
      <c r="I296" s="498">
        <v>3443.68</v>
      </c>
      <c r="J296" s="498">
        <v>6</v>
      </c>
      <c r="K296" s="499">
        <v>20662.060000000001</v>
      </c>
    </row>
    <row r="297" spans="1:11" ht="14.4" customHeight="1" x14ac:dyDescent="0.3">
      <c r="A297" s="494" t="s">
        <v>507</v>
      </c>
      <c r="B297" s="495" t="s">
        <v>508</v>
      </c>
      <c r="C297" s="496" t="s">
        <v>518</v>
      </c>
      <c r="D297" s="497" t="s">
        <v>785</v>
      </c>
      <c r="E297" s="496" t="s">
        <v>2026</v>
      </c>
      <c r="F297" s="497" t="s">
        <v>2027</v>
      </c>
      <c r="G297" s="496" t="s">
        <v>1621</v>
      </c>
      <c r="H297" s="496" t="s">
        <v>1622</v>
      </c>
      <c r="I297" s="498">
        <v>3443.68</v>
      </c>
      <c r="J297" s="498">
        <v>9</v>
      </c>
      <c r="K297" s="499">
        <v>30993.08</v>
      </c>
    </row>
    <row r="298" spans="1:11" ht="14.4" customHeight="1" x14ac:dyDescent="0.3">
      <c r="A298" s="494" t="s">
        <v>507</v>
      </c>
      <c r="B298" s="495" t="s">
        <v>508</v>
      </c>
      <c r="C298" s="496" t="s">
        <v>518</v>
      </c>
      <c r="D298" s="497" t="s">
        <v>785</v>
      </c>
      <c r="E298" s="496" t="s">
        <v>2026</v>
      </c>
      <c r="F298" s="497" t="s">
        <v>2027</v>
      </c>
      <c r="G298" s="496" t="s">
        <v>1623</v>
      </c>
      <c r="H298" s="496" t="s">
        <v>1624</v>
      </c>
      <c r="I298" s="498">
        <v>4436.67</v>
      </c>
      <c r="J298" s="498">
        <v>5</v>
      </c>
      <c r="K298" s="499">
        <v>22183.35</v>
      </c>
    </row>
    <row r="299" spans="1:11" ht="14.4" customHeight="1" x14ac:dyDescent="0.3">
      <c r="A299" s="494" t="s">
        <v>507</v>
      </c>
      <c r="B299" s="495" t="s">
        <v>508</v>
      </c>
      <c r="C299" s="496" t="s">
        <v>518</v>
      </c>
      <c r="D299" s="497" t="s">
        <v>785</v>
      </c>
      <c r="E299" s="496" t="s">
        <v>2026</v>
      </c>
      <c r="F299" s="497" t="s">
        <v>2027</v>
      </c>
      <c r="G299" s="496" t="s">
        <v>1625</v>
      </c>
      <c r="H299" s="496" t="s">
        <v>1626</v>
      </c>
      <c r="I299" s="498">
        <v>746.81</v>
      </c>
      <c r="J299" s="498">
        <v>10</v>
      </c>
      <c r="K299" s="499">
        <v>7468.12</v>
      </c>
    </row>
    <row r="300" spans="1:11" ht="14.4" customHeight="1" x14ac:dyDescent="0.3">
      <c r="A300" s="494" t="s">
        <v>507</v>
      </c>
      <c r="B300" s="495" t="s">
        <v>508</v>
      </c>
      <c r="C300" s="496" t="s">
        <v>518</v>
      </c>
      <c r="D300" s="497" t="s">
        <v>785</v>
      </c>
      <c r="E300" s="496" t="s">
        <v>2026</v>
      </c>
      <c r="F300" s="497" t="s">
        <v>2027</v>
      </c>
      <c r="G300" s="496" t="s">
        <v>1627</v>
      </c>
      <c r="H300" s="496" t="s">
        <v>1628</v>
      </c>
      <c r="I300" s="498">
        <v>6999.9974999999995</v>
      </c>
      <c r="J300" s="498">
        <v>5</v>
      </c>
      <c r="K300" s="499">
        <v>34999.99</v>
      </c>
    </row>
    <row r="301" spans="1:11" ht="14.4" customHeight="1" x14ac:dyDescent="0.3">
      <c r="A301" s="494" t="s">
        <v>507</v>
      </c>
      <c r="B301" s="495" t="s">
        <v>508</v>
      </c>
      <c r="C301" s="496" t="s">
        <v>518</v>
      </c>
      <c r="D301" s="497" t="s">
        <v>785</v>
      </c>
      <c r="E301" s="496" t="s">
        <v>2026</v>
      </c>
      <c r="F301" s="497" t="s">
        <v>2027</v>
      </c>
      <c r="G301" s="496" t="s">
        <v>1629</v>
      </c>
      <c r="H301" s="496" t="s">
        <v>1630</v>
      </c>
      <c r="I301" s="498">
        <v>3443.68</v>
      </c>
      <c r="J301" s="498">
        <v>7</v>
      </c>
      <c r="K301" s="499">
        <v>24105.730000000003</v>
      </c>
    </row>
    <row r="302" spans="1:11" ht="14.4" customHeight="1" x14ac:dyDescent="0.3">
      <c r="A302" s="494" t="s">
        <v>507</v>
      </c>
      <c r="B302" s="495" t="s">
        <v>508</v>
      </c>
      <c r="C302" s="496" t="s">
        <v>518</v>
      </c>
      <c r="D302" s="497" t="s">
        <v>785</v>
      </c>
      <c r="E302" s="496" t="s">
        <v>2026</v>
      </c>
      <c r="F302" s="497" t="s">
        <v>2027</v>
      </c>
      <c r="G302" s="496" t="s">
        <v>1631</v>
      </c>
      <c r="H302" s="496" t="s">
        <v>1632</v>
      </c>
      <c r="I302" s="498">
        <v>3443.68</v>
      </c>
      <c r="J302" s="498">
        <v>2</v>
      </c>
      <c r="K302" s="499">
        <v>6887.36</v>
      </c>
    </row>
    <row r="303" spans="1:11" ht="14.4" customHeight="1" x14ac:dyDescent="0.3">
      <c r="A303" s="494" t="s">
        <v>507</v>
      </c>
      <c r="B303" s="495" t="s">
        <v>508</v>
      </c>
      <c r="C303" s="496" t="s">
        <v>518</v>
      </c>
      <c r="D303" s="497" t="s">
        <v>785</v>
      </c>
      <c r="E303" s="496" t="s">
        <v>2026</v>
      </c>
      <c r="F303" s="497" t="s">
        <v>2027</v>
      </c>
      <c r="G303" s="496" t="s">
        <v>1633</v>
      </c>
      <c r="H303" s="496" t="s">
        <v>1634</v>
      </c>
      <c r="I303" s="498">
        <v>31052</v>
      </c>
      <c r="J303" s="498">
        <v>1</v>
      </c>
      <c r="K303" s="499">
        <v>31052</v>
      </c>
    </row>
    <row r="304" spans="1:11" ht="14.4" customHeight="1" x14ac:dyDescent="0.3">
      <c r="A304" s="494" t="s">
        <v>507</v>
      </c>
      <c r="B304" s="495" t="s">
        <v>508</v>
      </c>
      <c r="C304" s="496" t="s">
        <v>518</v>
      </c>
      <c r="D304" s="497" t="s">
        <v>785</v>
      </c>
      <c r="E304" s="496" t="s">
        <v>2026</v>
      </c>
      <c r="F304" s="497" t="s">
        <v>2027</v>
      </c>
      <c r="G304" s="496" t="s">
        <v>1635</v>
      </c>
      <c r="H304" s="496" t="s">
        <v>1636</v>
      </c>
      <c r="I304" s="498">
        <v>79999.75</v>
      </c>
      <c r="J304" s="498">
        <v>4</v>
      </c>
      <c r="K304" s="499">
        <v>319999</v>
      </c>
    </row>
    <row r="305" spans="1:11" ht="14.4" customHeight="1" x14ac:dyDescent="0.3">
      <c r="A305" s="494" t="s">
        <v>507</v>
      </c>
      <c r="B305" s="495" t="s">
        <v>508</v>
      </c>
      <c r="C305" s="496" t="s">
        <v>518</v>
      </c>
      <c r="D305" s="497" t="s">
        <v>785</v>
      </c>
      <c r="E305" s="496" t="s">
        <v>2026</v>
      </c>
      <c r="F305" s="497" t="s">
        <v>2027</v>
      </c>
      <c r="G305" s="496" t="s">
        <v>1637</v>
      </c>
      <c r="H305" s="496" t="s">
        <v>1638</v>
      </c>
      <c r="I305" s="498">
        <v>1050.79</v>
      </c>
      <c r="J305" s="498">
        <v>10</v>
      </c>
      <c r="K305" s="499">
        <v>10507.88</v>
      </c>
    </row>
    <row r="306" spans="1:11" ht="14.4" customHeight="1" x14ac:dyDescent="0.3">
      <c r="A306" s="494" t="s">
        <v>507</v>
      </c>
      <c r="B306" s="495" t="s">
        <v>508</v>
      </c>
      <c r="C306" s="496" t="s">
        <v>518</v>
      </c>
      <c r="D306" s="497" t="s">
        <v>785</v>
      </c>
      <c r="E306" s="496" t="s">
        <v>2026</v>
      </c>
      <c r="F306" s="497" t="s">
        <v>2027</v>
      </c>
      <c r="G306" s="496" t="s">
        <v>1639</v>
      </c>
      <c r="H306" s="496" t="s">
        <v>1640</v>
      </c>
      <c r="I306" s="498">
        <v>4360</v>
      </c>
      <c r="J306" s="498">
        <v>1</v>
      </c>
      <c r="K306" s="499">
        <v>4360</v>
      </c>
    </row>
    <row r="307" spans="1:11" ht="14.4" customHeight="1" x14ac:dyDescent="0.3">
      <c r="A307" s="494" t="s">
        <v>507</v>
      </c>
      <c r="B307" s="495" t="s">
        <v>508</v>
      </c>
      <c r="C307" s="496" t="s">
        <v>518</v>
      </c>
      <c r="D307" s="497" t="s">
        <v>785</v>
      </c>
      <c r="E307" s="496" t="s">
        <v>2026</v>
      </c>
      <c r="F307" s="497" t="s">
        <v>2027</v>
      </c>
      <c r="G307" s="496" t="s">
        <v>1641</v>
      </c>
      <c r="H307" s="496" t="s">
        <v>1642</v>
      </c>
      <c r="I307" s="498">
        <v>56789.42</v>
      </c>
      <c r="J307" s="498">
        <v>2</v>
      </c>
      <c r="K307" s="499">
        <v>113578.84</v>
      </c>
    </row>
    <row r="308" spans="1:11" ht="14.4" customHeight="1" x14ac:dyDescent="0.3">
      <c r="A308" s="494" t="s">
        <v>507</v>
      </c>
      <c r="B308" s="495" t="s">
        <v>508</v>
      </c>
      <c r="C308" s="496" t="s">
        <v>518</v>
      </c>
      <c r="D308" s="497" t="s">
        <v>785</v>
      </c>
      <c r="E308" s="496" t="s">
        <v>2026</v>
      </c>
      <c r="F308" s="497" t="s">
        <v>2027</v>
      </c>
      <c r="G308" s="496" t="s">
        <v>1643</v>
      </c>
      <c r="H308" s="496" t="s">
        <v>1644</v>
      </c>
      <c r="I308" s="498">
        <v>18955.599999999999</v>
      </c>
      <c r="J308" s="498">
        <v>1</v>
      </c>
      <c r="K308" s="499">
        <v>18955.599999999999</v>
      </c>
    </row>
    <row r="309" spans="1:11" ht="14.4" customHeight="1" x14ac:dyDescent="0.3">
      <c r="A309" s="494" t="s">
        <v>507</v>
      </c>
      <c r="B309" s="495" t="s">
        <v>508</v>
      </c>
      <c r="C309" s="496" t="s">
        <v>518</v>
      </c>
      <c r="D309" s="497" t="s">
        <v>785</v>
      </c>
      <c r="E309" s="496" t="s">
        <v>2026</v>
      </c>
      <c r="F309" s="497" t="s">
        <v>2027</v>
      </c>
      <c r="G309" s="496" t="s">
        <v>1645</v>
      </c>
      <c r="H309" s="496" t="s">
        <v>1646</v>
      </c>
      <c r="I309" s="498">
        <v>18955.599999999999</v>
      </c>
      <c r="J309" s="498">
        <v>2</v>
      </c>
      <c r="K309" s="499">
        <v>37911.199999999997</v>
      </c>
    </row>
    <row r="310" spans="1:11" ht="14.4" customHeight="1" x14ac:dyDescent="0.3">
      <c r="A310" s="494" t="s">
        <v>507</v>
      </c>
      <c r="B310" s="495" t="s">
        <v>508</v>
      </c>
      <c r="C310" s="496" t="s">
        <v>518</v>
      </c>
      <c r="D310" s="497" t="s">
        <v>785</v>
      </c>
      <c r="E310" s="496" t="s">
        <v>2026</v>
      </c>
      <c r="F310" s="497" t="s">
        <v>2027</v>
      </c>
      <c r="G310" s="496" t="s">
        <v>1647</v>
      </c>
      <c r="H310" s="496" t="s">
        <v>1648</v>
      </c>
      <c r="I310" s="498">
        <v>13665.83</v>
      </c>
      <c r="J310" s="498">
        <v>1</v>
      </c>
      <c r="K310" s="499">
        <v>13665.83</v>
      </c>
    </row>
    <row r="311" spans="1:11" ht="14.4" customHeight="1" x14ac:dyDescent="0.3">
      <c r="A311" s="494" t="s">
        <v>507</v>
      </c>
      <c r="B311" s="495" t="s">
        <v>508</v>
      </c>
      <c r="C311" s="496" t="s">
        <v>518</v>
      </c>
      <c r="D311" s="497" t="s">
        <v>785</v>
      </c>
      <c r="E311" s="496" t="s">
        <v>2026</v>
      </c>
      <c r="F311" s="497" t="s">
        <v>2027</v>
      </c>
      <c r="G311" s="496" t="s">
        <v>1649</v>
      </c>
      <c r="H311" s="496" t="s">
        <v>1650</v>
      </c>
      <c r="I311" s="498">
        <v>12535</v>
      </c>
      <c r="J311" s="498">
        <v>6</v>
      </c>
      <c r="K311" s="499">
        <v>75210</v>
      </c>
    </row>
    <row r="312" spans="1:11" ht="14.4" customHeight="1" x14ac:dyDescent="0.3">
      <c r="A312" s="494" t="s">
        <v>507</v>
      </c>
      <c r="B312" s="495" t="s">
        <v>508</v>
      </c>
      <c r="C312" s="496" t="s">
        <v>518</v>
      </c>
      <c r="D312" s="497" t="s">
        <v>785</v>
      </c>
      <c r="E312" s="496" t="s">
        <v>2026</v>
      </c>
      <c r="F312" s="497" t="s">
        <v>2027</v>
      </c>
      <c r="G312" s="496" t="s">
        <v>1651</v>
      </c>
      <c r="H312" s="496" t="s">
        <v>1652</v>
      </c>
      <c r="I312" s="498">
        <v>3424.3</v>
      </c>
      <c r="J312" s="498">
        <v>2</v>
      </c>
      <c r="K312" s="499">
        <v>6848.6</v>
      </c>
    </row>
    <row r="313" spans="1:11" ht="14.4" customHeight="1" x14ac:dyDescent="0.3">
      <c r="A313" s="494" t="s">
        <v>507</v>
      </c>
      <c r="B313" s="495" t="s">
        <v>508</v>
      </c>
      <c r="C313" s="496" t="s">
        <v>518</v>
      </c>
      <c r="D313" s="497" t="s">
        <v>785</v>
      </c>
      <c r="E313" s="496" t="s">
        <v>2026</v>
      </c>
      <c r="F313" s="497" t="s">
        <v>2027</v>
      </c>
      <c r="G313" s="496" t="s">
        <v>1653</v>
      </c>
      <c r="H313" s="496" t="s">
        <v>1654</v>
      </c>
      <c r="I313" s="498">
        <v>13665.83</v>
      </c>
      <c r="J313" s="498">
        <v>2</v>
      </c>
      <c r="K313" s="499">
        <v>27331.66</v>
      </c>
    </row>
    <row r="314" spans="1:11" ht="14.4" customHeight="1" x14ac:dyDescent="0.3">
      <c r="A314" s="494" t="s">
        <v>507</v>
      </c>
      <c r="B314" s="495" t="s">
        <v>508</v>
      </c>
      <c r="C314" s="496" t="s">
        <v>518</v>
      </c>
      <c r="D314" s="497" t="s">
        <v>785</v>
      </c>
      <c r="E314" s="496" t="s">
        <v>2026</v>
      </c>
      <c r="F314" s="497" t="s">
        <v>2027</v>
      </c>
      <c r="G314" s="496" t="s">
        <v>1655</v>
      </c>
      <c r="H314" s="496" t="s">
        <v>1656</v>
      </c>
      <c r="I314" s="498">
        <v>27799.22</v>
      </c>
      <c r="J314" s="498">
        <v>1</v>
      </c>
      <c r="K314" s="499">
        <v>27799.22</v>
      </c>
    </row>
    <row r="315" spans="1:11" ht="14.4" customHeight="1" x14ac:dyDescent="0.3">
      <c r="A315" s="494" t="s">
        <v>507</v>
      </c>
      <c r="B315" s="495" t="s">
        <v>508</v>
      </c>
      <c r="C315" s="496" t="s">
        <v>518</v>
      </c>
      <c r="D315" s="497" t="s">
        <v>785</v>
      </c>
      <c r="E315" s="496" t="s">
        <v>2026</v>
      </c>
      <c r="F315" s="497" t="s">
        <v>2027</v>
      </c>
      <c r="G315" s="496" t="s">
        <v>1657</v>
      </c>
      <c r="H315" s="496" t="s">
        <v>1658</v>
      </c>
      <c r="I315" s="498">
        <v>5238.09</v>
      </c>
      <c r="J315" s="498">
        <v>2</v>
      </c>
      <c r="K315" s="499">
        <v>10476.18</v>
      </c>
    </row>
    <row r="316" spans="1:11" ht="14.4" customHeight="1" x14ac:dyDescent="0.3">
      <c r="A316" s="494" t="s">
        <v>507</v>
      </c>
      <c r="B316" s="495" t="s">
        <v>508</v>
      </c>
      <c r="C316" s="496" t="s">
        <v>518</v>
      </c>
      <c r="D316" s="497" t="s">
        <v>785</v>
      </c>
      <c r="E316" s="496" t="s">
        <v>2026</v>
      </c>
      <c r="F316" s="497" t="s">
        <v>2027</v>
      </c>
      <c r="G316" s="496" t="s">
        <v>1659</v>
      </c>
      <c r="H316" s="496" t="s">
        <v>1660</v>
      </c>
      <c r="I316" s="498">
        <v>18349.904999999999</v>
      </c>
      <c r="J316" s="498">
        <v>2</v>
      </c>
      <c r="K316" s="499">
        <v>36699.81</v>
      </c>
    </row>
    <row r="317" spans="1:11" ht="14.4" customHeight="1" x14ac:dyDescent="0.3">
      <c r="A317" s="494" t="s">
        <v>507</v>
      </c>
      <c r="B317" s="495" t="s">
        <v>508</v>
      </c>
      <c r="C317" s="496" t="s">
        <v>518</v>
      </c>
      <c r="D317" s="497" t="s">
        <v>785</v>
      </c>
      <c r="E317" s="496" t="s">
        <v>2026</v>
      </c>
      <c r="F317" s="497" t="s">
        <v>2027</v>
      </c>
      <c r="G317" s="496" t="s">
        <v>1661</v>
      </c>
      <c r="H317" s="496" t="s">
        <v>1662</v>
      </c>
      <c r="I317" s="498">
        <v>3399.27</v>
      </c>
      <c r="J317" s="498">
        <v>1</v>
      </c>
      <c r="K317" s="499">
        <v>3399.27</v>
      </c>
    </row>
    <row r="318" spans="1:11" ht="14.4" customHeight="1" x14ac:dyDescent="0.3">
      <c r="A318" s="494" t="s">
        <v>507</v>
      </c>
      <c r="B318" s="495" t="s">
        <v>508</v>
      </c>
      <c r="C318" s="496" t="s">
        <v>518</v>
      </c>
      <c r="D318" s="497" t="s">
        <v>785</v>
      </c>
      <c r="E318" s="496" t="s">
        <v>2026</v>
      </c>
      <c r="F318" s="497" t="s">
        <v>2027</v>
      </c>
      <c r="G318" s="496" t="s">
        <v>1663</v>
      </c>
      <c r="H318" s="496" t="s">
        <v>1664</v>
      </c>
      <c r="I318" s="498">
        <v>12535</v>
      </c>
      <c r="J318" s="498">
        <v>4</v>
      </c>
      <c r="K318" s="499">
        <v>50140</v>
      </c>
    </row>
    <row r="319" spans="1:11" ht="14.4" customHeight="1" x14ac:dyDescent="0.3">
      <c r="A319" s="494" t="s">
        <v>507</v>
      </c>
      <c r="B319" s="495" t="s">
        <v>508</v>
      </c>
      <c r="C319" s="496" t="s">
        <v>518</v>
      </c>
      <c r="D319" s="497" t="s">
        <v>785</v>
      </c>
      <c r="E319" s="496" t="s">
        <v>2026</v>
      </c>
      <c r="F319" s="497" t="s">
        <v>2027</v>
      </c>
      <c r="G319" s="496" t="s">
        <v>1665</v>
      </c>
      <c r="H319" s="496" t="s">
        <v>1666</v>
      </c>
      <c r="I319" s="498">
        <v>1054.78</v>
      </c>
      <c r="J319" s="498">
        <v>1</v>
      </c>
      <c r="K319" s="499">
        <v>1054.78</v>
      </c>
    </row>
    <row r="320" spans="1:11" ht="14.4" customHeight="1" x14ac:dyDescent="0.3">
      <c r="A320" s="494" t="s">
        <v>507</v>
      </c>
      <c r="B320" s="495" t="s">
        <v>508</v>
      </c>
      <c r="C320" s="496" t="s">
        <v>518</v>
      </c>
      <c r="D320" s="497" t="s">
        <v>785</v>
      </c>
      <c r="E320" s="496" t="s">
        <v>2026</v>
      </c>
      <c r="F320" s="497" t="s">
        <v>2027</v>
      </c>
      <c r="G320" s="496" t="s">
        <v>1667</v>
      </c>
      <c r="H320" s="496" t="s">
        <v>1668</v>
      </c>
      <c r="I320" s="498">
        <v>1936</v>
      </c>
      <c r="J320" s="498">
        <v>4</v>
      </c>
      <c r="K320" s="499">
        <v>7744</v>
      </c>
    </row>
    <row r="321" spans="1:11" ht="14.4" customHeight="1" x14ac:dyDescent="0.3">
      <c r="A321" s="494" t="s">
        <v>507</v>
      </c>
      <c r="B321" s="495" t="s">
        <v>508</v>
      </c>
      <c r="C321" s="496" t="s">
        <v>518</v>
      </c>
      <c r="D321" s="497" t="s">
        <v>785</v>
      </c>
      <c r="E321" s="496" t="s">
        <v>2026</v>
      </c>
      <c r="F321" s="497" t="s">
        <v>2027</v>
      </c>
      <c r="G321" s="496" t="s">
        <v>1669</v>
      </c>
      <c r="H321" s="496" t="s">
        <v>1670</v>
      </c>
      <c r="I321" s="498">
        <v>10791</v>
      </c>
      <c r="J321" s="498">
        <v>1</v>
      </c>
      <c r="K321" s="499">
        <v>10791</v>
      </c>
    </row>
    <row r="322" spans="1:11" ht="14.4" customHeight="1" x14ac:dyDescent="0.3">
      <c r="A322" s="494" t="s">
        <v>507</v>
      </c>
      <c r="B322" s="495" t="s">
        <v>508</v>
      </c>
      <c r="C322" s="496" t="s">
        <v>518</v>
      </c>
      <c r="D322" s="497" t="s">
        <v>785</v>
      </c>
      <c r="E322" s="496" t="s">
        <v>2026</v>
      </c>
      <c r="F322" s="497" t="s">
        <v>2027</v>
      </c>
      <c r="G322" s="496" t="s">
        <v>1671</v>
      </c>
      <c r="H322" s="496" t="s">
        <v>1672</v>
      </c>
      <c r="I322" s="498">
        <v>2545.84</v>
      </c>
      <c r="J322" s="498">
        <v>2</v>
      </c>
      <c r="K322" s="499">
        <v>5091.68</v>
      </c>
    </row>
    <row r="323" spans="1:11" ht="14.4" customHeight="1" x14ac:dyDescent="0.3">
      <c r="A323" s="494" t="s">
        <v>507</v>
      </c>
      <c r="B323" s="495" t="s">
        <v>508</v>
      </c>
      <c r="C323" s="496" t="s">
        <v>518</v>
      </c>
      <c r="D323" s="497" t="s">
        <v>785</v>
      </c>
      <c r="E323" s="496" t="s">
        <v>2026</v>
      </c>
      <c r="F323" s="497" t="s">
        <v>2027</v>
      </c>
      <c r="G323" s="496" t="s">
        <v>1673</v>
      </c>
      <c r="H323" s="496" t="s">
        <v>1674</v>
      </c>
      <c r="I323" s="498">
        <v>12535</v>
      </c>
      <c r="J323" s="498">
        <v>2</v>
      </c>
      <c r="K323" s="499">
        <v>25070</v>
      </c>
    </row>
    <row r="324" spans="1:11" ht="14.4" customHeight="1" x14ac:dyDescent="0.3">
      <c r="A324" s="494" t="s">
        <v>507</v>
      </c>
      <c r="B324" s="495" t="s">
        <v>508</v>
      </c>
      <c r="C324" s="496" t="s">
        <v>518</v>
      </c>
      <c r="D324" s="497" t="s">
        <v>785</v>
      </c>
      <c r="E324" s="496" t="s">
        <v>2026</v>
      </c>
      <c r="F324" s="497" t="s">
        <v>2027</v>
      </c>
      <c r="G324" s="496" t="s">
        <v>1675</v>
      </c>
      <c r="H324" s="496" t="s">
        <v>1676</v>
      </c>
      <c r="I324" s="498">
        <v>12535</v>
      </c>
      <c r="J324" s="498">
        <v>1</v>
      </c>
      <c r="K324" s="499">
        <v>12535</v>
      </c>
    </row>
    <row r="325" spans="1:11" ht="14.4" customHeight="1" x14ac:dyDescent="0.3">
      <c r="A325" s="494" t="s">
        <v>507</v>
      </c>
      <c r="B325" s="495" t="s">
        <v>508</v>
      </c>
      <c r="C325" s="496" t="s">
        <v>518</v>
      </c>
      <c r="D325" s="497" t="s">
        <v>785</v>
      </c>
      <c r="E325" s="496" t="s">
        <v>2026</v>
      </c>
      <c r="F325" s="497" t="s">
        <v>2027</v>
      </c>
      <c r="G325" s="496" t="s">
        <v>1677</v>
      </c>
      <c r="H325" s="496" t="s">
        <v>1678</v>
      </c>
      <c r="I325" s="498">
        <v>2602.4699999999998</v>
      </c>
      <c r="J325" s="498">
        <v>2</v>
      </c>
      <c r="K325" s="499">
        <v>5204.9399999999996</v>
      </c>
    </row>
    <row r="326" spans="1:11" ht="14.4" customHeight="1" x14ac:dyDescent="0.3">
      <c r="A326" s="494" t="s">
        <v>507</v>
      </c>
      <c r="B326" s="495" t="s">
        <v>508</v>
      </c>
      <c r="C326" s="496" t="s">
        <v>518</v>
      </c>
      <c r="D326" s="497" t="s">
        <v>785</v>
      </c>
      <c r="E326" s="496" t="s">
        <v>2026</v>
      </c>
      <c r="F326" s="497" t="s">
        <v>2027</v>
      </c>
      <c r="G326" s="496" t="s">
        <v>1679</v>
      </c>
      <c r="H326" s="496" t="s">
        <v>1680</v>
      </c>
      <c r="I326" s="498">
        <v>1054.78</v>
      </c>
      <c r="J326" s="498">
        <v>2</v>
      </c>
      <c r="K326" s="499">
        <v>2109.56</v>
      </c>
    </row>
    <row r="327" spans="1:11" ht="14.4" customHeight="1" x14ac:dyDescent="0.3">
      <c r="A327" s="494" t="s">
        <v>507</v>
      </c>
      <c r="B327" s="495" t="s">
        <v>508</v>
      </c>
      <c r="C327" s="496" t="s">
        <v>518</v>
      </c>
      <c r="D327" s="497" t="s">
        <v>785</v>
      </c>
      <c r="E327" s="496" t="s">
        <v>2026</v>
      </c>
      <c r="F327" s="497" t="s">
        <v>2027</v>
      </c>
      <c r="G327" s="496" t="s">
        <v>1681</v>
      </c>
      <c r="H327" s="496" t="s">
        <v>1682</v>
      </c>
      <c r="I327" s="498">
        <v>18955.599999999999</v>
      </c>
      <c r="J327" s="498">
        <v>3</v>
      </c>
      <c r="K327" s="499">
        <v>56866.799999999996</v>
      </c>
    </row>
    <row r="328" spans="1:11" ht="14.4" customHeight="1" x14ac:dyDescent="0.3">
      <c r="A328" s="494" t="s">
        <v>507</v>
      </c>
      <c r="B328" s="495" t="s">
        <v>508</v>
      </c>
      <c r="C328" s="496" t="s">
        <v>518</v>
      </c>
      <c r="D328" s="497" t="s">
        <v>785</v>
      </c>
      <c r="E328" s="496" t="s">
        <v>2026</v>
      </c>
      <c r="F328" s="497" t="s">
        <v>2027</v>
      </c>
      <c r="G328" s="496" t="s">
        <v>1683</v>
      </c>
      <c r="H328" s="496" t="s">
        <v>1684</v>
      </c>
      <c r="I328" s="498">
        <v>18955.599999999999</v>
      </c>
      <c r="J328" s="498">
        <v>3</v>
      </c>
      <c r="K328" s="499">
        <v>56866.799999999996</v>
      </c>
    </row>
    <row r="329" spans="1:11" ht="14.4" customHeight="1" x14ac:dyDescent="0.3">
      <c r="A329" s="494" t="s">
        <v>507</v>
      </c>
      <c r="B329" s="495" t="s">
        <v>508</v>
      </c>
      <c r="C329" s="496" t="s">
        <v>518</v>
      </c>
      <c r="D329" s="497" t="s">
        <v>785</v>
      </c>
      <c r="E329" s="496" t="s">
        <v>2026</v>
      </c>
      <c r="F329" s="497" t="s">
        <v>2027</v>
      </c>
      <c r="G329" s="496" t="s">
        <v>1685</v>
      </c>
      <c r="H329" s="496" t="s">
        <v>1686</v>
      </c>
      <c r="I329" s="498">
        <v>18955.599999999999</v>
      </c>
      <c r="J329" s="498">
        <v>2</v>
      </c>
      <c r="K329" s="499">
        <v>37911.199999999997</v>
      </c>
    </row>
    <row r="330" spans="1:11" ht="14.4" customHeight="1" x14ac:dyDescent="0.3">
      <c r="A330" s="494" t="s">
        <v>507</v>
      </c>
      <c r="B330" s="495" t="s">
        <v>508</v>
      </c>
      <c r="C330" s="496" t="s">
        <v>518</v>
      </c>
      <c r="D330" s="497" t="s">
        <v>785</v>
      </c>
      <c r="E330" s="496" t="s">
        <v>2026</v>
      </c>
      <c r="F330" s="497" t="s">
        <v>2027</v>
      </c>
      <c r="G330" s="496" t="s">
        <v>1687</v>
      </c>
      <c r="H330" s="496" t="s">
        <v>1688</v>
      </c>
      <c r="I330" s="498">
        <v>18955.599999999999</v>
      </c>
      <c r="J330" s="498">
        <v>1</v>
      </c>
      <c r="K330" s="499">
        <v>18955.599999999999</v>
      </c>
    </row>
    <row r="331" spans="1:11" ht="14.4" customHeight="1" x14ac:dyDescent="0.3">
      <c r="A331" s="494" t="s">
        <v>507</v>
      </c>
      <c r="B331" s="495" t="s">
        <v>508</v>
      </c>
      <c r="C331" s="496" t="s">
        <v>518</v>
      </c>
      <c r="D331" s="497" t="s">
        <v>785</v>
      </c>
      <c r="E331" s="496" t="s">
        <v>2026</v>
      </c>
      <c r="F331" s="497" t="s">
        <v>2027</v>
      </c>
      <c r="G331" s="496" t="s">
        <v>1689</v>
      </c>
      <c r="H331" s="496" t="s">
        <v>1690</v>
      </c>
      <c r="I331" s="498">
        <v>25570</v>
      </c>
      <c r="J331" s="498">
        <v>5</v>
      </c>
      <c r="K331" s="499">
        <v>127850</v>
      </c>
    </row>
    <row r="332" spans="1:11" ht="14.4" customHeight="1" x14ac:dyDescent="0.3">
      <c r="A332" s="494" t="s">
        <v>507</v>
      </c>
      <c r="B332" s="495" t="s">
        <v>508</v>
      </c>
      <c r="C332" s="496" t="s">
        <v>518</v>
      </c>
      <c r="D332" s="497" t="s">
        <v>785</v>
      </c>
      <c r="E332" s="496" t="s">
        <v>2026</v>
      </c>
      <c r="F332" s="497" t="s">
        <v>2027</v>
      </c>
      <c r="G332" s="496" t="s">
        <v>1691</v>
      </c>
      <c r="H332" s="496" t="s">
        <v>1692</v>
      </c>
      <c r="I332" s="498">
        <v>21191.38</v>
      </c>
      <c r="J332" s="498">
        <v>1</v>
      </c>
      <c r="K332" s="499">
        <v>21191.38</v>
      </c>
    </row>
    <row r="333" spans="1:11" ht="14.4" customHeight="1" x14ac:dyDescent="0.3">
      <c r="A333" s="494" t="s">
        <v>507</v>
      </c>
      <c r="B333" s="495" t="s">
        <v>508</v>
      </c>
      <c r="C333" s="496" t="s">
        <v>518</v>
      </c>
      <c r="D333" s="497" t="s">
        <v>785</v>
      </c>
      <c r="E333" s="496" t="s">
        <v>2026</v>
      </c>
      <c r="F333" s="497" t="s">
        <v>2027</v>
      </c>
      <c r="G333" s="496" t="s">
        <v>1693</v>
      </c>
      <c r="H333" s="496" t="s">
        <v>1694</v>
      </c>
      <c r="I333" s="498">
        <v>18955.599999999999</v>
      </c>
      <c r="J333" s="498">
        <v>7</v>
      </c>
      <c r="K333" s="499">
        <v>132689.20000000001</v>
      </c>
    </row>
    <row r="334" spans="1:11" ht="14.4" customHeight="1" x14ac:dyDescent="0.3">
      <c r="A334" s="494" t="s">
        <v>507</v>
      </c>
      <c r="B334" s="495" t="s">
        <v>508</v>
      </c>
      <c r="C334" s="496" t="s">
        <v>518</v>
      </c>
      <c r="D334" s="497" t="s">
        <v>785</v>
      </c>
      <c r="E334" s="496" t="s">
        <v>2026</v>
      </c>
      <c r="F334" s="497" t="s">
        <v>2027</v>
      </c>
      <c r="G334" s="496" t="s">
        <v>1695</v>
      </c>
      <c r="H334" s="496" t="s">
        <v>1696</v>
      </c>
      <c r="I334" s="498">
        <v>1634.56</v>
      </c>
      <c r="J334" s="498">
        <v>15</v>
      </c>
      <c r="K334" s="499">
        <v>24518.429999999997</v>
      </c>
    </row>
    <row r="335" spans="1:11" ht="14.4" customHeight="1" x14ac:dyDescent="0.3">
      <c r="A335" s="494" t="s">
        <v>507</v>
      </c>
      <c r="B335" s="495" t="s">
        <v>508</v>
      </c>
      <c r="C335" s="496" t="s">
        <v>518</v>
      </c>
      <c r="D335" s="497" t="s">
        <v>785</v>
      </c>
      <c r="E335" s="496" t="s">
        <v>2026</v>
      </c>
      <c r="F335" s="497" t="s">
        <v>2027</v>
      </c>
      <c r="G335" s="496" t="s">
        <v>1697</v>
      </c>
      <c r="H335" s="496" t="s">
        <v>1698</v>
      </c>
      <c r="I335" s="498">
        <v>18955.599999999999</v>
      </c>
      <c r="J335" s="498">
        <v>2</v>
      </c>
      <c r="K335" s="499">
        <v>37911.199999999997</v>
      </c>
    </row>
    <row r="336" spans="1:11" ht="14.4" customHeight="1" x14ac:dyDescent="0.3">
      <c r="A336" s="494" t="s">
        <v>507</v>
      </c>
      <c r="B336" s="495" t="s">
        <v>508</v>
      </c>
      <c r="C336" s="496" t="s">
        <v>518</v>
      </c>
      <c r="D336" s="497" t="s">
        <v>785</v>
      </c>
      <c r="E336" s="496" t="s">
        <v>2026</v>
      </c>
      <c r="F336" s="497" t="s">
        <v>2027</v>
      </c>
      <c r="G336" s="496" t="s">
        <v>1699</v>
      </c>
      <c r="H336" s="496" t="s">
        <v>1700</v>
      </c>
      <c r="I336" s="498">
        <v>1050.79</v>
      </c>
      <c r="J336" s="498">
        <v>35</v>
      </c>
      <c r="K336" s="499">
        <v>36777.589999999997</v>
      </c>
    </row>
    <row r="337" spans="1:11" ht="14.4" customHeight="1" x14ac:dyDescent="0.3">
      <c r="A337" s="494" t="s">
        <v>507</v>
      </c>
      <c r="B337" s="495" t="s">
        <v>508</v>
      </c>
      <c r="C337" s="496" t="s">
        <v>518</v>
      </c>
      <c r="D337" s="497" t="s">
        <v>785</v>
      </c>
      <c r="E337" s="496" t="s">
        <v>2026</v>
      </c>
      <c r="F337" s="497" t="s">
        <v>2027</v>
      </c>
      <c r="G337" s="496" t="s">
        <v>1701</v>
      </c>
      <c r="H337" s="496" t="s">
        <v>1702</v>
      </c>
      <c r="I337" s="498">
        <v>4360.003076923078</v>
      </c>
      <c r="J337" s="498">
        <v>26</v>
      </c>
      <c r="K337" s="499">
        <v>113360.05</v>
      </c>
    </row>
    <row r="338" spans="1:11" ht="14.4" customHeight="1" x14ac:dyDescent="0.3">
      <c r="A338" s="494" t="s">
        <v>507</v>
      </c>
      <c r="B338" s="495" t="s">
        <v>508</v>
      </c>
      <c r="C338" s="496" t="s">
        <v>518</v>
      </c>
      <c r="D338" s="497" t="s">
        <v>785</v>
      </c>
      <c r="E338" s="496" t="s">
        <v>2026</v>
      </c>
      <c r="F338" s="497" t="s">
        <v>2027</v>
      </c>
      <c r="G338" s="496" t="s">
        <v>1703</v>
      </c>
      <c r="H338" s="496" t="s">
        <v>1704</v>
      </c>
      <c r="I338" s="498">
        <v>9111.2999999999993</v>
      </c>
      <c r="J338" s="498">
        <v>1</v>
      </c>
      <c r="K338" s="499">
        <v>9111.2999999999993</v>
      </c>
    </row>
    <row r="339" spans="1:11" ht="14.4" customHeight="1" x14ac:dyDescent="0.3">
      <c r="A339" s="494" t="s">
        <v>507</v>
      </c>
      <c r="B339" s="495" t="s">
        <v>508</v>
      </c>
      <c r="C339" s="496" t="s">
        <v>518</v>
      </c>
      <c r="D339" s="497" t="s">
        <v>785</v>
      </c>
      <c r="E339" s="496" t="s">
        <v>2026</v>
      </c>
      <c r="F339" s="497" t="s">
        <v>2027</v>
      </c>
      <c r="G339" s="496" t="s">
        <v>1705</v>
      </c>
      <c r="H339" s="496" t="s">
        <v>1706</v>
      </c>
      <c r="I339" s="498">
        <v>14698.72</v>
      </c>
      <c r="J339" s="498">
        <v>1</v>
      </c>
      <c r="K339" s="499">
        <v>14698.72</v>
      </c>
    </row>
    <row r="340" spans="1:11" ht="14.4" customHeight="1" x14ac:dyDescent="0.3">
      <c r="A340" s="494" t="s">
        <v>507</v>
      </c>
      <c r="B340" s="495" t="s">
        <v>508</v>
      </c>
      <c r="C340" s="496" t="s">
        <v>518</v>
      </c>
      <c r="D340" s="497" t="s">
        <v>785</v>
      </c>
      <c r="E340" s="496" t="s">
        <v>2026</v>
      </c>
      <c r="F340" s="497" t="s">
        <v>2027</v>
      </c>
      <c r="G340" s="496" t="s">
        <v>1707</v>
      </c>
      <c r="H340" s="496" t="s">
        <v>1708</v>
      </c>
      <c r="I340" s="498">
        <v>12535</v>
      </c>
      <c r="J340" s="498">
        <v>6</v>
      </c>
      <c r="K340" s="499">
        <v>75210</v>
      </c>
    </row>
    <row r="341" spans="1:11" ht="14.4" customHeight="1" x14ac:dyDescent="0.3">
      <c r="A341" s="494" t="s">
        <v>507</v>
      </c>
      <c r="B341" s="495" t="s">
        <v>508</v>
      </c>
      <c r="C341" s="496" t="s">
        <v>518</v>
      </c>
      <c r="D341" s="497" t="s">
        <v>785</v>
      </c>
      <c r="E341" s="496" t="s">
        <v>2026</v>
      </c>
      <c r="F341" s="497" t="s">
        <v>2027</v>
      </c>
      <c r="G341" s="496" t="s">
        <v>1709</v>
      </c>
      <c r="H341" s="496" t="s">
        <v>1710</v>
      </c>
      <c r="I341" s="498">
        <v>796.18</v>
      </c>
      <c r="J341" s="498">
        <v>5</v>
      </c>
      <c r="K341" s="499">
        <v>3980.9</v>
      </c>
    </row>
    <row r="342" spans="1:11" ht="14.4" customHeight="1" x14ac:dyDescent="0.3">
      <c r="A342" s="494" t="s">
        <v>507</v>
      </c>
      <c r="B342" s="495" t="s">
        <v>508</v>
      </c>
      <c r="C342" s="496" t="s">
        <v>518</v>
      </c>
      <c r="D342" s="497" t="s">
        <v>785</v>
      </c>
      <c r="E342" s="496" t="s">
        <v>2026</v>
      </c>
      <c r="F342" s="497" t="s">
        <v>2027</v>
      </c>
      <c r="G342" s="496" t="s">
        <v>1711</v>
      </c>
      <c r="H342" s="496" t="s">
        <v>1712</v>
      </c>
      <c r="I342" s="498">
        <v>3495.56</v>
      </c>
      <c r="J342" s="498">
        <v>4</v>
      </c>
      <c r="K342" s="499">
        <v>13982.24</v>
      </c>
    </row>
    <row r="343" spans="1:11" ht="14.4" customHeight="1" x14ac:dyDescent="0.3">
      <c r="A343" s="494" t="s">
        <v>507</v>
      </c>
      <c r="B343" s="495" t="s">
        <v>508</v>
      </c>
      <c r="C343" s="496" t="s">
        <v>518</v>
      </c>
      <c r="D343" s="497" t="s">
        <v>785</v>
      </c>
      <c r="E343" s="496" t="s">
        <v>2026</v>
      </c>
      <c r="F343" s="497" t="s">
        <v>2027</v>
      </c>
      <c r="G343" s="496" t="s">
        <v>1713</v>
      </c>
      <c r="H343" s="496" t="s">
        <v>1714</v>
      </c>
      <c r="I343" s="498">
        <v>15395</v>
      </c>
      <c r="J343" s="498">
        <v>1</v>
      </c>
      <c r="K343" s="499">
        <v>15395</v>
      </c>
    </row>
    <row r="344" spans="1:11" ht="14.4" customHeight="1" x14ac:dyDescent="0.3">
      <c r="A344" s="494" t="s">
        <v>507</v>
      </c>
      <c r="B344" s="495" t="s">
        <v>508</v>
      </c>
      <c r="C344" s="496" t="s">
        <v>518</v>
      </c>
      <c r="D344" s="497" t="s">
        <v>785</v>
      </c>
      <c r="E344" s="496" t="s">
        <v>2026</v>
      </c>
      <c r="F344" s="497" t="s">
        <v>2027</v>
      </c>
      <c r="G344" s="496" t="s">
        <v>1715</v>
      </c>
      <c r="H344" s="496" t="s">
        <v>1716</v>
      </c>
      <c r="I344" s="498">
        <v>1074.71</v>
      </c>
      <c r="J344" s="498">
        <v>17</v>
      </c>
      <c r="K344" s="499">
        <v>18270.07</v>
      </c>
    </row>
    <row r="345" spans="1:11" ht="14.4" customHeight="1" x14ac:dyDescent="0.3">
      <c r="A345" s="494" t="s">
        <v>507</v>
      </c>
      <c r="B345" s="495" t="s">
        <v>508</v>
      </c>
      <c r="C345" s="496" t="s">
        <v>518</v>
      </c>
      <c r="D345" s="497" t="s">
        <v>785</v>
      </c>
      <c r="E345" s="496" t="s">
        <v>2026</v>
      </c>
      <c r="F345" s="497" t="s">
        <v>2027</v>
      </c>
      <c r="G345" s="496" t="s">
        <v>1717</v>
      </c>
      <c r="H345" s="496" t="s">
        <v>1718</v>
      </c>
      <c r="I345" s="498">
        <v>798.38333333333321</v>
      </c>
      <c r="J345" s="498">
        <v>55</v>
      </c>
      <c r="K345" s="499">
        <v>43856</v>
      </c>
    </row>
    <row r="346" spans="1:11" ht="14.4" customHeight="1" x14ac:dyDescent="0.3">
      <c r="A346" s="494" t="s">
        <v>507</v>
      </c>
      <c r="B346" s="495" t="s">
        <v>508</v>
      </c>
      <c r="C346" s="496" t="s">
        <v>518</v>
      </c>
      <c r="D346" s="497" t="s">
        <v>785</v>
      </c>
      <c r="E346" s="496" t="s">
        <v>2026</v>
      </c>
      <c r="F346" s="497" t="s">
        <v>2027</v>
      </c>
      <c r="G346" s="496" t="s">
        <v>1719</v>
      </c>
      <c r="H346" s="496" t="s">
        <v>1720</v>
      </c>
      <c r="I346" s="498">
        <v>1054.78</v>
      </c>
      <c r="J346" s="498">
        <v>2</v>
      </c>
      <c r="K346" s="499">
        <v>2109.56</v>
      </c>
    </row>
    <row r="347" spans="1:11" ht="14.4" customHeight="1" x14ac:dyDescent="0.3">
      <c r="A347" s="494" t="s">
        <v>507</v>
      </c>
      <c r="B347" s="495" t="s">
        <v>508</v>
      </c>
      <c r="C347" s="496" t="s">
        <v>518</v>
      </c>
      <c r="D347" s="497" t="s">
        <v>785</v>
      </c>
      <c r="E347" s="496" t="s">
        <v>2026</v>
      </c>
      <c r="F347" s="497" t="s">
        <v>2027</v>
      </c>
      <c r="G347" s="496" t="s">
        <v>1721</v>
      </c>
      <c r="H347" s="496" t="s">
        <v>1722</v>
      </c>
      <c r="I347" s="498">
        <v>2602.4699999999998</v>
      </c>
      <c r="J347" s="498">
        <v>3</v>
      </c>
      <c r="K347" s="499">
        <v>7807.41</v>
      </c>
    </row>
    <row r="348" spans="1:11" ht="14.4" customHeight="1" x14ac:dyDescent="0.3">
      <c r="A348" s="494" t="s">
        <v>507</v>
      </c>
      <c r="B348" s="495" t="s">
        <v>508</v>
      </c>
      <c r="C348" s="496" t="s">
        <v>518</v>
      </c>
      <c r="D348" s="497" t="s">
        <v>785</v>
      </c>
      <c r="E348" s="496" t="s">
        <v>2026</v>
      </c>
      <c r="F348" s="497" t="s">
        <v>2027</v>
      </c>
      <c r="G348" s="496" t="s">
        <v>1723</v>
      </c>
      <c r="H348" s="496" t="s">
        <v>1724</v>
      </c>
      <c r="I348" s="498">
        <v>1086.0999999999999</v>
      </c>
      <c r="J348" s="498">
        <v>15</v>
      </c>
      <c r="K348" s="499">
        <v>16291.439999999999</v>
      </c>
    </row>
    <row r="349" spans="1:11" ht="14.4" customHeight="1" x14ac:dyDescent="0.3">
      <c r="A349" s="494" t="s">
        <v>507</v>
      </c>
      <c r="B349" s="495" t="s">
        <v>508</v>
      </c>
      <c r="C349" s="496" t="s">
        <v>518</v>
      </c>
      <c r="D349" s="497" t="s">
        <v>785</v>
      </c>
      <c r="E349" s="496" t="s">
        <v>2026</v>
      </c>
      <c r="F349" s="497" t="s">
        <v>2027</v>
      </c>
      <c r="G349" s="496" t="s">
        <v>1725</v>
      </c>
      <c r="H349" s="496" t="s">
        <v>1726</v>
      </c>
      <c r="I349" s="498">
        <v>3443.68</v>
      </c>
      <c r="J349" s="498">
        <v>7</v>
      </c>
      <c r="K349" s="499">
        <v>24105.730000000003</v>
      </c>
    </row>
    <row r="350" spans="1:11" ht="14.4" customHeight="1" x14ac:dyDescent="0.3">
      <c r="A350" s="494" t="s">
        <v>507</v>
      </c>
      <c r="B350" s="495" t="s">
        <v>508</v>
      </c>
      <c r="C350" s="496" t="s">
        <v>518</v>
      </c>
      <c r="D350" s="497" t="s">
        <v>785</v>
      </c>
      <c r="E350" s="496" t="s">
        <v>2026</v>
      </c>
      <c r="F350" s="497" t="s">
        <v>2027</v>
      </c>
      <c r="G350" s="496" t="s">
        <v>1727</v>
      </c>
      <c r="H350" s="496" t="s">
        <v>1728</v>
      </c>
      <c r="I350" s="498">
        <v>1754.5</v>
      </c>
      <c r="J350" s="498">
        <v>15</v>
      </c>
      <c r="K350" s="499">
        <v>26317.5</v>
      </c>
    </row>
    <row r="351" spans="1:11" ht="14.4" customHeight="1" x14ac:dyDescent="0.3">
      <c r="A351" s="494" t="s">
        <v>507</v>
      </c>
      <c r="B351" s="495" t="s">
        <v>508</v>
      </c>
      <c r="C351" s="496" t="s">
        <v>518</v>
      </c>
      <c r="D351" s="497" t="s">
        <v>785</v>
      </c>
      <c r="E351" s="496" t="s">
        <v>2026</v>
      </c>
      <c r="F351" s="497" t="s">
        <v>2027</v>
      </c>
      <c r="G351" s="496" t="s">
        <v>1729</v>
      </c>
      <c r="H351" s="496" t="s">
        <v>1730</v>
      </c>
      <c r="I351" s="498">
        <v>434.39</v>
      </c>
      <c r="J351" s="498">
        <v>5</v>
      </c>
      <c r="K351" s="499">
        <v>2171.9499999999998</v>
      </c>
    </row>
    <row r="352" spans="1:11" ht="14.4" customHeight="1" x14ac:dyDescent="0.3">
      <c r="A352" s="494" t="s">
        <v>507</v>
      </c>
      <c r="B352" s="495" t="s">
        <v>508</v>
      </c>
      <c r="C352" s="496" t="s">
        <v>518</v>
      </c>
      <c r="D352" s="497" t="s">
        <v>785</v>
      </c>
      <c r="E352" s="496" t="s">
        <v>2026</v>
      </c>
      <c r="F352" s="497" t="s">
        <v>2027</v>
      </c>
      <c r="G352" s="496" t="s">
        <v>1731</v>
      </c>
      <c r="H352" s="496" t="s">
        <v>1732</v>
      </c>
      <c r="I352" s="498">
        <v>11772</v>
      </c>
      <c r="J352" s="498">
        <v>1</v>
      </c>
      <c r="K352" s="499">
        <v>11772</v>
      </c>
    </row>
    <row r="353" spans="1:11" ht="14.4" customHeight="1" x14ac:dyDescent="0.3">
      <c r="A353" s="494" t="s">
        <v>507</v>
      </c>
      <c r="B353" s="495" t="s">
        <v>508</v>
      </c>
      <c r="C353" s="496" t="s">
        <v>518</v>
      </c>
      <c r="D353" s="497" t="s">
        <v>785</v>
      </c>
      <c r="E353" s="496" t="s">
        <v>2026</v>
      </c>
      <c r="F353" s="497" t="s">
        <v>2027</v>
      </c>
      <c r="G353" s="496" t="s">
        <v>1733</v>
      </c>
      <c r="H353" s="496" t="s">
        <v>1734</v>
      </c>
      <c r="I353" s="498">
        <v>21191.38</v>
      </c>
      <c r="J353" s="498">
        <v>4</v>
      </c>
      <c r="K353" s="499">
        <v>84765.52</v>
      </c>
    </row>
    <row r="354" spans="1:11" ht="14.4" customHeight="1" x14ac:dyDescent="0.3">
      <c r="A354" s="494" t="s">
        <v>507</v>
      </c>
      <c r="B354" s="495" t="s">
        <v>508</v>
      </c>
      <c r="C354" s="496" t="s">
        <v>518</v>
      </c>
      <c r="D354" s="497" t="s">
        <v>785</v>
      </c>
      <c r="E354" s="496" t="s">
        <v>2026</v>
      </c>
      <c r="F354" s="497" t="s">
        <v>2027</v>
      </c>
      <c r="G354" s="496" t="s">
        <v>1735</v>
      </c>
      <c r="H354" s="496" t="s">
        <v>1736</v>
      </c>
      <c r="I354" s="498">
        <v>746.81</v>
      </c>
      <c r="J354" s="498">
        <v>10</v>
      </c>
      <c r="K354" s="499">
        <v>7468.12</v>
      </c>
    </row>
    <row r="355" spans="1:11" ht="14.4" customHeight="1" x14ac:dyDescent="0.3">
      <c r="A355" s="494" t="s">
        <v>507</v>
      </c>
      <c r="B355" s="495" t="s">
        <v>508</v>
      </c>
      <c r="C355" s="496" t="s">
        <v>518</v>
      </c>
      <c r="D355" s="497" t="s">
        <v>785</v>
      </c>
      <c r="E355" s="496" t="s">
        <v>2026</v>
      </c>
      <c r="F355" s="497" t="s">
        <v>2027</v>
      </c>
      <c r="G355" s="496" t="s">
        <v>1737</v>
      </c>
      <c r="H355" s="496" t="s">
        <v>1738</v>
      </c>
      <c r="I355" s="498">
        <v>1921.0083333333332</v>
      </c>
      <c r="J355" s="498">
        <v>9</v>
      </c>
      <c r="K355" s="499">
        <v>17265.169999999998</v>
      </c>
    </row>
    <row r="356" spans="1:11" ht="14.4" customHeight="1" x14ac:dyDescent="0.3">
      <c r="A356" s="494" t="s">
        <v>507</v>
      </c>
      <c r="B356" s="495" t="s">
        <v>508</v>
      </c>
      <c r="C356" s="496" t="s">
        <v>518</v>
      </c>
      <c r="D356" s="497" t="s">
        <v>785</v>
      </c>
      <c r="E356" s="496" t="s">
        <v>2026</v>
      </c>
      <c r="F356" s="497" t="s">
        <v>2027</v>
      </c>
      <c r="G356" s="496" t="s">
        <v>1739</v>
      </c>
      <c r="H356" s="496" t="s">
        <v>1740</v>
      </c>
      <c r="I356" s="498">
        <v>18349.91</v>
      </c>
      <c r="J356" s="498">
        <v>1</v>
      </c>
      <c r="K356" s="499">
        <v>18349.91</v>
      </c>
    </row>
    <row r="357" spans="1:11" ht="14.4" customHeight="1" x14ac:dyDescent="0.3">
      <c r="A357" s="494" t="s">
        <v>507</v>
      </c>
      <c r="B357" s="495" t="s">
        <v>508</v>
      </c>
      <c r="C357" s="496" t="s">
        <v>518</v>
      </c>
      <c r="D357" s="497" t="s">
        <v>785</v>
      </c>
      <c r="E357" s="496" t="s">
        <v>2026</v>
      </c>
      <c r="F357" s="497" t="s">
        <v>2027</v>
      </c>
      <c r="G357" s="496" t="s">
        <v>1741</v>
      </c>
      <c r="H357" s="496" t="s">
        <v>1742</v>
      </c>
      <c r="I357" s="498">
        <v>2117.5</v>
      </c>
      <c r="J357" s="498">
        <v>36</v>
      </c>
      <c r="K357" s="499">
        <v>76230</v>
      </c>
    </row>
    <row r="358" spans="1:11" ht="14.4" customHeight="1" x14ac:dyDescent="0.3">
      <c r="A358" s="494" t="s">
        <v>507</v>
      </c>
      <c r="B358" s="495" t="s">
        <v>508</v>
      </c>
      <c r="C358" s="496" t="s">
        <v>518</v>
      </c>
      <c r="D358" s="497" t="s">
        <v>785</v>
      </c>
      <c r="E358" s="496" t="s">
        <v>2026</v>
      </c>
      <c r="F358" s="497" t="s">
        <v>2027</v>
      </c>
      <c r="G358" s="496" t="s">
        <v>1743</v>
      </c>
      <c r="H358" s="496" t="s">
        <v>1744</v>
      </c>
      <c r="I358" s="498">
        <v>18803.400000000001</v>
      </c>
      <c r="J358" s="498">
        <v>4</v>
      </c>
      <c r="K358" s="499">
        <v>75213.600000000006</v>
      </c>
    </row>
    <row r="359" spans="1:11" ht="14.4" customHeight="1" x14ac:dyDescent="0.3">
      <c r="A359" s="494" t="s">
        <v>507</v>
      </c>
      <c r="B359" s="495" t="s">
        <v>508</v>
      </c>
      <c r="C359" s="496" t="s">
        <v>518</v>
      </c>
      <c r="D359" s="497" t="s">
        <v>785</v>
      </c>
      <c r="E359" s="496" t="s">
        <v>2026</v>
      </c>
      <c r="F359" s="497" t="s">
        <v>2027</v>
      </c>
      <c r="G359" s="496" t="s">
        <v>1745</v>
      </c>
      <c r="H359" s="496" t="s">
        <v>1746</v>
      </c>
      <c r="I359" s="498">
        <v>21191.38</v>
      </c>
      <c r="J359" s="498">
        <v>4</v>
      </c>
      <c r="K359" s="499">
        <v>84765.52</v>
      </c>
    </row>
    <row r="360" spans="1:11" ht="14.4" customHeight="1" x14ac:dyDescent="0.3">
      <c r="A360" s="494" t="s">
        <v>507</v>
      </c>
      <c r="B360" s="495" t="s">
        <v>508</v>
      </c>
      <c r="C360" s="496" t="s">
        <v>518</v>
      </c>
      <c r="D360" s="497" t="s">
        <v>785</v>
      </c>
      <c r="E360" s="496" t="s">
        <v>2026</v>
      </c>
      <c r="F360" s="497" t="s">
        <v>2027</v>
      </c>
      <c r="G360" s="496" t="s">
        <v>1747</v>
      </c>
      <c r="H360" s="496" t="s">
        <v>1748</v>
      </c>
      <c r="I360" s="498">
        <v>13133</v>
      </c>
      <c r="J360" s="498">
        <v>2</v>
      </c>
      <c r="K360" s="499">
        <v>26266</v>
      </c>
    </row>
    <row r="361" spans="1:11" ht="14.4" customHeight="1" x14ac:dyDescent="0.3">
      <c r="A361" s="494" t="s">
        <v>507</v>
      </c>
      <c r="B361" s="495" t="s">
        <v>508</v>
      </c>
      <c r="C361" s="496" t="s">
        <v>518</v>
      </c>
      <c r="D361" s="497" t="s">
        <v>785</v>
      </c>
      <c r="E361" s="496" t="s">
        <v>2026</v>
      </c>
      <c r="F361" s="497" t="s">
        <v>2027</v>
      </c>
      <c r="G361" s="496" t="s">
        <v>1749</v>
      </c>
      <c r="H361" s="496" t="s">
        <v>1750</v>
      </c>
      <c r="I361" s="498">
        <v>3424.2999999999997</v>
      </c>
      <c r="J361" s="498">
        <v>11</v>
      </c>
      <c r="K361" s="499">
        <v>37667.300000000003</v>
      </c>
    </row>
    <row r="362" spans="1:11" ht="14.4" customHeight="1" x14ac:dyDescent="0.3">
      <c r="A362" s="494" t="s">
        <v>507</v>
      </c>
      <c r="B362" s="495" t="s">
        <v>508</v>
      </c>
      <c r="C362" s="496" t="s">
        <v>518</v>
      </c>
      <c r="D362" s="497" t="s">
        <v>785</v>
      </c>
      <c r="E362" s="496" t="s">
        <v>2026</v>
      </c>
      <c r="F362" s="497" t="s">
        <v>2027</v>
      </c>
      <c r="G362" s="496" t="s">
        <v>1751</v>
      </c>
      <c r="H362" s="496" t="s">
        <v>1752</v>
      </c>
      <c r="I362" s="498">
        <v>21191.38</v>
      </c>
      <c r="J362" s="498">
        <v>1</v>
      </c>
      <c r="K362" s="499">
        <v>21191.38</v>
      </c>
    </row>
    <row r="363" spans="1:11" ht="14.4" customHeight="1" x14ac:dyDescent="0.3">
      <c r="A363" s="494" t="s">
        <v>507</v>
      </c>
      <c r="B363" s="495" t="s">
        <v>508</v>
      </c>
      <c r="C363" s="496" t="s">
        <v>518</v>
      </c>
      <c r="D363" s="497" t="s">
        <v>785</v>
      </c>
      <c r="E363" s="496" t="s">
        <v>2026</v>
      </c>
      <c r="F363" s="497" t="s">
        <v>2027</v>
      </c>
      <c r="G363" s="496" t="s">
        <v>1753</v>
      </c>
      <c r="H363" s="496" t="s">
        <v>1754</v>
      </c>
      <c r="I363" s="498">
        <v>9785.1233333333312</v>
      </c>
      <c r="J363" s="498">
        <v>6</v>
      </c>
      <c r="K363" s="499">
        <v>58710.729999999996</v>
      </c>
    </row>
    <row r="364" spans="1:11" ht="14.4" customHeight="1" x14ac:dyDescent="0.3">
      <c r="A364" s="494" t="s">
        <v>507</v>
      </c>
      <c r="B364" s="495" t="s">
        <v>508</v>
      </c>
      <c r="C364" s="496" t="s">
        <v>518</v>
      </c>
      <c r="D364" s="497" t="s">
        <v>785</v>
      </c>
      <c r="E364" s="496" t="s">
        <v>2026</v>
      </c>
      <c r="F364" s="497" t="s">
        <v>2027</v>
      </c>
      <c r="G364" s="496" t="s">
        <v>1755</v>
      </c>
      <c r="H364" s="496" t="s">
        <v>1756</v>
      </c>
      <c r="I364" s="498">
        <v>1054.78</v>
      </c>
      <c r="J364" s="498">
        <v>2</v>
      </c>
      <c r="K364" s="499">
        <v>2109.56</v>
      </c>
    </row>
    <row r="365" spans="1:11" ht="14.4" customHeight="1" x14ac:dyDescent="0.3">
      <c r="A365" s="494" t="s">
        <v>507</v>
      </c>
      <c r="B365" s="495" t="s">
        <v>508</v>
      </c>
      <c r="C365" s="496" t="s">
        <v>518</v>
      </c>
      <c r="D365" s="497" t="s">
        <v>785</v>
      </c>
      <c r="E365" s="496" t="s">
        <v>2026</v>
      </c>
      <c r="F365" s="497" t="s">
        <v>2027</v>
      </c>
      <c r="G365" s="496" t="s">
        <v>1757</v>
      </c>
      <c r="H365" s="496" t="s">
        <v>1758</v>
      </c>
      <c r="I365" s="498">
        <v>128800</v>
      </c>
      <c r="J365" s="498">
        <v>1</v>
      </c>
      <c r="K365" s="499">
        <v>128800</v>
      </c>
    </row>
    <row r="366" spans="1:11" ht="14.4" customHeight="1" x14ac:dyDescent="0.3">
      <c r="A366" s="494" t="s">
        <v>507</v>
      </c>
      <c r="B366" s="495" t="s">
        <v>508</v>
      </c>
      <c r="C366" s="496" t="s">
        <v>518</v>
      </c>
      <c r="D366" s="497" t="s">
        <v>785</v>
      </c>
      <c r="E366" s="496" t="s">
        <v>2026</v>
      </c>
      <c r="F366" s="497" t="s">
        <v>2027</v>
      </c>
      <c r="G366" s="496" t="s">
        <v>1759</v>
      </c>
      <c r="H366" s="496" t="s">
        <v>1760</v>
      </c>
      <c r="I366" s="498">
        <v>895.4</v>
      </c>
      <c r="J366" s="498">
        <v>15</v>
      </c>
      <c r="K366" s="499">
        <v>13431</v>
      </c>
    </row>
    <row r="367" spans="1:11" ht="14.4" customHeight="1" x14ac:dyDescent="0.3">
      <c r="A367" s="494" t="s">
        <v>507</v>
      </c>
      <c r="B367" s="495" t="s">
        <v>508</v>
      </c>
      <c r="C367" s="496" t="s">
        <v>518</v>
      </c>
      <c r="D367" s="497" t="s">
        <v>785</v>
      </c>
      <c r="E367" s="496" t="s">
        <v>2026</v>
      </c>
      <c r="F367" s="497" t="s">
        <v>2027</v>
      </c>
      <c r="G367" s="496" t="s">
        <v>1761</v>
      </c>
      <c r="H367" s="496" t="s">
        <v>1762</v>
      </c>
      <c r="I367" s="498">
        <v>746.81</v>
      </c>
      <c r="J367" s="498">
        <v>5</v>
      </c>
      <c r="K367" s="499">
        <v>3734.06</v>
      </c>
    </row>
    <row r="368" spans="1:11" ht="14.4" customHeight="1" x14ac:dyDescent="0.3">
      <c r="A368" s="494" t="s">
        <v>507</v>
      </c>
      <c r="B368" s="495" t="s">
        <v>508</v>
      </c>
      <c r="C368" s="496" t="s">
        <v>518</v>
      </c>
      <c r="D368" s="497" t="s">
        <v>785</v>
      </c>
      <c r="E368" s="496" t="s">
        <v>2026</v>
      </c>
      <c r="F368" s="497" t="s">
        <v>2027</v>
      </c>
      <c r="G368" s="496" t="s">
        <v>1763</v>
      </c>
      <c r="H368" s="496" t="s">
        <v>1764</v>
      </c>
      <c r="I368" s="498">
        <v>15478.001</v>
      </c>
      <c r="J368" s="498">
        <v>18</v>
      </c>
      <c r="K368" s="499">
        <v>278604.01</v>
      </c>
    </row>
    <row r="369" spans="1:11" ht="14.4" customHeight="1" x14ac:dyDescent="0.3">
      <c r="A369" s="494" t="s">
        <v>507</v>
      </c>
      <c r="B369" s="495" t="s">
        <v>508</v>
      </c>
      <c r="C369" s="496" t="s">
        <v>518</v>
      </c>
      <c r="D369" s="497" t="s">
        <v>785</v>
      </c>
      <c r="E369" s="496" t="s">
        <v>2026</v>
      </c>
      <c r="F369" s="497" t="s">
        <v>2027</v>
      </c>
      <c r="G369" s="496" t="s">
        <v>1765</v>
      </c>
      <c r="H369" s="496" t="s">
        <v>1766</v>
      </c>
      <c r="I369" s="498">
        <v>18910</v>
      </c>
      <c r="J369" s="498">
        <v>1</v>
      </c>
      <c r="K369" s="499">
        <v>18910</v>
      </c>
    </row>
    <row r="370" spans="1:11" ht="14.4" customHeight="1" x14ac:dyDescent="0.3">
      <c r="A370" s="494" t="s">
        <v>507</v>
      </c>
      <c r="B370" s="495" t="s">
        <v>508</v>
      </c>
      <c r="C370" s="496" t="s">
        <v>518</v>
      </c>
      <c r="D370" s="497" t="s">
        <v>785</v>
      </c>
      <c r="E370" s="496" t="s">
        <v>2026</v>
      </c>
      <c r="F370" s="497" t="s">
        <v>2027</v>
      </c>
      <c r="G370" s="496" t="s">
        <v>1767</v>
      </c>
      <c r="H370" s="496" t="s">
        <v>1768</v>
      </c>
      <c r="I370" s="498">
        <v>4235</v>
      </c>
      <c r="J370" s="498">
        <v>2</v>
      </c>
      <c r="K370" s="499">
        <v>8470</v>
      </c>
    </row>
    <row r="371" spans="1:11" ht="14.4" customHeight="1" x14ac:dyDescent="0.3">
      <c r="A371" s="494" t="s">
        <v>507</v>
      </c>
      <c r="B371" s="495" t="s">
        <v>508</v>
      </c>
      <c r="C371" s="496" t="s">
        <v>518</v>
      </c>
      <c r="D371" s="497" t="s">
        <v>785</v>
      </c>
      <c r="E371" s="496" t="s">
        <v>2026</v>
      </c>
      <c r="F371" s="497" t="s">
        <v>2027</v>
      </c>
      <c r="G371" s="496" t="s">
        <v>1769</v>
      </c>
      <c r="H371" s="496" t="s">
        <v>1770</v>
      </c>
      <c r="I371" s="498">
        <v>746.81</v>
      </c>
      <c r="J371" s="498">
        <v>40</v>
      </c>
      <c r="K371" s="499">
        <v>29872.46</v>
      </c>
    </row>
    <row r="372" spans="1:11" ht="14.4" customHeight="1" x14ac:dyDescent="0.3">
      <c r="A372" s="494" t="s">
        <v>507</v>
      </c>
      <c r="B372" s="495" t="s">
        <v>508</v>
      </c>
      <c r="C372" s="496" t="s">
        <v>518</v>
      </c>
      <c r="D372" s="497" t="s">
        <v>785</v>
      </c>
      <c r="E372" s="496" t="s">
        <v>2026</v>
      </c>
      <c r="F372" s="497" t="s">
        <v>2027</v>
      </c>
      <c r="G372" s="496" t="s">
        <v>1771</v>
      </c>
      <c r="H372" s="496" t="s">
        <v>1772</v>
      </c>
      <c r="I372" s="498">
        <v>18955.599999999999</v>
      </c>
      <c r="J372" s="498">
        <v>1</v>
      </c>
      <c r="K372" s="499">
        <v>18955.599999999999</v>
      </c>
    </row>
    <row r="373" spans="1:11" ht="14.4" customHeight="1" x14ac:dyDescent="0.3">
      <c r="A373" s="494" t="s">
        <v>507</v>
      </c>
      <c r="B373" s="495" t="s">
        <v>508</v>
      </c>
      <c r="C373" s="496" t="s">
        <v>518</v>
      </c>
      <c r="D373" s="497" t="s">
        <v>785</v>
      </c>
      <c r="E373" s="496" t="s">
        <v>2026</v>
      </c>
      <c r="F373" s="497" t="s">
        <v>2027</v>
      </c>
      <c r="G373" s="496" t="s">
        <v>1773</v>
      </c>
      <c r="H373" s="496" t="s">
        <v>1774</v>
      </c>
      <c r="I373" s="498">
        <v>9477.81</v>
      </c>
      <c r="J373" s="498">
        <v>1</v>
      </c>
      <c r="K373" s="499">
        <v>9477.81</v>
      </c>
    </row>
    <row r="374" spans="1:11" ht="14.4" customHeight="1" x14ac:dyDescent="0.3">
      <c r="A374" s="494" t="s">
        <v>507</v>
      </c>
      <c r="B374" s="495" t="s">
        <v>508</v>
      </c>
      <c r="C374" s="496" t="s">
        <v>518</v>
      </c>
      <c r="D374" s="497" t="s">
        <v>785</v>
      </c>
      <c r="E374" s="496" t="s">
        <v>2026</v>
      </c>
      <c r="F374" s="497" t="s">
        <v>2027</v>
      </c>
      <c r="G374" s="496" t="s">
        <v>1775</v>
      </c>
      <c r="H374" s="496" t="s">
        <v>1776</v>
      </c>
      <c r="I374" s="498">
        <v>9057.3799999999992</v>
      </c>
      <c r="J374" s="498">
        <v>2</v>
      </c>
      <c r="K374" s="499">
        <v>18114.75</v>
      </c>
    </row>
    <row r="375" spans="1:11" ht="14.4" customHeight="1" x14ac:dyDescent="0.3">
      <c r="A375" s="494" t="s">
        <v>507</v>
      </c>
      <c r="B375" s="495" t="s">
        <v>508</v>
      </c>
      <c r="C375" s="496" t="s">
        <v>518</v>
      </c>
      <c r="D375" s="497" t="s">
        <v>785</v>
      </c>
      <c r="E375" s="496" t="s">
        <v>2026</v>
      </c>
      <c r="F375" s="497" t="s">
        <v>2027</v>
      </c>
      <c r="G375" s="496" t="s">
        <v>1777</v>
      </c>
      <c r="H375" s="496" t="s">
        <v>1778</v>
      </c>
      <c r="I375" s="498">
        <v>9477.81</v>
      </c>
      <c r="J375" s="498">
        <v>1</v>
      </c>
      <c r="K375" s="499">
        <v>9477.81</v>
      </c>
    </row>
    <row r="376" spans="1:11" ht="14.4" customHeight="1" x14ac:dyDescent="0.3">
      <c r="A376" s="494" t="s">
        <v>507</v>
      </c>
      <c r="B376" s="495" t="s">
        <v>508</v>
      </c>
      <c r="C376" s="496" t="s">
        <v>518</v>
      </c>
      <c r="D376" s="497" t="s">
        <v>785</v>
      </c>
      <c r="E376" s="496" t="s">
        <v>2026</v>
      </c>
      <c r="F376" s="497" t="s">
        <v>2027</v>
      </c>
      <c r="G376" s="496" t="s">
        <v>1779</v>
      </c>
      <c r="H376" s="496" t="s">
        <v>1780</v>
      </c>
      <c r="I376" s="498">
        <v>18955.599999999999</v>
      </c>
      <c r="J376" s="498">
        <v>1</v>
      </c>
      <c r="K376" s="499">
        <v>18955.599999999999</v>
      </c>
    </row>
    <row r="377" spans="1:11" ht="14.4" customHeight="1" x14ac:dyDescent="0.3">
      <c r="A377" s="494" t="s">
        <v>507</v>
      </c>
      <c r="B377" s="495" t="s">
        <v>508</v>
      </c>
      <c r="C377" s="496" t="s">
        <v>518</v>
      </c>
      <c r="D377" s="497" t="s">
        <v>785</v>
      </c>
      <c r="E377" s="496" t="s">
        <v>2026</v>
      </c>
      <c r="F377" s="497" t="s">
        <v>2027</v>
      </c>
      <c r="G377" s="496" t="s">
        <v>1781</v>
      </c>
      <c r="H377" s="496" t="s">
        <v>1782</v>
      </c>
      <c r="I377" s="498">
        <v>18955.599999999999</v>
      </c>
      <c r="J377" s="498">
        <v>2</v>
      </c>
      <c r="K377" s="499">
        <v>37911.199999999997</v>
      </c>
    </row>
    <row r="378" spans="1:11" ht="14.4" customHeight="1" x14ac:dyDescent="0.3">
      <c r="A378" s="494" t="s">
        <v>507</v>
      </c>
      <c r="B378" s="495" t="s">
        <v>508</v>
      </c>
      <c r="C378" s="496" t="s">
        <v>518</v>
      </c>
      <c r="D378" s="497" t="s">
        <v>785</v>
      </c>
      <c r="E378" s="496" t="s">
        <v>2026</v>
      </c>
      <c r="F378" s="497" t="s">
        <v>2027</v>
      </c>
      <c r="G378" s="496" t="s">
        <v>1783</v>
      </c>
      <c r="H378" s="496" t="s">
        <v>1784</v>
      </c>
      <c r="I378" s="498">
        <v>3424.3</v>
      </c>
      <c r="J378" s="498">
        <v>1</v>
      </c>
      <c r="K378" s="499">
        <v>3424.3</v>
      </c>
    </row>
    <row r="379" spans="1:11" ht="14.4" customHeight="1" x14ac:dyDescent="0.3">
      <c r="A379" s="494" t="s">
        <v>507</v>
      </c>
      <c r="B379" s="495" t="s">
        <v>508</v>
      </c>
      <c r="C379" s="496" t="s">
        <v>518</v>
      </c>
      <c r="D379" s="497" t="s">
        <v>785</v>
      </c>
      <c r="E379" s="496" t="s">
        <v>2026</v>
      </c>
      <c r="F379" s="497" t="s">
        <v>2027</v>
      </c>
      <c r="G379" s="496" t="s">
        <v>1785</v>
      </c>
      <c r="H379" s="496" t="s">
        <v>1786</v>
      </c>
      <c r="I379" s="498">
        <v>12999.6</v>
      </c>
      <c r="J379" s="498">
        <v>1</v>
      </c>
      <c r="K379" s="499">
        <v>12999.6</v>
      </c>
    </row>
    <row r="380" spans="1:11" ht="14.4" customHeight="1" x14ac:dyDescent="0.3">
      <c r="A380" s="494" t="s">
        <v>507</v>
      </c>
      <c r="B380" s="495" t="s">
        <v>508</v>
      </c>
      <c r="C380" s="496" t="s">
        <v>518</v>
      </c>
      <c r="D380" s="497" t="s">
        <v>785</v>
      </c>
      <c r="E380" s="496" t="s">
        <v>2026</v>
      </c>
      <c r="F380" s="497" t="s">
        <v>2027</v>
      </c>
      <c r="G380" s="496" t="s">
        <v>1787</v>
      </c>
      <c r="H380" s="496" t="s">
        <v>1788</v>
      </c>
      <c r="I380" s="498">
        <v>18955.599999999999</v>
      </c>
      <c r="J380" s="498">
        <v>1</v>
      </c>
      <c r="K380" s="499">
        <v>18955.599999999999</v>
      </c>
    </row>
    <row r="381" spans="1:11" ht="14.4" customHeight="1" x14ac:dyDescent="0.3">
      <c r="A381" s="494" t="s">
        <v>507</v>
      </c>
      <c r="B381" s="495" t="s">
        <v>508</v>
      </c>
      <c r="C381" s="496" t="s">
        <v>518</v>
      </c>
      <c r="D381" s="497" t="s">
        <v>785</v>
      </c>
      <c r="E381" s="496" t="s">
        <v>2026</v>
      </c>
      <c r="F381" s="497" t="s">
        <v>2027</v>
      </c>
      <c r="G381" s="496" t="s">
        <v>1789</v>
      </c>
      <c r="H381" s="496" t="s">
        <v>1790</v>
      </c>
      <c r="I381" s="498">
        <v>746.81</v>
      </c>
      <c r="J381" s="498">
        <v>5</v>
      </c>
      <c r="K381" s="499">
        <v>3734.06</v>
      </c>
    </row>
    <row r="382" spans="1:11" ht="14.4" customHeight="1" x14ac:dyDescent="0.3">
      <c r="A382" s="494" t="s">
        <v>507</v>
      </c>
      <c r="B382" s="495" t="s">
        <v>508</v>
      </c>
      <c r="C382" s="496" t="s">
        <v>518</v>
      </c>
      <c r="D382" s="497" t="s">
        <v>785</v>
      </c>
      <c r="E382" s="496" t="s">
        <v>2026</v>
      </c>
      <c r="F382" s="497" t="s">
        <v>2027</v>
      </c>
      <c r="G382" s="496" t="s">
        <v>1791</v>
      </c>
      <c r="H382" s="496" t="s">
        <v>1792</v>
      </c>
      <c r="I382" s="498">
        <v>1754.5</v>
      </c>
      <c r="J382" s="498">
        <v>5</v>
      </c>
      <c r="K382" s="499">
        <v>8772.5</v>
      </c>
    </row>
    <row r="383" spans="1:11" ht="14.4" customHeight="1" x14ac:dyDescent="0.3">
      <c r="A383" s="494" t="s">
        <v>507</v>
      </c>
      <c r="B383" s="495" t="s">
        <v>508</v>
      </c>
      <c r="C383" s="496" t="s">
        <v>518</v>
      </c>
      <c r="D383" s="497" t="s">
        <v>785</v>
      </c>
      <c r="E383" s="496" t="s">
        <v>2026</v>
      </c>
      <c r="F383" s="497" t="s">
        <v>2027</v>
      </c>
      <c r="G383" s="496" t="s">
        <v>1793</v>
      </c>
      <c r="H383" s="496" t="s">
        <v>1794</v>
      </c>
      <c r="I383" s="498">
        <v>18955.599999999999</v>
      </c>
      <c r="J383" s="498">
        <v>1</v>
      </c>
      <c r="K383" s="499">
        <v>18955.599999999999</v>
      </c>
    </row>
    <row r="384" spans="1:11" ht="14.4" customHeight="1" x14ac:dyDescent="0.3">
      <c r="A384" s="494" t="s">
        <v>507</v>
      </c>
      <c r="B384" s="495" t="s">
        <v>508</v>
      </c>
      <c r="C384" s="496" t="s">
        <v>518</v>
      </c>
      <c r="D384" s="497" t="s">
        <v>785</v>
      </c>
      <c r="E384" s="496" t="s">
        <v>2026</v>
      </c>
      <c r="F384" s="497" t="s">
        <v>2027</v>
      </c>
      <c r="G384" s="496" t="s">
        <v>1795</v>
      </c>
      <c r="H384" s="496" t="s">
        <v>1796</v>
      </c>
      <c r="I384" s="498">
        <v>10328.696666666665</v>
      </c>
      <c r="J384" s="498">
        <v>3</v>
      </c>
      <c r="K384" s="499">
        <v>30986.089999999997</v>
      </c>
    </row>
    <row r="385" spans="1:11" ht="14.4" customHeight="1" x14ac:dyDescent="0.3">
      <c r="A385" s="494" t="s">
        <v>507</v>
      </c>
      <c r="B385" s="495" t="s">
        <v>508</v>
      </c>
      <c r="C385" s="496" t="s">
        <v>518</v>
      </c>
      <c r="D385" s="497" t="s">
        <v>785</v>
      </c>
      <c r="E385" s="496" t="s">
        <v>2026</v>
      </c>
      <c r="F385" s="497" t="s">
        <v>2027</v>
      </c>
      <c r="G385" s="496" t="s">
        <v>1797</v>
      </c>
      <c r="H385" s="496" t="s">
        <v>1798</v>
      </c>
      <c r="I385" s="498">
        <v>18955.599999999999</v>
      </c>
      <c r="J385" s="498">
        <v>1</v>
      </c>
      <c r="K385" s="499">
        <v>18955.599999999999</v>
      </c>
    </row>
    <row r="386" spans="1:11" ht="14.4" customHeight="1" x14ac:dyDescent="0.3">
      <c r="A386" s="494" t="s">
        <v>507</v>
      </c>
      <c r="B386" s="495" t="s">
        <v>508</v>
      </c>
      <c r="C386" s="496" t="s">
        <v>518</v>
      </c>
      <c r="D386" s="497" t="s">
        <v>785</v>
      </c>
      <c r="E386" s="496" t="s">
        <v>2026</v>
      </c>
      <c r="F386" s="497" t="s">
        <v>2027</v>
      </c>
      <c r="G386" s="496" t="s">
        <v>1799</v>
      </c>
      <c r="H386" s="496" t="s">
        <v>1800</v>
      </c>
      <c r="I386" s="498">
        <v>746.81</v>
      </c>
      <c r="J386" s="498">
        <v>5</v>
      </c>
      <c r="K386" s="499">
        <v>3734.06</v>
      </c>
    </row>
    <row r="387" spans="1:11" ht="14.4" customHeight="1" x14ac:dyDescent="0.3">
      <c r="A387" s="494" t="s">
        <v>507</v>
      </c>
      <c r="B387" s="495" t="s">
        <v>508</v>
      </c>
      <c r="C387" s="496" t="s">
        <v>518</v>
      </c>
      <c r="D387" s="497" t="s">
        <v>785</v>
      </c>
      <c r="E387" s="496" t="s">
        <v>2026</v>
      </c>
      <c r="F387" s="497" t="s">
        <v>2027</v>
      </c>
      <c r="G387" s="496" t="s">
        <v>1801</v>
      </c>
      <c r="H387" s="496" t="s">
        <v>1802</v>
      </c>
      <c r="I387" s="498">
        <v>1754.5</v>
      </c>
      <c r="J387" s="498">
        <v>5</v>
      </c>
      <c r="K387" s="499">
        <v>8772.5</v>
      </c>
    </row>
    <row r="388" spans="1:11" ht="14.4" customHeight="1" x14ac:dyDescent="0.3">
      <c r="A388" s="494" t="s">
        <v>507</v>
      </c>
      <c r="B388" s="495" t="s">
        <v>508</v>
      </c>
      <c r="C388" s="496" t="s">
        <v>518</v>
      </c>
      <c r="D388" s="497" t="s">
        <v>785</v>
      </c>
      <c r="E388" s="496" t="s">
        <v>2026</v>
      </c>
      <c r="F388" s="497" t="s">
        <v>2027</v>
      </c>
      <c r="G388" s="496" t="s">
        <v>1803</v>
      </c>
      <c r="H388" s="496" t="s">
        <v>1804</v>
      </c>
      <c r="I388" s="498">
        <v>12999.6</v>
      </c>
      <c r="J388" s="498">
        <v>2</v>
      </c>
      <c r="K388" s="499">
        <v>25999.200000000001</v>
      </c>
    </row>
    <row r="389" spans="1:11" ht="14.4" customHeight="1" x14ac:dyDescent="0.3">
      <c r="A389" s="494" t="s">
        <v>507</v>
      </c>
      <c r="B389" s="495" t="s">
        <v>508</v>
      </c>
      <c r="C389" s="496" t="s">
        <v>518</v>
      </c>
      <c r="D389" s="497" t="s">
        <v>785</v>
      </c>
      <c r="E389" s="496" t="s">
        <v>2026</v>
      </c>
      <c r="F389" s="497" t="s">
        <v>2027</v>
      </c>
      <c r="G389" s="496" t="s">
        <v>1805</v>
      </c>
      <c r="H389" s="496" t="s">
        <v>1806</v>
      </c>
      <c r="I389" s="498">
        <v>895.4</v>
      </c>
      <c r="J389" s="498">
        <v>15</v>
      </c>
      <c r="K389" s="499">
        <v>13431</v>
      </c>
    </row>
    <row r="390" spans="1:11" ht="14.4" customHeight="1" x14ac:dyDescent="0.3">
      <c r="A390" s="494" t="s">
        <v>507</v>
      </c>
      <c r="B390" s="495" t="s">
        <v>508</v>
      </c>
      <c r="C390" s="496" t="s">
        <v>518</v>
      </c>
      <c r="D390" s="497" t="s">
        <v>785</v>
      </c>
      <c r="E390" s="496" t="s">
        <v>2026</v>
      </c>
      <c r="F390" s="497" t="s">
        <v>2027</v>
      </c>
      <c r="G390" s="496" t="s">
        <v>1807</v>
      </c>
      <c r="H390" s="496" t="s">
        <v>1808</v>
      </c>
      <c r="I390" s="498">
        <v>21083.33</v>
      </c>
      <c r="J390" s="498">
        <v>2</v>
      </c>
      <c r="K390" s="499">
        <v>42166.66</v>
      </c>
    </row>
    <row r="391" spans="1:11" ht="14.4" customHeight="1" x14ac:dyDescent="0.3">
      <c r="A391" s="494" t="s">
        <v>507</v>
      </c>
      <c r="B391" s="495" t="s">
        <v>508</v>
      </c>
      <c r="C391" s="496" t="s">
        <v>518</v>
      </c>
      <c r="D391" s="497" t="s">
        <v>785</v>
      </c>
      <c r="E391" s="496" t="s">
        <v>2026</v>
      </c>
      <c r="F391" s="497" t="s">
        <v>2027</v>
      </c>
      <c r="G391" s="496" t="s">
        <v>1809</v>
      </c>
      <c r="H391" s="496" t="s">
        <v>1810</v>
      </c>
      <c r="I391" s="498">
        <v>594.39</v>
      </c>
      <c r="J391" s="498">
        <v>5</v>
      </c>
      <c r="K391" s="499">
        <v>2971.94</v>
      </c>
    </row>
    <row r="392" spans="1:11" ht="14.4" customHeight="1" x14ac:dyDescent="0.3">
      <c r="A392" s="494" t="s">
        <v>507</v>
      </c>
      <c r="B392" s="495" t="s">
        <v>508</v>
      </c>
      <c r="C392" s="496" t="s">
        <v>518</v>
      </c>
      <c r="D392" s="497" t="s">
        <v>785</v>
      </c>
      <c r="E392" s="496" t="s">
        <v>2026</v>
      </c>
      <c r="F392" s="497" t="s">
        <v>2027</v>
      </c>
      <c r="G392" s="496" t="s">
        <v>1811</v>
      </c>
      <c r="H392" s="496" t="s">
        <v>1812</v>
      </c>
      <c r="I392" s="498">
        <v>3443.66</v>
      </c>
      <c r="J392" s="498">
        <v>6</v>
      </c>
      <c r="K392" s="499">
        <v>20661.91</v>
      </c>
    </row>
    <row r="393" spans="1:11" ht="14.4" customHeight="1" x14ac:dyDescent="0.3">
      <c r="A393" s="494" t="s">
        <v>507</v>
      </c>
      <c r="B393" s="495" t="s">
        <v>508</v>
      </c>
      <c r="C393" s="496" t="s">
        <v>518</v>
      </c>
      <c r="D393" s="497" t="s">
        <v>785</v>
      </c>
      <c r="E393" s="496" t="s">
        <v>2026</v>
      </c>
      <c r="F393" s="497" t="s">
        <v>2027</v>
      </c>
      <c r="G393" s="496" t="s">
        <v>1813</v>
      </c>
      <c r="H393" s="496" t="s">
        <v>1814</v>
      </c>
      <c r="I393" s="498">
        <v>1112.5999999999999</v>
      </c>
      <c r="J393" s="498">
        <v>1</v>
      </c>
      <c r="K393" s="499">
        <v>1112.5999999999999</v>
      </c>
    </row>
    <row r="394" spans="1:11" ht="14.4" customHeight="1" x14ac:dyDescent="0.3">
      <c r="A394" s="494" t="s">
        <v>507</v>
      </c>
      <c r="B394" s="495" t="s">
        <v>508</v>
      </c>
      <c r="C394" s="496" t="s">
        <v>518</v>
      </c>
      <c r="D394" s="497" t="s">
        <v>785</v>
      </c>
      <c r="E394" s="496" t="s">
        <v>2026</v>
      </c>
      <c r="F394" s="497" t="s">
        <v>2027</v>
      </c>
      <c r="G394" s="496" t="s">
        <v>1815</v>
      </c>
      <c r="H394" s="496" t="s">
        <v>1816</v>
      </c>
      <c r="I394" s="498">
        <v>19559.650000000001</v>
      </c>
      <c r="J394" s="498">
        <v>1</v>
      </c>
      <c r="K394" s="499">
        <v>19559.650000000001</v>
      </c>
    </row>
    <row r="395" spans="1:11" ht="14.4" customHeight="1" x14ac:dyDescent="0.3">
      <c r="A395" s="494" t="s">
        <v>507</v>
      </c>
      <c r="B395" s="495" t="s">
        <v>508</v>
      </c>
      <c r="C395" s="496" t="s">
        <v>518</v>
      </c>
      <c r="D395" s="497" t="s">
        <v>785</v>
      </c>
      <c r="E395" s="496" t="s">
        <v>2026</v>
      </c>
      <c r="F395" s="497" t="s">
        <v>2027</v>
      </c>
      <c r="G395" s="496" t="s">
        <v>1817</v>
      </c>
      <c r="H395" s="496" t="s">
        <v>1818</v>
      </c>
      <c r="I395" s="498">
        <v>18955.599999999999</v>
      </c>
      <c r="J395" s="498">
        <v>1</v>
      </c>
      <c r="K395" s="499">
        <v>18955.599999999999</v>
      </c>
    </row>
    <row r="396" spans="1:11" ht="14.4" customHeight="1" x14ac:dyDescent="0.3">
      <c r="A396" s="494" t="s">
        <v>507</v>
      </c>
      <c r="B396" s="495" t="s">
        <v>508</v>
      </c>
      <c r="C396" s="496" t="s">
        <v>518</v>
      </c>
      <c r="D396" s="497" t="s">
        <v>785</v>
      </c>
      <c r="E396" s="496" t="s">
        <v>2026</v>
      </c>
      <c r="F396" s="497" t="s">
        <v>2027</v>
      </c>
      <c r="G396" s="496" t="s">
        <v>1819</v>
      </c>
      <c r="H396" s="496" t="s">
        <v>1820</v>
      </c>
      <c r="I396" s="498">
        <v>3495.56</v>
      </c>
      <c r="J396" s="498">
        <v>4</v>
      </c>
      <c r="K396" s="499">
        <v>13982.24</v>
      </c>
    </row>
    <row r="397" spans="1:11" ht="14.4" customHeight="1" x14ac:dyDescent="0.3">
      <c r="A397" s="494" t="s">
        <v>507</v>
      </c>
      <c r="B397" s="495" t="s">
        <v>508</v>
      </c>
      <c r="C397" s="496" t="s">
        <v>518</v>
      </c>
      <c r="D397" s="497" t="s">
        <v>785</v>
      </c>
      <c r="E397" s="496" t="s">
        <v>2026</v>
      </c>
      <c r="F397" s="497" t="s">
        <v>2027</v>
      </c>
      <c r="G397" s="496" t="s">
        <v>1821</v>
      </c>
      <c r="H397" s="496" t="s">
        <v>1822</v>
      </c>
      <c r="I397" s="498">
        <v>21083.33</v>
      </c>
      <c r="J397" s="498">
        <v>1</v>
      </c>
      <c r="K397" s="499">
        <v>21083.33</v>
      </c>
    </row>
    <row r="398" spans="1:11" ht="14.4" customHeight="1" x14ac:dyDescent="0.3">
      <c r="A398" s="494" t="s">
        <v>507</v>
      </c>
      <c r="B398" s="495" t="s">
        <v>508</v>
      </c>
      <c r="C398" s="496" t="s">
        <v>518</v>
      </c>
      <c r="D398" s="497" t="s">
        <v>785</v>
      </c>
      <c r="E398" s="496" t="s">
        <v>2026</v>
      </c>
      <c r="F398" s="497" t="s">
        <v>2027</v>
      </c>
      <c r="G398" s="496" t="s">
        <v>1823</v>
      </c>
      <c r="H398" s="496" t="s">
        <v>1824</v>
      </c>
      <c r="I398" s="498">
        <v>4705.5600000000004</v>
      </c>
      <c r="J398" s="498">
        <v>1</v>
      </c>
      <c r="K398" s="499">
        <v>4705.5600000000004</v>
      </c>
    </row>
    <row r="399" spans="1:11" ht="14.4" customHeight="1" x14ac:dyDescent="0.3">
      <c r="A399" s="494" t="s">
        <v>507</v>
      </c>
      <c r="B399" s="495" t="s">
        <v>508</v>
      </c>
      <c r="C399" s="496" t="s">
        <v>518</v>
      </c>
      <c r="D399" s="497" t="s">
        <v>785</v>
      </c>
      <c r="E399" s="496" t="s">
        <v>2026</v>
      </c>
      <c r="F399" s="497" t="s">
        <v>2027</v>
      </c>
      <c r="G399" s="496" t="s">
        <v>1825</v>
      </c>
      <c r="H399" s="496" t="s">
        <v>1826</v>
      </c>
      <c r="I399" s="498">
        <v>18955.599999999999</v>
      </c>
      <c r="J399" s="498">
        <v>1</v>
      </c>
      <c r="K399" s="499">
        <v>18955.599999999999</v>
      </c>
    </row>
    <row r="400" spans="1:11" ht="14.4" customHeight="1" x14ac:dyDescent="0.3">
      <c r="A400" s="494" t="s">
        <v>507</v>
      </c>
      <c r="B400" s="495" t="s">
        <v>508</v>
      </c>
      <c r="C400" s="496" t="s">
        <v>518</v>
      </c>
      <c r="D400" s="497" t="s">
        <v>785</v>
      </c>
      <c r="E400" s="496" t="s">
        <v>2026</v>
      </c>
      <c r="F400" s="497" t="s">
        <v>2027</v>
      </c>
      <c r="G400" s="496" t="s">
        <v>1827</v>
      </c>
      <c r="H400" s="496" t="s">
        <v>1828</v>
      </c>
      <c r="I400" s="498">
        <v>25208.23</v>
      </c>
      <c r="J400" s="498">
        <v>2</v>
      </c>
      <c r="K400" s="499">
        <v>50416.46</v>
      </c>
    </row>
    <row r="401" spans="1:11" ht="14.4" customHeight="1" x14ac:dyDescent="0.3">
      <c r="A401" s="494" t="s">
        <v>507</v>
      </c>
      <c r="B401" s="495" t="s">
        <v>508</v>
      </c>
      <c r="C401" s="496" t="s">
        <v>518</v>
      </c>
      <c r="D401" s="497" t="s">
        <v>785</v>
      </c>
      <c r="E401" s="496" t="s">
        <v>2026</v>
      </c>
      <c r="F401" s="497" t="s">
        <v>2027</v>
      </c>
      <c r="G401" s="496" t="s">
        <v>1829</v>
      </c>
      <c r="H401" s="496" t="s">
        <v>1830</v>
      </c>
      <c r="I401" s="498">
        <v>746.81</v>
      </c>
      <c r="J401" s="498">
        <v>15</v>
      </c>
      <c r="K401" s="499">
        <v>11202.18</v>
      </c>
    </row>
    <row r="402" spans="1:11" ht="14.4" customHeight="1" x14ac:dyDescent="0.3">
      <c r="A402" s="494" t="s">
        <v>507</v>
      </c>
      <c r="B402" s="495" t="s">
        <v>508</v>
      </c>
      <c r="C402" s="496" t="s">
        <v>518</v>
      </c>
      <c r="D402" s="497" t="s">
        <v>785</v>
      </c>
      <c r="E402" s="496" t="s">
        <v>2026</v>
      </c>
      <c r="F402" s="497" t="s">
        <v>2027</v>
      </c>
      <c r="G402" s="496" t="s">
        <v>1831</v>
      </c>
      <c r="H402" s="496" t="s">
        <v>1832</v>
      </c>
      <c r="I402" s="498">
        <v>16100</v>
      </c>
      <c r="J402" s="498">
        <v>1</v>
      </c>
      <c r="K402" s="499">
        <v>16100</v>
      </c>
    </row>
    <row r="403" spans="1:11" ht="14.4" customHeight="1" x14ac:dyDescent="0.3">
      <c r="A403" s="494" t="s">
        <v>507</v>
      </c>
      <c r="B403" s="495" t="s">
        <v>508</v>
      </c>
      <c r="C403" s="496" t="s">
        <v>518</v>
      </c>
      <c r="D403" s="497" t="s">
        <v>785</v>
      </c>
      <c r="E403" s="496" t="s">
        <v>2026</v>
      </c>
      <c r="F403" s="497" t="s">
        <v>2027</v>
      </c>
      <c r="G403" s="496" t="s">
        <v>1833</v>
      </c>
      <c r="H403" s="496" t="s">
        <v>1834</v>
      </c>
      <c r="I403" s="498">
        <v>9785.1200000000008</v>
      </c>
      <c r="J403" s="498">
        <v>4</v>
      </c>
      <c r="K403" s="499">
        <v>39140.480000000003</v>
      </c>
    </row>
    <row r="404" spans="1:11" ht="14.4" customHeight="1" x14ac:dyDescent="0.3">
      <c r="A404" s="494" t="s">
        <v>507</v>
      </c>
      <c r="B404" s="495" t="s">
        <v>508</v>
      </c>
      <c r="C404" s="496" t="s">
        <v>518</v>
      </c>
      <c r="D404" s="497" t="s">
        <v>785</v>
      </c>
      <c r="E404" s="496" t="s">
        <v>2026</v>
      </c>
      <c r="F404" s="497" t="s">
        <v>2027</v>
      </c>
      <c r="G404" s="496" t="s">
        <v>1835</v>
      </c>
      <c r="H404" s="496" t="s">
        <v>1836</v>
      </c>
      <c r="I404" s="498">
        <v>746.81</v>
      </c>
      <c r="J404" s="498">
        <v>5</v>
      </c>
      <c r="K404" s="499">
        <v>3734.06</v>
      </c>
    </row>
    <row r="405" spans="1:11" ht="14.4" customHeight="1" x14ac:dyDescent="0.3">
      <c r="A405" s="494" t="s">
        <v>507</v>
      </c>
      <c r="B405" s="495" t="s">
        <v>508</v>
      </c>
      <c r="C405" s="496" t="s">
        <v>518</v>
      </c>
      <c r="D405" s="497" t="s">
        <v>785</v>
      </c>
      <c r="E405" s="496" t="s">
        <v>2026</v>
      </c>
      <c r="F405" s="497" t="s">
        <v>2027</v>
      </c>
      <c r="G405" s="496" t="s">
        <v>1837</v>
      </c>
      <c r="H405" s="496" t="s">
        <v>1838</v>
      </c>
      <c r="I405" s="498">
        <v>746.81</v>
      </c>
      <c r="J405" s="498">
        <v>10</v>
      </c>
      <c r="K405" s="499">
        <v>7468.12</v>
      </c>
    </row>
    <row r="406" spans="1:11" ht="14.4" customHeight="1" x14ac:dyDescent="0.3">
      <c r="A406" s="494" t="s">
        <v>507</v>
      </c>
      <c r="B406" s="495" t="s">
        <v>508</v>
      </c>
      <c r="C406" s="496" t="s">
        <v>518</v>
      </c>
      <c r="D406" s="497" t="s">
        <v>785</v>
      </c>
      <c r="E406" s="496" t="s">
        <v>2026</v>
      </c>
      <c r="F406" s="497" t="s">
        <v>2027</v>
      </c>
      <c r="G406" s="496" t="s">
        <v>1839</v>
      </c>
      <c r="H406" s="496" t="s">
        <v>1840</v>
      </c>
      <c r="I406" s="498">
        <v>3443.68</v>
      </c>
      <c r="J406" s="498">
        <v>6</v>
      </c>
      <c r="K406" s="499">
        <v>20662.060000000001</v>
      </c>
    </row>
    <row r="407" spans="1:11" ht="14.4" customHeight="1" x14ac:dyDescent="0.3">
      <c r="A407" s="494" t="s">
        <v>507</v>
      </c>
      <c r="B407" s="495" t="s">
        <v>508</v>
      </c>
      <c r="C407" s="496" t="s">
        <v>518</v>
      </c>
      <c r="D407" s="497" t="s">
        <v>785</v>
      </c>
      <c r="E407" s="496" t="s">
        <v>2026</v>
      </c>
      <c r="F407" s="497" t="s">
        <v>2027</v>
      </c>
      <c r="G407" s="496" t="s">
        <v>1841</v>
      </c>
      <c r="H407" s="496" t="s">
        <v>1842</v>
      </c>
      <c r="I407" s="498">
        <v>4436.67</v>
      </c>
      <c r="J407" s="498">
        <v>1</v>
      </c>
      <c r="K407" s="499">
        <v>4436.67</v>
      </c>
    </row>
    <row r="408" spans="1:11" ht="14.4" customHeight="1" x14ac:dyDescent="0.3">
      <c r="A408" s="494" t="s">
        <v>507</v>
      </c>
      <c r="B408" s="495" t="s">
        <v>508</v>
      </c>
      <c r="C408" s="496" t="s">
        <v>518</v>
      </c>
      <c r="D408" s="497" t="s">
        <v>785</v>
      </c>
      <c r="E408" s="496" t="s">
        <v>2026</v>
      </c>
      <c r="F408" s="497" t="s">
        <v>2027</v>
      </c>
      <c r="G408" s="496" t="s">
        <v>1843</v>
      </c>
      <c r="H408" s="496" t="s">
        <v>1844</v>
      </c>
      <c r="I408" s="498">
        <v>3527.0500000000006</v>
      </c>
      <c r="J408" s="498">
        <v>136</v>
      </c>
      <c r="K408" s="499">
        <v>479678.80000000005</v>
      </c>
    </row>
    <row r="409" spans="1:11" ht="14.4" customHeight="1" x14ac:dyDescent="0.3">
      <c r="A409" s="494" t="s">
        <v>507</v>
      </c>
      <c r="B409" s="495" t="s">
        <v>508</v>
      </c>
      <c r="C409" s="496" t="s">
        <v>518</v>
      </c>
      <c r="D409" s="497" t="s">
        <v>785</v>
      </c>
      <c r="E409" s="496" t="s">
        <v>2026</v>
      </c>
      <c r="F409" s="497" t="s">
        <v>2027</v>
      </c>
      <c r="G409" s="496" t="s">
        <v>1845</v>
      </c>
      <c r="H409" s="496" t="s">
        <v>1846</v>
      </c>
      <c r="I409" s="498">
        <v>3443.68</v>
      </c>
      <c r="J409" s="498">
        <v>1</v>
      </c>
      <c r="K409" s="499">
        <v>3443.68</v>
      </c>
    </row>
    <row r="410" spans="1:11" ht="14.4" customHeight="1" x14ac:dyDescent="0.3">
      <c r="A410" s="494" t="s">
        <v>507</v>
      </c>
      <c r="B410" s="495" t="s">
        <v>508</v>
      </c>
      <c r="C410" s="496" t="s">
        <v>518</v>
      </c>
      <c r="D410" s="497" t="s">
        <v>785</v>
      </c>
      <c r="E410" s="496" t="s">
        <v>2026</v>
      </c>
      <c r="F410" s="497" t="s">
        <v>2027</v>
      </c>
      <c r="G410" s="496" t="s">
        <v>1847</v>
      </c>
      <c r="H410" s="496" t="s">
        <v>1848</v>
      </c>
      <c r="I410" s="498">
        <v>746.81</v>
      </c>
      <c r="J410" s="498">
        <v>5</v>
      </c>
      <c r="K410" s="499">
        <v>3734.06</v>
      </c>
    </row>
    <row r="411" spans="1:11" ht="14.4" customHeight="1" x14ac:dyDescent="0.3">
      <c r="A411" s="494" t="s">
        <v>507</v>
      </c>
      <c r="B411" s="495" t="s">
        <v>508</v>
      </c>
      <c r="C411" s="496" t="s">
        <v>518</v>
      </c>
      <c r="D411" s="497" t="s">
        <v>785</v>
      </c>
      <c r="E411" s="496" t="s">
        <v>2026</v>
      </c>
      <c r="F411" s="497" t="s">
        <v>2027</v>
      </c>
      <c r="G411" s="496" t="s">
        <v>1849</v>
      </c>
      <c r="H411" s="496" t="s">
        <v>1850</v>
      </c>
      <c r="I411" s="498">
        <v>746.81</v>
      </c>
      <c r="J411" s="498">
        <v>5</v>
      </c>
      <c r="K411" s="499">
        <v>3734.06</v>
      </c>
    </row>
    <row r="412" spans="1:11" ht="14.4" customHeight="1" x14ac:dyDescent="0.3">
      <c r="A412" s="494" t="s">
        <v>507</v>
      </c>
      <c r="B412" s="495" t="s">
        <v>508</v>
      </c>
      <c r="C412" s="496" t="s">
        <v>518</v>
      </c>
      <c r="D412" s="497" t="s">
        <v>785</v>
      </c>
      <c r="E412" s="496" t="s">
        <v>2026</v>
      </c>
      <c r="F412" s="497" t="s">
        <v>2027</v>
      </c>
      <c r="G412" s="496" t="s">
        <v>1851</v>
      </c>
      <c r="H412" s="496" t="s">
        <v>1852</v>
      </c>
      <c r="I412" s="498">
        <v>79999.75</v>
      </c>
      <c r="J412" s="498">
        <v>3</v>
      </c>
      <c r="K412" s="499">
        <v>239999.25</v>
      </c>
    </row>
    <row r="413" spans="1:11" ht="14.4" customHeight="1" x14ac:dyDescent="0.3">
      <c r="A413" s="494" t="s">
        <v>507</v>
      </c>
      <c r="B413" s="495" t="s">
        <v>508</v>
      </c>
      <c r="C413" s="496" t="s">
        <v>518</v>
      </c>
      <c r="D413" s="497" t="s">
        <v>785</v>
      </c>
      <c r="E413" s="496" t="s">
        <v>2026</v>
      </c>
      <c r="F413" s="497" t="s">
        <v>2027</v>
      </c>
      <c r="G413" s="496" t="s">
        <v>1853</v>
      </c>
      <c r="H413" s="496" t="s">
        <v>1854</v>
      </c>
      <c r="I413" s="498">
        <v>13665.83</v>
      </c>
      <c r="J413" s="498">
        <v>2</v>
      </c>
      <c r="K413" s="499">
        <v>27331.66</v>
      </c>
    </row>
    <row r="414" spans="1:11" ht="14.4" customHeight="1" x14ac:dyDescent="0.3">
      <c r="A414" s="494" t="s">
        <v>507</v>
      </c>
      <c r="B414" s="495" t="s">
        <v>508</v>
      </c>
      <c r="C414" s="496" t="s">
        <v>518</v>
      </c>
      <c r="D414" s="497" t="s">
        <v>785</v>
      </c>
      <c r="E414" s="496" t="s">
        <v>2026</v>
      </c>
      <c r="F414" s="497" t="s">
        <v>2027</v>
      </c>
      <c r="G414" s="496" t="s">
        <v>1855</v>
      </c>
      <c r="H414" s="496" t="s">
        <v>1856</v>
      </c>
      <c r="I414" s="498">
        <v>13665.83</v>
      </c>
      <c r="J414" s="498">
        <v>2</v>
      </c>
      <c r="K414" s="499">
        <v>27331.66</v>
      </c>
    </row>
    <row r="415" spans="1:11" ht="14.4" customHeight="1" x14ac:dyDescent="0.3">
      <c r="A415" s="494" t="s">
        <v>507</v>
      </c>
      <c r="B415" s="495" t="s">
        <v>508</v>
      </c>
      <c r="C415" s="496" t="s">
        <v>518</v>
      </c>
      <c r="D415" s="497" t="s">
        <v>785</v>
      </c>
      <c r="E415" s="496" t="s">
        <v>2026</v>
      </c>
      <c r="F415" s="497" t="s">
        <v>2027</v>
      </c>
      <c r="G415" s="496" t="s">
        <v>1857</v>
      </c>
      <c r="H415" s="496" t="s">
        <v>1858</v>
      </c>
      <c r="I415" s="498">
        <v>3443.68</v>
      </c>
      <c r="J415" s="498">
        <v>11</v>
      </c>
      <c r="K415" s="499">
        <v>37880.44</v>
      </c>
    </row>
    <row r="416" spans="1:11" ht="14.4" customHeight="1" x14ac:dyDescent="0.3">
      <c r="A416" s="494" t="s">
        <v>507</v>
      </c>
      <c r="B416" s="495" t="s">
        <v>508</v>
      </c>
      <c r="C416" s="496" t="s">
        <v>518</v>
      </c>
      <c r="D416" s="497" t="s">
        <v>785</v>
      </c>
      <c r="E416" s="496" t="s">
        <v>2026</v>
      </c>
      <c r="F416" s="497" t="s">
        <v>2027</v>
      </c>
      <c r="G416" s="496" t="s">
        <v>1859</v>
      </c>
      <c r="H416" s="496" t="s">
        <v>1860</v>
      </c>
      <c r="I416" s="498">
        <v>3495.56</v>
      </c>
      <c r="J416" s="498">
        <v>6</v>
      </c>
      <c r="K416" s="499">
        <v>20973.360000000001</v>
      </c>
    </row>
    <row r="417" spans="1:11" ht="14.4" customHeight="1" x14ac:dyDescent="0.3">
      <c r="A417" s="494" t="s">
        <v>507</v>
      </c>
      <c r="B417" s="495" t="s">
        <v>508</v>
      </c>
      <c r="C417" s="496" t="s">
        <v>518</v>
      </c>
      <c r="D417" s="497" t="s">
        <v>785</v>
      </c>
      <c r="E417" s="496" t="s">
        <v>2026</v>
      </c>
      <c r="F417" s="497" t="s">
        <v>2027</v>
      </c>
      <c r="G417" s="496" t="s">
        <v>1861</v>
      </c>
      <c r="H417" s="496" t="s">
        <v>1862</v>
      </c>
      <c r="I417" s="498">
        <v>18955.599999999999</v>
      </c>
      <c r="J417" s="498">
        <v>2</v>
      </c>
      <c r="K417" s="499">
        <v>37911.199999999997</v>
      </c>
    </row>
    <row r="418" spans="1:11" ht="14.4" customHeight="1" x14ac:dyDescent="0.3">
      <c r="A418" s="494" t="s">
        <v>507</v>
      </c>
      <c r="B418" s="495" t="s">
        <v>508</v>
      </c>
      <c r="C418" s="496" t="s">
        <v>518</v>
      </c>
      <c r="D418" s="497" t="s">
        <v>785</v>
      </c>
      <c r="E418" s="496" t="s">
        <v>2026</v>
      </c>
      <c r="F418" s="497" t="s">
        <v>2027</v>
      </c>
      <c r="G418" s="496" t="s">
        <v>1863</v>
      </c>
      <c r="H418" s="496" t="s">
        <v>1864</v>
      </c>
      <c r="I418" s="498">
        <v>3443.68</v>
      </c>
      <c r="J418" s="498">
        <v>6</v>
      </c>
      <c r="K418" s="499">
        <v>20662.050000000003</v>
      </c>
    </row>
    <row r="419" spans="1:11" ht="14.4" customHeight="1" x14ac:dyDescent="0.3">
      <c r="A419" s="494" t="s">
        <v>507</v>
      </c>
      <c r="B419" s="495" t="s">
        <v>508</v>
      </c>
      <c r="C419" s="496" t="s">
        <v>518</v>
      </c>
      <c r="D419" s="497" t="s">
        <v>785</v>
      </c>
      <c r="E419" s="496" t="s">
        <v>2026</v>
      </c>
      <c r="F419" s="497" t="s">
        <v>2027</v>
      </c>
      <c r="G419" s="496" t="s">
        <v>1865</v>
      </c>
      <c r="H419" s="496" t="s">
        <v>1866</v>
      </c>
      <c r="I419" s="498">
        <v>18571.009999999998</v>
      </c>
      <c r="J419" s="498">
        <v>2</v>
      </c>
      <c r="K419" s="499">
        <v>37142.019999999997</v>
      </c>
    </row>
    <row r="420" spans="1:11" ht="14.4" customHeight="1" x14ac:dyDescent="0.3">
      <c r="A420" s="494" t="s">
        <v>507</v>
      </c>
      <c r="B420" s="495" t="s">
        <v>508</v>
      </c>
      <c r="C420" s="496" t="s">
        <v>518</v>
      </c>
      <c r="D420" s="497" t="s">
        <v>785</v>
      </c>
      <c r="E420" s="496" t="s">
        <v>2026</v>
      </c>
      <c r="F420" s="497" t="s">
        <v>2027</v>
      </c>
      <c r="G420" s="496" t="s">
        <v>1867</v>
      </c>
      <c r="H420" s="496" t="s">
        <v>1868</v>
      </c>
      <c r="I420" s="498">
        <v>746.81</v>
      </c>
      <c r="J420" s="498">
        <v>10</v>
      </c>
      <c r="K420" s="499">
        <v>7468.12</v>
      </c>
    </row>
    <row r="421" spans="1:11" ht="14.4" customHeight="1" x14ac:dyDescent="0.3">
      <c r="A421" s="494" t="s">
        <v>507</v>
      </c>
      <c r="B421" s="495" t="s">
        <v>508</v>
      </c>
      <c r="C421" s="496" t="s">
        <v>518</v>
      </c>
      <c r="D421" s="497" t="s">
        <v>785</v>
      </c>
      <c r="E421" s="496" t="s">
        <v>2026</v>
      </c>
      <c r="F421" s="497" t="s">
        <v>2027</v>
      </c>
      <c r="G421" s="496" t="s">
        <v>1869</v>
      </c>
      <c r="H421" s="496" t="s">
        <v>1870</v>
      </c>
      <c r="I421" s="498">
        <v>12535</v>
      </c>
      <c r="J421" s="498">
        <v>4</v>
      </c>
      <c r="K421" s="499">
        <v>50140</v>
      </c>
    </row>
    <row r="422" spans="1:11" ht="14.4" customHeight="1" x14ac:dyDescent="0.3">
      <c r="A422" s="494" t="s">
        <v>507</v>
      </c>
      <c r="B422" s="495" t="s">
        <v>508</v>
      </c>
      <c r="C422" s="496" t="s">
        <v>518</v>
      </c>
      <c r="D422" s="497" t="s">
        <v>785</v>
      </c>
      <c r="E422" s="496" t="s">
        <v>2026</v>
      </c>
      <c r="F422" s="497" t="s">
        <v>2027</v>
      </c>
      <c r="G422" s="496" t="s">
        <v>1871</v>
      </c>
      <c r="H422" s="496" t="s">
        <v>1872</v>
      </c>
      <c r="I422" s="498">
        <v>18910</v>
      </c>
      <c r="J422" s="498">
        <v>1</v>
      </c>
      <c r="K422" s="499">
        <v>18910</v>
      </c>
    </row>
    <row r="423" spans="1:11" ht="14.4" customHeight="1" x14ac:dyDescent="0.3">
      <c r="A423" s="494" t="s">
        <v>507</v>
      </c>
      <c r="B423" s="495" t="s">
        <v>508</v>
      </c>
      <c r="C423" s="496" t="s">
        <v>518</v>
      </c>
      <c r="D423" s="497" t="s">
        <v>785</v>
      </c>
      <c r="E423" s="496" t="s">
        <v>2026</v>
      </c>
      <c r="F423" s="497" t="s">
        <v>2027</v>
      </c>
      <c r="G423" s="496" t="s">
        <v>1873</v>
      </c>
      <c r="H423" s="496" t="s">
        <v>1874</v>
      </c>
      <c r="I423" s="498">
        <v>746.81</v>
      </c>
      <c r="J423" s="498">
        <v>5</v>
      </c>
      <c r="K423" s="499">
        <v>3734.06</v>
      </c>
    </row>
    <row r="424" spans="1:11" ht="14.4" customHeight="1" x14ac:dyDescent="0.3">
      <c r="A424" s="494" t="s">
        <v>507</v>
      </c>
      <c r="B424" s="495" t="s">
        <v>508</v>
      </c>
      <c r="C424" s="496" t="s">
        <v>518</v>
      </c>
      <c r="D424" s="497" t="s">
        <v>785</v>
      </c>
      <c r="E424" s="496" t="s">
        <v>2026</v>
      </c>
      <c r="F424" s="497" t="s">
        <v>2027</v>
      </c>
      <c r="G424" s="496" t="s">
        <v>1875</v>
      </c>
      <c r="H424" s="496" t="s">
        <v>1876</v>
      </c>
      <c r="I424" s="498">
        <v>3784.65</v>
      </c>
      <c r="J424" s="498">
        <v>2</v>
      </c>
      <c r="K424" s="499">
        <v>7569.3</v>
      </c>
    </row>
    <row r="425" spans="1:11" ht="14.4" customHeight="1" x14ac:dyDescent="0.3">
      <c r="A425" s="494" t="s">
        <v>507</v>
      </c>
      <c r="B425" s="495" t="s">
        <v>508</v>
      </c>
      <c r="C425" s="496" t="s">
        <v>518</v>
      </c>
      <c r="D425" s="497" t="s">
        <v>785</v>
      </c>
      <c r="E425" s="496" t="s">
        <v>2026</v>
      </c>
      <c r="F425" s="497" t="s">
        <v>2027</v>
      </c>
      <c r="G425" s="496" t="s">
        <v>1877</v>
      </c>
      <c r="H425" s="496" t="s">
        <v>1878</v>
      </c>
      <c r="I425" s="498">
        <v>4436.67</v>
      </c>
      <c r="J425" s="498">
        <v>2</v>
      </c>
      <c r="K425" s="499">
        <v>8873.34</v>
      </c>
    </row>
    <row r="426" spans="1:11" ht="14.4" customHeight="1" x14ac:dyDescent="0.3">
      <c r="A426" s="494" t="s">
        <v>507</v>
      </c>
      <c r="B426" s="495" t="s">
        <v>508</v>
      </c>
      <c r="C426" s="496" t="s">
        <v>518</v>
      </c>
      <c r="D426" s="497" t="s">
        <v>785</v>
      </c>
      <c r="E426" s="496" t="s">
        <v>2026</v>
      </c>
      <c r="F426" s="497" t="s">
        <v>2027</v>
      </c>
      <c r="G426" s="496" t="s">
        <v>1879</v>
      </c>
      <c r="H426" s="496" t="s">
        <v>1880</v>
      </c>
      <c r="I426" s="498">
        <v>12999.6</v>
      </c>
      <c r="J426" s="498">
        <v>1</v>
      </c>
      <c r="K426" s="499">
        <v>12999.6</v>
      </c>
    </row>
    <row r="427" spans="1:11" ht="14.4" customHeight="1" x14ac:dyDescent="0.3">
      <c r="A427" s="494" t="s">
        <v>507</v>
      </c>
      <c r="B427" s="495" t="s">
        <v>508</v>
      </c>
      <c r="C427" s="496" t="s">
        <v>518</v>
      </c>
      <c r="D427" s="497" t="s">
        <v>785</v>
      </c>
      <c r="E427" s="496" t="s">
        <v>2026</v>
      </c>
      <c r="F427" s="497" t="s">
        <v>2027</v>
      </c>
      <c r="G427" s="496" t="s">
        <v>1881</v>
      </c>
      <c r="H427" s="496" t="s">
        <v>1882</v>
      </c>
      <c r="I427" s="498">
        <v>12999.6</v>
      </c>
      <c r="J427" s="498">
        <v>1</v>
      </c>
      <c r="K427" s="499">
        <v>12999.6</v>
      </c>
    </row>
    <row r="428" spans="1:11" ht="14.4" customHeight="1" x14ac:dyDescent="0.3">
      <c r="A428" s="494" t="s">
        <v>507</v>
      </c>
      <c r="B428" s="495" t="s">
        <v>508</v>
      </c>
      <c r="C428" s="496" t="s">
        <v>518</v>
      </c>
      <c r="D428" s="497" t="s">
        <v>785</v>
      </c>
      <c r="E428" s="496" t="s">
        <v>2026</v>
      </c>
      <c r="F428" s="497" t="s">
        <v>2027</v>
      </c>
      <c r="G428" s="496" t="s">
        <v>1883</v>
      </c>
      <c r="H428" s="496" t="s">
        <v>1884</v>
      </c>
      <c r="I428" s="498">
        <v>5499.93</v>
      </c>
      <c r="J428" s="498">
        <v>3</v>
      </c>
      <c r="K428" s="499">
        <v>16499.79</v>
      </c>
    </row>
    <row r="429" spans="1:11" ht="14.4" customHeight="1" x14ac:dyDescent="0.3">
      <c r="A429" s="494" t="s">
        <v>507</v>
      </c>
      <c r="B429" s="495" t="s">
        <v>508</v>
      </c>
      <c r="C429" s="496" t="s">
        <v>518</v>
      </c>
      <c r="D429" s="497" t="s">
        <v>785</v>
      </c>
      <c r="E429" s="496" t="s">
        <v>2026</v>
      </c>
      <c r="F429" s="497" t="s">
        <v>2027</v>
      </c>
      <c r="G429" s="496" t="s">
        <v>1885</v>
      </c>
      <c r="H429" s="496" t="s">
        <v>1886</v>
      </c>
      <c r="I429" s="498">
        <v>13665.83</v>
      </c>
      <c r="J429" s="498">
        <v>1</v>
      </c>
      <c r="K429" s="499">
        <v>13665.83</v>
      </c>
    </row>
    <row r="430" spans="1:11" ht="14.4" customHeight="1" x14ac:dyDescent="0.3">
      <c r="A430" s="494" t="s">
        <v>507</v>
      </c>
      <c r="B430" s="495" t="s">
        <v>508</v>
      </c>
      <c r="C430" s="496" t="s">
        <v>518</v>
      </c>
      <c r="D430" s="497" t="s">
        <v>785</v>
      </c>
      <c r="E430" s="496" t="s">
        <v>2026</v>
      </c>
      <c r="F430" s="497" t="s">
        <v>2027</v>
      </c>
      <c r="G430" s="496" t="s">
        <v>1887</v>
      </c>
      <c r="H430" s="496" t="s">
        <v>1888</v>
      </c>
      <c r="I430" s="498">
        <v>3443.68</v>
      </c>
      <c r="J430" s="498">
        <v>1</v>
      </c>
      <c r="K430" s="499">
        <v>3443.68</v>
      </c>
    </row>
    <row r="431" spans="1:11" ht="14.4" customHeight="1" x14ac:dyDescent="0.3">
      <c r="A431" s="494" t="s">
        <v>507</v>
      </c>
      <c r="B431" s="495" t="s">
        <v>508</v>
      </c>
      <c r="C431" s="496" t="s">
        <v>518</v>
      </c>
      <c r="D431" s="497" t="s">
        <v>785</v>
      </c>
      <c r="E431" s="496" t="s">
        <v>2026</v>
      </c>
      <c r="F431" s="497" t="s">
        <v>2027</v>
      </c>
      <c r="G431" s="496" t="s">
        <v>1889</v>
      </c>
      <c r="H431" s="496" t="s">
        <v>1890</v>
      </c>
      <c r="I431" s="498">
        <v>222.52</v>
      </c>
      <c r="J431" s="498">
        <v>5</v>
      </c>
      <c r="K431" s="499">
        <v>1112.5999999999999</v>
      </c>
    </row>
    <row r="432" spans="1:11" ht="14.4" customHeight="1" x14ac:dyDescent="0.3">
      <c r="A432" s="494" t="s">
        <v>507</v>
      </c>
      <c r="B432" s="495" t="s">
        <v>508</v>
      </c>
      <c r="C432" s="496" t="s">
        <v>518</v>
      </c>
      <c r="D432" s="497" t="s">
        <v>785</v>
      </c>
      <c r="E432" s="496" t="s">
        <v>2026</v>
      </c>
      <c r="F432" s="497" t="s">
        <v>2027</v>
      </c>
      <c r="G432" s="496" t="s">
        <v>1891</v>
      </c>
      <c r="H432" s="496" t="s">
        <v>1892</v>
      </c>
      <c r="I432" s="498">
        <v>16100</v>
      </c>
      <c r="J432" s="498">
        <v>4</v>
      </c>
      <c r="K432" s="499">
        <v>64400</v>
      </c>
    </row>
    <row r="433" spans="1:11" ht="14.4" customHeight="1" x14ac:dyDescent="0.3">
      <c r="A433" s="494" t="s">
        <v>507</v>
      </c>
      <c r="B433" s="495" t="s">
        <v>508</v>
      </c>
      <c r="C433" s="496" t="s">
        <v>518</v>
      </c>
      <c r="D433" s="497" t="s">
        <v>785</v>
      </c>
      <c r="E433" s="496" t="s">
        <v>2026</v>
      </c>
      <c r="F433" s="497" t="s">
        <v>2027</v>
      </c>
      <c r="G433" s="496" t="s">
        <v>1893</v>
      </c>
      <c r="H433" s="496" t="s">
        <v>1894</v>
      </c>
      <c r="I433" s="498">
        <v>434.39</v>
      </c>
      <c r="J433" s="498">
        <v>10</v>
      </c>
      <c r="K433" s="499">
        <v>4343.8999999999996</v>
      </c>
    </row>
    <row r="434" spans="1:11" ht="14.4" customHeight="1" x14ac:dyDescent="0.3">
      <c r="A434" s="494" t="s">
        <v>507</v>
      </c>
      <c r="B434" s="495" t="s">
        <v>508</v>
      </c>
      <c r="C434" s="496" t="s">
        <v>518</v>
      </c>
      <c r="D434" s="497" t="s">
        <v>785</v>
      </c>
      <c r="E434" s="496" t="s">
        <v>2026</v>
      </c>
      <c r="F434" s="497" t="s">
        <v>2027</v>
      </c>
      <c r="G434" s="496" t="s">
        <v>1895</v>
      </c>
      <c r="H434" s="496" t="s">
        <v>1896</v>
      </c>
      <c r="I434" s="498">
        <v>1396.19</v>
      </c>
      <c r="J434" s="498">
        <v>10</v>
      </c>
      <c r="K434" s="499">
        <v>13961.94</v>
      </c>
    </row>
    <row r="435" spans="1:11" ht="14.4" customHeight="1" x14ac:dyDescent="0.3">
      <c r="A435" s="494" t="s">
        <v>507</v>
      </c>
      <c r="B435" s="495" t="s">
        <v>508</v>
      </c>
      <c r="C435" s="496" t="s">
        <v>518</v>
      </c>
      <c r="D435" s="497" t="s">
        <v>785</v>
      </c>
      <c r="E435" s="496" t="s">
        <v>2026</v>
      </c>
      <c r="F435" s="497" t="s">
        <v>2027</v>
      </c>
      <c r="G435" s="496" t="s">
        <v>1897</v>
      </c>
      <c r="H435" s="496" t="s">
        <v>1898</v>
      </c>
      <c r="I435" s="498">
        <v>11200.97</v>
      </c>
      <c r="J435" s="498">
        <v>1</v>
      </c>
      <c r="K435" s="499">
        <v>11200.97</v>
      </c>
    </row>
    <row r="436" spans="1:11" ht="14.4" customHeight="1" x14ac:dyDescent="0.3">
      <c r="A436" s="494" t="s">
        <v>507</v>
      </c>
      <c r="B436" s="495" t="s">
        <v>508</v>
      </c>
      <c r="C436" s="496" t="s">
        <v>518</v>
      </c>
      <c r="D436" s="497" t="s">
        <v>785</v>
      </c>
      <c r="E436" s="496" t="s">
        <v>2026</v>
      </c>
      <c r="F436" s="497" t="s">
        <v>2027</v>
      </c>
      <c r="G436" s="496" t="s">
        <v>1899</v>
      </c>
      <c r="H436" s="496" t="s">
        <v>1900</v>
      </c>
      <c r="I436" s="498">
        <v>3461.5</v>
      </c>
      <c r="J436" s="498">
        <v>49</v>
      </c>
      <c r="K436" s="499">
        <v>169613.5</v>
      </c>
    </row>
    <row r="437" spans="1:11" ht="14.4" customHeight="1" x14ac:dyDescent="0.3">
      <c r="A437" s="494" t="s">
        <v>507</v>
      </c>
      <c r="B437" s="495" t="s">
        <v>508</v>
      </c>
      <c r="C437" s="496" t="s">
        <v>518</v>
      </c>
      <c r="D437" s="497" t="s">
        <v>785</v>
      </c>
      <c r="E437" s="496" t="s">
        <v>2026</v>
      </c>
      <c r="F437" s="497" t="s">
        <v>2027</v>
      </c>
      <c r="G437" s="496" t="s">
        <v>1901</v>
      </c>
      <c r="H437" s="496" t="s">
        <v>1902</v>
      </c>
      <c r="I437" s="498">
        <v>11474.7</v>
      </c>
      <c r="J437" s="498">
        <v>1</v>
      </c>
      <c r="K437" s="499">
        <v>11474.7</v>
      </c>
    </row>
    <row r="438" spans="1:11" ht="14.4" customHeight="1" x14ac:dyDescent="0.3">
      <c r="A438" s="494" t="s">
        <v>507</v>
      </c>
      <c r="B438" s="495" t="s">
        <v>508</v>
      </c>
      <c r="C438" s="496" t="s">
        <v>518</v>
      </c>
      <c r="D438" s="497" t="s">
        <v>785</v>
      </c>
      <c r="E438" s="496" t="s">
        <v>2026</v>
      </c>
      <c r="F438" s="497" t="s">
        <v>2027</v>
      </c>
      <c r="G438" s="496" t="s">
        <v>1903</v>
      </c>
      <c r="H438" s="496" t="s">
        <v>1904</v>
      </c>
      <c r="I438" s="498">
        <v>24529.5</v>
      </c>
      <c r="J438" s="498">
        <v>2</v>
      </c>
      <c r="K438" s="499">
        <v>49059</v>
      </c>
    </row>
    <row r="439" spans="1:11" ht="14.4" customHeight="1" x14ac:dyDescent="0.3">
      <c r="A439" s="494" t="s">
        <v>507</v>
      </c>
      <c r="B439" s="495" t="s">
        <v>508</v>
      </c>
      <c r="C439" s="496" t="s">
        <v>518</v>
      </c>
      <c r="D439" s="497" t="s">
        <v>785</v>
      </c>
      <c r="E439" s="496" t="s">
        <v>2026</v>
      </c>
      <c r="F439" s="497" t="s">
        <v>2027</v>
      </c>
      <c r="G439" s="496" t="s">
        <v>1905</v>
      </c>
      <c r="H439" s="496" t="s">
        <v>1906</v>
      </c>
      <c r="I439" s="498">
        <v>18910</v>
      </c>
      <c r="J439" s="498">
        <v>1</v>
      </c>
      <c r="K439" s="499">
        <v>18910</v>
      </c>
    </row>
    <row r="440" spans="1:11" ht="14.4" customHeight="1" x14ac:dyDescent="0.3">
      <c r="A440" s="494" t="s">
        <v>507</v>
      </c>
      <c r="B440" s="495" t="s">
        <v>508</v>
      </c>
      <c r="C440" s="496" t="s">
        <v>518</v>
      </c>
      <c r="D440" s="497" t="s">
        <v>785</v>
      </c>
      <c r="E440" s="496" t="s">
        <v>2026</v>
      </c>
      <c r="F440" s="497" t="s">
        <v>2027</v>
      </c>
      <c r="G440" s="496" t="s">
        <v>1907</v>
      </c>
      <c r="H440" s="496" t="s">
        <v>1908</v>
      </c>
      <c r="I440" s="498">
        <v>11421.45</v>
      </c>
      <c r="J440" s="498">
        <v>1</v>
      </c>
      <c r="K440" s="499">
        <v>11421.45</v>
      </c>
    </row>
    <row r="441" spans="1:11" ht="14.4" customHeight="1" x14ac:dyDescent="0.3">
      <c r="A441" s="494" t="s">
        <v>507</v>
      </c>
      <c r="B441" s="495" t="s">
        <v>508</v>
      </c>
      <c r="C441" s="496" t="s">
        <v>518</v>
      </c>
      <c r="D441" s="497" t="s">
        <v>785</v>
      </c>
      <c r="E441" s="496" t="s">
        <v>2026</v>
      </c>
      <c r="F441" s="497" t="s">
        <v>2027</v>
      </c>
      <c r="G441" s="496" t="s">
        <v>1909</v>
      </c>
      <c r="H441" s="496" t="s">
        <v>1910</v>
      </c>
      <c r="I441" s="498">
        <v>3495.56</v>
      </c>
      <c r="J441" s="498">
        <v>1</v>
      </c>
      <c r="K441" s="499">
        <v>3495.56</v>
      </c>
    </row>
    <row r="442" spans="1:11" ht="14.4" customHeight="1" x14ac:dyDescent="0.3">
      <c r="A442" s="494" t="s">
        <v>507</v>
      </c>
      <c r="B442" s="495" t="s">
        <v>508</v>
      </c>
      <c r="C442" s="496" t="s">
        <v>518</v>
      </c>
      <c r="D442" s="497" t="s">
        <v>785</v>
      </c>
      <c r="E442" s="496" t="s">
        <v>2026</v>
      </c>
      <c r="F442" s="497" t="s">
        <v>2027</v>
      </c>
      <c r="G442" s="496" t="s">
        <v>1911</v>
      </c>
      <c r="H442" s="496" t="s">
        <v>1912</v>
      </c>
      <c r="I442" s="498">
        <v>10355</v>
      </c>
      <c r="J442" s="498">
        <v>3</v>
      </c>
      <c r="K442" s="499">
        <v>31065</v>
      </c>
    </row>
    <row r="443" spans="1:11" ht="14.4" customHeight="1" x14ac:dyDescent="0.3">
      <c r="A443" s="494" t="s">
        <v>507</v>
      </c>
      <c r="B443" s="495" t="s">
        <v>508</v>
      </c>
      <c r="C443" s="496" t="s">
        <v>518</v>
      </c>
      <c r="D443" s="497" t="s">
        <v>785</v>
      </c>
      <c r="E443" s="496" t="s">
        <v>2026</v>
      </c>
      <c r="F443" s="497" t="s">
        <v>2027</v>
      </c>
      <c r="G443" s="496" t="s">
        <v>1913</v>
      </c>
      <c r="H443" s="496" t="s">
        <v>1914</v>
      </c>
      <c r="I443" s="498">
        <v>4705.5600000000004</v>
      </c>
      <c r="J443" s="498">
        <v>2</v>
      </c>
      <c r="K443" s="499">
        <v>9411.1200000000008</v>
      </c>
    </row>
    <row r="444" spans="1:11" ht="14.4" customHeight="1" x14ac:dyDescent="0.3">
      <c r="A444" s="494" t="s">
        <v>507</v>
      </c>
      <c r="B444" s="495" t="s">
        <v>508</v>
      </c>
      <c r="C444" s="496" t="s">
        <v>518</v>
      </c>
      <c r="D444" s="497" t="s">
        <v>785</v>
      </c>
      <c r="E444" s="496" t="s">
        <v>2026</v>
      </c>
      <c r="F444" s="497" t="s">
        <v>2027</v>
      </c>
      <c r="G444" s="496" t="s">
        <v>1915</v>
      </c>
      <c r="H444" s="496" t="s">
        <v>1916</v>
      </c>
      <c r="I444" s="498">
        <v>16100</v>
      </c>
      <c r="J444" s="498">
        <v>2</v>
      </c>
      <c r="K444" s="499">
        <v>32200</v>
      </c>
    </row>
    <row r="445" spans="1:11" ht="14.4" customHeight="1" x14ac:dyDescent="0.3">
      <c r="A445" s="494" t="s">
        <v>507</v>
      </c>
      <c r="B445" s="495" t="s">
        <v>508</v>
      </c>
      <c r="C445" s="496" t="s">
        <v>518</v>
      </c>
      <c r="D445" s="497" t="s">
        <v>785</v>
      </c>
      <c r="E445" s="496" t="s">
        <v>2026</v>
      </c>
      <c r="F445" s="497" t="s">
        <v>2027</v>
      </c>
      <c r="G445" s="496" t="s">
        <v>1917</v>
      </c>
      <c r="H445" s="496" t="s">
        <v>1918</v>
      </c>
      <c r="I445" s="498">
        <v>29900</v>
      </c>
      <c r="J445" s="498">
        <v>1</v>
      </c>
      <c r="K445" s="499">
        <v>29900</v>
      </c>
    </row>
    <row r="446" spans="1:11" ht="14.4" customHeight="1" x14ac:dyDescent="0.3">
      <c r="A446" s="494" t="s">
        <v>507</v>
      </c>
      <c r="B446" s="495" t="s">
        <v>508</v>
      </c>
      <c r="C446" s="496" t="s">
        <v>518</v>
      </c>
      <c r="D446" s="497" t="s">
        <v>785</v>
      </c>
      <c r="E446" s="496" t="s">
        <v>2026</v>
      </c>
      <c r="F446" s="497" t="s">
        <v>2027</v>
      </c>
      <c r="G446" s="496" t="s">
        <v>1919</v>
      </c>
      <c r="H446" s="496" t="s">
        <v>1920</v>
      </c>
      <c r="I446" s="498">
        <v>4436.67</v>
      </c>
      <c r="J446" s="498">
        <v>2</v>
      </c>
      <c r="K446" s="499">
        <v>8873.34</v>
      </c>
    </row>
    <row r="447" spans="1:11" ht="14.4" customHeight="1" x14ac:dyDescent="0.3">
      <c r="A447" s="494" t="s">
        <v>507</v>
      </c>
      <c r="B447" s="495" t="s">
        <v>508</v>
      </c>
      <c r="C447" s="496" t="s">
        <v>518</v>
      </c>
      <c r="D447" s="497" t="s">
        <v>785</v>
      </c>
      <c r="E447" s="496" t="s">
        <v>2026</v>
      </c>
      <c r="F447" s="497" t="s">
        <v>2027</v>
      </c>
      <c r="G447" s="496" t="s">
        <v>1921</v>
      </c>
      <c r="H447" s="496" t="s">
        <v>1922</v>
      </c>
      <c r="I447" s="498">
        <v>3424.3</v>
      </c>
      <c r="J447" s="498">
        <v>4</v>
      </c>
      <c r="K447" s="499">
        <v>13697.2</v>
      </c>
    </row>
    <row r="448" spans="1:11" ht="14.4" customHeight="1" x14ac:dyDescent="0.3">
      <c r="A448" s="494" t="s">
        <v>507</v>
      </c>
      <c r="B448" s="495" t="s">
        <v>508</v>
      </c>
      <c r="C448" s="496" t="s">
        <v>518</v>
      </c>
      <c r="D448" s="497" t="s">
        <v>785</v>
      </c>
      <c r="E448" s="496" t="s">
        <v>2026</v>
      </c>
      <c r="F448" s="497" t="s">
        <v>2027</v>
      </c>
      <c r="G448" s="496" t="s">
        <v>1923</v>
      </c>
      <c r="H448" s="496" t="s">
        <v>1924</v>
      </c>
      <c r="I448" s="498">
        <v>128800</v>
      </c>
      <c r="J448" s="498">
        <v>1</v>
      </c>
      <c r="K448" s="499">
        <v>128800</v>
      </c>
    </row>
    <row r="449" spans="1:11" ht="14.4" customHeight="1" x14ac:dyDescent="0.3">
      <c r="A449" s="494" t="s">
        <v>507</v>
      </c>
      <c r="B449" s="495" t="s">
        <v>508</v>
      </c>
      <c r="C449" s="496" t="s">
        <v>518</v>
      </c>
      <c r="D449" s="497" t="s">
        <v>785</v>
      </c>
      <c r="E449" s="496" t="s">
        <v>2026</v>
      </c>
      <c r="F449" s="497" t="s">
        <v>2027</v>
      </c>
      <c r="G449" s="496" t="s">
        <v>1925</v>
      </c>
      <c r="H449" s="496" t="s">
        <v>1926</v>
      </c>
      <c r="I449" s="498">
        <v>18955.599999999999</v>
      </c>
      <c r="J449" s="498">
        <v>2</v>
      </c>
      <c r="K449" s="499">
        <v>37911.199999999997</v>
      </c>
    </row>
    <row r="450" spans="1:11" ht="14.4" customHeight="1" x14ac:dyDescent="0.3">
      <c r="A450" s="494" t="s">
        <v>507</v>
      </c>
      <c r="B450" s="495" t="s">
        <v>508</v>
      </c>
      <c r="C450" s="496" t="s">
        <v>518</v>
      </c>
      <c r="D450" s="497" t="s">
        <v>785</v>
      </c>
      <c r="E450" s="496" t="s">
        <v>2026</v>
      </c>
      <c r="F450" s="497" t="s">
        <v>2027</v>
      </c>
      <c r="G450" s="496" t="s">
        <v>1927</v>
      </c>
      <c r="H450" s="496" t="s">
        <v>1928</v>
      </c>
      <c r="I450" s="498">
        <v>158.87</v>
      </c>
      <c r="J450" s="498">
        <v>5</v>
      </c>
      <c r="K450" s="499">
        <v>794.37</v>
      </c>
    </row>
    <row r="451" spans="1:11" ht="14.4" customHeight="1" x14ac:dyDescent="0.3">
      <c r="A451" s="494" t="s">
        <v>507</v>
      </c>
      <c r="B451" s="495" t="s">
        <v>508</v>
      </c>
      <c r="C451" s="496" t="s">
        <v>518</v>
      </c>
      <c r="D451" s="497" t="s">
        <v>785</v>
      </c>
      <c r="E451" s="496" t="s">
        <v>2026</v>
      </c>
      <c r="F451" s="497" t="s">
        <v>2027</v>
      </c>
      <c r="G451" s="496" t="s">
        <v>1929</v>
      </c>
      <c r="H451" s="496" t="s">
        <v>1930</v>
      </c>
      <c r="I451" s="498">
        <v>13665.83</v>
      </c>
      <c r="J451" s="498">
        <v>2</v>
      </c>
      <c r="K451" s="499">
        <v>27331.66</v>
      </c>
    </row>
    <row r="452" spans="1:11" ht="14.4" customHeight="1" x14ac:dyDescent="0.3">
      <c r="A452" s="494" t="s">
        <v>507</v>
      </c>
      <c r="B452" s="495" t="s">
        <v>508</v>
      </c>
      <c r="C452" s="496" t="s">
        <v>518</v>
      </c>
      <c r="D452" s="497" t="s">
        <v>785</v>
      </c>
      <c r="E452" s="496" t="s">
        <v>2026</v>
      </c>
      <c r="F452" s="497" t="s">
        <v>2027</v>
      </c>
      <c r="G452" s="496" t="s">
        <v>1931</v>
      </c>
      <c r="H452" s="496" t="s">
        <v>1932</v>
      </c>
      <c r="I452" s="498">
        <v>746.81</v>
      </c>
      <c r="J452" s="498">
        <v>5</v>
      </c>
      <c r="K452" s="499">
        <v>3734.06</v>
      </c>
    </row>
    <row r="453" spans="1:11" ht="14.4" customHeight="1" x14ac:dyDescent="0.3">
      <c r="A453" s="494" t="s">
        <v>507</v>
      </c>
      <c r="B453" s="495" t="s">
        <v>508</v>
      </c>
      <c r="C453" s="496" t="s">
        <v>518</v>
      </c>
      <c r="D453" s="497" t="s">
        <v>785</v>
      </c>
      <c r="E453" s="496" t="s">
        <v>2026</v>
      </c>
      <c r="F453" s="497" t="s">
        <v>2027</v>
      </c>
      <c r="G453" s="496" t="s">
        <v>1933</v>
      </c>
      <c r="H453" s="496" t="s">
        <v>1934</v>
      </c>
      <c r="I453" s="498">
        <v>75270.95</v>
      </c>
      <c r="J453" s="498">
        <v>2</v>
      </c>
      <c r="K453" s="499">
        <v>150541.9</v>
      </c>
    </row>
    <row r="454" spans="1:11" ht="14.4" customHeight="1" x14ac:dyDescent="0.3">
      <c r="A454" s="494" t="s">
        <v>507</v>
      </c>
      <c r="B454" s="495" t="s">
        <v>508</v>
      </c>
      <c r="C454" s="496" t="s">
        <v>518</v>
      </c>
      <c r="D454" s="497" t="s">
        <v>785</v>
      </c>
      <c r="E454" s="496" t="s">
        <v>2026</v>
      </c>
      <c r="F454" s="497" t="s">
        <v>2027</v>
      </c>
      <c r="G454" s="496" t="s">
        <v>1935</v>
      </c>
      <c r="H454" s="496" t="s">
        <v>1936</v>
      </c>
      <c r="I454" s="498">
        <v>746.81</v>
      </c>
      <c r="J454" s="498">
        <v>5</v>
      </c>
      <c r="K454" s="499">
        <v>3734.06</v>
      </c>
    </row>
    <row r="455" spans="1:11" ht="14.4" customHeight="1" x14ac:dyDescent="0.3">
      <c r="A455" s="494" t="s">
        <v>507</v>
      </c>
      <c r="B455" s="495" t="s">
        <v>508</v>
      </c>
      <c r="C455" s="496" t="s">
        <v>518</v>
      </c>
      <c r="D455" s="497" t="s">
        <v>785</v>
      </c>
      <c r="E455" s="496" t="s">
        <v>2026</v>
      </c>
      <c r="F455" s="497" t="s">
        <v>2027</v>
      </c>
      <c r="G455" s="496" t="s">
        <v>1937</v>
      </c>
      <c r="H455" s="496" t="s">
        <v>1938</v>
      </c>
      <c r="I455" s="498">
        <v>13665.83</v>
      </c>
      <c r="J455" s="498">
        <v>1</v>
      </c>
      <c r="K455" s="499">
        <v>13665.83</v>
      </c>
    </row>
    <row r="456" spans="1:11" ht="14.4" customHeight="1" x14ac:dyDescent="0.3">
      <c r="A456" s="494" t="s">
        <v>507</v>
      </c>
      <c r="B456" s="495" t="s">
        <v>508</v>
      </c>
      <c r="C456" s="496" t="s">
        <v>518</v>
      </c>
      <c r="D456" s="497" t="s">
        <v>785</v>
      </c>
      <c r="E456" s="496" t="s">
        <v>2026</v>
      </c>
      <c r="F456" s="497" t="s">
        <v>2027</v>
      </c>
      <c r="G456" s="496" t="s">
        <v>1939</v>
      </c>
      <c r="H456" s="496" t="s">
        <v>1940</v>
      </c>
      <c r="I456" s="498">
        <v>658.24</v>
      </c>
      <c r="J456" s="498">
        <v>5</v>
      </c>
      <c r="K456" s="499">
        <v>3291.2</v>
      </c>
    </row>
    <row r="457" spans="1:11" ht="14.4" customHeight="1" x14ac:dyDescent="0.3">
      <c r="A457" s="494" t="s">
        <v>507</v>
      </c>
      <c r="B457" s="495" t="s">
        <v>508</v>
      </c>
      <c r="C457" s="496" t="s">
        <v>518</v>
      </c>
      <c r="D457" s="497" t="s">
        <v>785</v>
      </c>
      <c r="E457" s="496" t="s">
        <v>2026</v>
      </c>
      <c r="F457" s="497" t="s">
        <v>2027</v>
      </c>
      <c r="G457" s="496" t="s">
        <v>1941</v>
      </c>
      <c r="H457" s="496" t="s">
        <v>1942</v>
      </c>
      <c r="I457" s="498">
        <v>895.4</v>
      </c>
      <c r="J457" s="498">
        <v>5</v>
      </c>
      <c r="K457" s="499">
        <v>4477</v>
      </c>
    </row>
    <row r="458" spans="1:11" ht="14.4" customHeight="1" x14ac:dyDescent="0.3">
      <c r="A458" s="494" t="s">
        <v>507</v>
      </c>
      <c r="B458" s="495" t="s">
        <v>508</v>
      </c>
      <c r="C458" s="496" t="s">
        <v>518</v>
      </c>
      <c r="D458" s="497" t="s">
        <v>785</v>
      </c>
      <c r="E458" s="496" t="s">
        <v>2026</v>
      </c>
      <c r="F458" s="497" t="s">
        <v>2027</v>
      </c>
      <c r="G458" s="496" t="s">
        <v>1943</v>
      </c>
      <c r="H458" s="496" t="s">
        <v>1944</v>
      </c>
      <c r="I458" s="498">
        <v>796.18</v>
      </c>
      <c r="J458" s="498">
        <v>5</v>
      </c>
      <c r="K458" s="499">
        <v>3980.9</v>
      </c>
    </row>
    <row r="459" spans="1:11" ht="14.4" customHeight="1" x14ac:dyDescent="0.3">
      <c r="A459" s="494" t="s">
        <v>507</v>
      </c>
      <c r="B459" s="495" t="s">
        <v>508</v>
      </c>
      <c r="C459" s="496" t="s">
        <v>518</v>
      </c>
      <c r="D459" s="497" t="s">
        <v>785</v>
      </c>
      <c r="E459" s="496" t="s">
        <v>2026</v>
      </c>
      <c r="F459" s="497" t="s">
        <v>2027</v>
      </c>
      <c r="G459" s="496" t="s">
        <v>1945</v>
      </c>
      <c r="H459" s="496" t="s">
        <v>1946</v>
      </c>
      <c r="I459" s="498">
        <v>75270.95</v>
      </c>
      <c r="J459" s="498">
        <v>3</v>
      </c>
      <c r="K459" s="499">
        <v>225812.84999999998</v>
      </c>
    </row>
    <row r="460" spans="1:11" ht="14.4" customHeight="1" x14ac:dyDescent="0.3">
      <c r="A460" s="494" t="s">
        <v>507</v>
      </c>
      <c r="B460" s="495" t="s">
        <v>508</v>
      </c>
      <c r="C460" s="496" t="s">
        <v>518</v>
      </c>
      <c r="D460" s="497" t="s">
        <v>785</v>
      </c>
      <c r="E460" s="496" t="s">
        <v>2026</v>
      </c>
      <c r="F460" s="497" t="s">
        <v>2027</v>
      </c>
      <c r="G460" s="496" t="s">
        <v>1947</v>
      </c>
      <c r="H460" s="496" t="s">
        <v>1948</v>
      </c>
      <c r="I460" s="498">
        <v>895.4</v>
      </c>
      <c r="J460" s="498">
        <v>5</v>
      </c>
      <c r="K460" s="499">
        <v>4477</v>
      </c>
    </row>
    <row r="461" spans="1:11" ht="14.4" customHeight="1" x14ac:dyDescent="0.3">
      <c r="A461" s="494" t="s">
        <v>507</v>
      </c>
      <c r="B461" s="495" t="s">
        <v>508</v>
      </c>
      <c r="C461" s="496" t="s">
        <v>518</v>
      </c>
      <c r="D461" s="497" t="s">
        <v>785</v>
      </c>
      <c r="E461" s="496" t="s">
        <v>2026</v>
      </c>
      <c r="F461" s="497" t="s">
        <v>2027</v>
      </c>
      <c r="G461" s="496" t="s">
        <v>1949</v>
      </c>
      <c r="H461" s="496" t="s">
        <v>1950</v>
      </c>
      <c r="I461" s="498">
        <v>1634.56</v>
      </c>
      <c r="J461" s="498">
        <v>3</v>
      </c>
      <c r="K461" s="499">
        <v>4903.6899999999996</v>
      </c>
    </row>
    <row r="462" spans="1:11" ht="14.4" customHeight="1" x14ac:dyDescent="0.3">
      <c r="A462" s="494" t="s">
        <v>507</v>
      </c>
      <c r="B462" s="495" t="s">
        <v>508</v>
      </c>
      <c r="C462" s="496" t="s">
        <v>518</v>
      </c>
      <c r="D462" s="497" t="s">
        <v>785</v>
      </c>
      <c r="E462" s="496" t="s">
        <v>2026</v>
      </c>
      <c r="F462" s="497" t="s">
        <v>2027</v>
      </c>
      <c r="G462" s="496" t="s">
        <v>1951</v>
      </c>
      <c r="H462" s="496" t="s">
        <v>1952</v>
      </c>
      <c r="I462" s="498">
        <v>13999.99</v>
      </c>
      <c r="J462" s="498">
        <v>1</v>
      </c>
      <c r="K462" s="499">
        <v>13999.99</v>
      </c>
    </row>
    <row r="463" spans="1:11" ht="14.4" customHeight="1" x14ac:dyDescent="0.3">
      <c r="A463" s="494" t="s">
        <v>507</v>
      </c>
      <c r="B463" s="495" t="s">
        <v>508</v>
      </c>
      <c r="C463" s="496" t="s">
        <v>518</v>
      </c>
      <c r="D463" s="497" t="s">
        <v>785</v>
      </c>
      <c r="E463" s="496" t="s">
        <v>2026</v>
      </c>
      <c r="F463" s="497" t="s">
        <v>2027</v>
      </c>
      <c r="G463" s="496" t="s">
        <v>1953</v>
      </c>
      <c r="H463" s="496" t="s">
        <v>1954</v>
      </c>
      <c r="I463" s="498">
        <v>746.81</v>
      </c>
      <c r="J463" s="498">
        <v>5</v>
      </c>
      <c r="K463" s="499">
        <v>3734.06</v>
      </c>
    </row>
    <row r="464" spans="1:11" ht="14.4" customHeight="1" x14ac:dyDescent="0.3">
      <c r="A464" s="494" t="s">
        <v>507</v>
      </c>
      <c r="B464" s="495" t="s">
        <v>508</v>
      </c>
      <c r="C464" s="496" t="s">
        <v>518</v>
      </c>
      <c r="D464" s="497" t="s">
        <v>785</v>
      </c>
      <c r="E464" s="496" t="s">
        <v>2026</v>
      </c>
      <c r="F464" s="497" t="s">
        <v>2027</v>
      </c>
      <c r="G464" s="496" t="s">
        <v>1955</v>
      </c>
      <c r="H464" s="496" t="s">
        <v>1956</v>
      </c>
      <c r="I464" s="498">
        <v>309.76</v>
      </c>
      <c r="J464" s="498">
        <v>10</v>
      </c>
      <c r="K464" s="499">
        <v>3097.6</v>
      </c>
    </row>
    <row r="465" spans="1:11" ht="14.4" customHeight="1" x14ac:dyDescent="0.3">
      <c r="A465" s="494" t="s">
        <v>507</v>
      </c>
      <c r="B465" s="495" t="s">
        <v>508</v>
      </c>
      <c r="C465" s="496" t="s">
        <v>518</v>
      </c>
      <c r="D465" s="497" t="s">
        <v>785</v>
      </c>
      <c r="E465" s="496" t="s">
        <v>2026</v>
      </c>
      <c r="F465" s="497" t="s">
        <v>2027</v>
      </c>
      <c r="G465" s="496" t="s">
        <v>1957</v>
      </c>
      <c r="H465" s="496" t="s">
        <v>1958</v>
      </c>
      <c r="I465" s="498">
        <v>434.39</v>
      </c>
      <c r="J465" s="498">
        <v>5</v>
      </c>
      <c r="K465" s="499">
        <v>2171.9499999999998</v>
      </c>
    </row>
    <row r="466" spans="1:11" ht="14.4" customHeight="1" x14ac:dyDescent="0.3">
      <c r="A466" s="494" t="s">
        <v>507</v>
      </c>
      <c r="B466" s="495" t="s">
        <v>508</v>
      </c>
      <c r="C466" s="496" t="s">
        <v>518</v>
      </c>
      <c r="D466" s="497" t="s">
        <v>785</v>
      </c>
      <c r="E466" s="496" t="s">
        <v>2026</v>
      </c>
      <c r="F466" s="497" t="s">
        <v>2027</v>
      </c>
      <c r="G466" s="496" t="s">
        <v>1959</v>
      </c>
      <c r="H466" s="496" t="s">
        <v>1960</v>
      </c>
      <c r="I466" s="498">
        <v>1634.56</v>
      </c>
      <c r="J466" s="498">
        <v>3</v>
      </c>
      <c r="K466" s="499">
        <v>4903.6899999999996</v>
      </c>
    </row>
    <row r="467" spans="1:11" ht="14.4" customHeight="1" x14ac:dyDescent="0.3">
      <c r="A467" s="494" t="s">
        <v>507</v>
      </c>
      <c r="B467" s="495" t="s">
        <v>508</v>
      </c>
      <c r="C467" s="496" t="s">
        <v>518</v>
      </c>
      <c r="D467" s="497" t="s">
        <v>785</v>
      </c>
      <c r="E467" s="496" t="s">
        <v>2026</v>
      </c>
      <c r="F467" s="497" t="s">
        <v>2027</v>
      </c>
      <c r="G467" s="496" t="s">
        <v>1961</v>
      </c>
      <c r="H467" s="496" t="s">
        <v>1962</v>
      </c>
      <c r="I467" s="498">
        <v>1006.6</v>
      </c>
      <c r="J467" s="498">
        <v>5</v>
      </c>
      <c r="K467" s="499">
        <v>5033</v>
      </c>
    </row>
    <row r="468" spans="1:11" ht="14.4" customHeight="1" x14ac:dyDescent="0.3">
      <c r="A468" s="494" t="s">
        <v>507</v>
      </c>
      <c r="B468" s="495" t="s">
        <v>508</v>
      </c>
      <c r="C468" s="496" t="s">
        <v>518</v>
      </c>
      <c r="D468" s="497" t="s">
        <v>785</v>
      </c>
      <c r="E468" s="496" t="s">
        <v>2026</v>
      </c>
      <c r="F468" s="497" t="s">
        <v>2027</v>
      </c>
      <c r="G468" s="496" t="s">
        <v>1963</v>
      </c>
      <c r="H468" s="496" t="s">
        <v>1964</v>
      </c>
      <c r="I468" s="498">
        <v>222.52</v>
      </c>
      <c r="J468" s="498">
        <v>5</v>
      </c>
      <c r="K468" s="499">
        <v>1112.5999999999999</v>
      </c>
    </row>
    <row r="469" spans="1:11" ht="14.4" customHeight="1" x14ac:dyDescent="0.3">
      <c r="A469" s="494" t="s">
        <v>507</v>
      </c>
      <c r="B469" s="495" t="s">
        <v>508</v>
      </c>
      <c r="C469" s="496" t="s">
        <v>518</v>
      </c>
      <c r="D469" s="497" t="s">
        <v>785</v>
      </c>
      <c r="E469" s="496" t="s">
        <v>2026</v>
      </c>
      <c r="F469" s="497" t="s">
        <v>2027</v>
      </c>
      <c r="G469" s="496" t="s">
        <v>1965</v>
      </c>
      <c r="H469" s="496" t="s">
        <v>1966</v>
      </c>
      <c r="I469" s="498">
        <v>3495.56</v>
      </c>
      <c r="J469" s="498">
        <v>1</v>
      </c>
      <c r="K469" s="499">
        <v>3495.56</v>
      </c>
    </row>
    <row r="470" spans="1:11" ht="14.4" customHeight="1" x14ac:dyDescent="0.3">
      <c r="A470" s="494" t="s">
        <v>507</v>
      </c>
      <c r="B470" s="495" t="s">
        <v>508</v>
      </c>
      <c r="C470" s="496" t="s">
        <v>518</v>
      </c>
      <c r="D470" s="497" t="s">
        <v>785</v>
      </c>
      <c r="E470" s="496" t="s">
        <v>2026</v>
      </c>
      <c r="F470" s="497" t="s">
        <v>2027</v>
      </c>
      <c r="G470" s="496" t="s">
        <v>1967</v>
      </c>
      <c r="H470" s="496" t="s">
        <v>1968</v>
      </c>
      <c r="I470" s="498">
        <v>3495.56</v>
      </c>
      <c r="J470" s="498">
        <v>1</v>
      </c>
      <c r="K470" s="499">
        <v>3495.56</v>
      </c>
    </row>
    <row r="471" spans="1:11" ht="14.4" customHeight="1" x14ac:dyDescent="0.3">
      <c r="A471" s="494" t="s">
        <v>507</v>
      </c>
      <c r="B471" s="495" t="s">
        <v>508</v>
      </c>
      <c r="C471" s="496" t="s">
        <v>518</v>
      </c>
      <c r="D471" s="497" t="s">
        <v>785</v>
      </c>
      <c r="E471" s="496" t="s">
        <v>2026</v>
      </c>
      <c r="F471" s="497" t="s">
        <v>2027</v>
      </c>
      <c r="G471" s="496" t="s">
        <v>1969</v>
      </c>
      <c r="H471" s="496" t="s">
        <v>1970</v>
      </c>
      <c r="I471" s="498">
        <v>3567.58</v>
      </c>
      <c r="J471" s="498">
        <v>5</v>
      </c>
      <c r="K471" s="499">
        <v>17837.88</v>
      </c>
    </row>
    <row r="472" spans="1:11" ht="14.4" customHeight="1" x14ac:dyDescent="0.3">
      <c r="A472" s="494" t="s">
        <v>507</v>
      </c>
      <c r="B472" s="495" t="s">
        <v>508</v>
      </c>
      <c r="C472" s="496" t="s">
        <v>518</v>
      </c>
      <c r="D472" s="497" t="s">
        <v>785</v>
      </c>
      <c r="E472" s="496" t="s">
        <v>2026</v>
      </c>
      <c r="F472" s="497" t="s">
        <v>2027</v>
      </c>
      <c r="G472" s="496" t="s">
        <v>1971</v>
      </c>
      <c r="H472" s="496" t="s">
        <v>1972</v>
      </c>
      <c r="I472" s="498">
        <v>1282.1199999999999</v>
      </c>
      <c r="J472" s="498">
        <v>1</v>
      </c>
      <c r="K472" s="499">
        <v>1282.1199999999999</v>
      </c>
    </row>
    <row r="473" spans="1:11" ht="14.4" customHeight="1" x14ac:dyDescent="0.3">
      <c r="A473" s="494" t="s">
        <v>507</v>
      </c>
      <c r="B473" s="495" t="s">
        <v>508</v>
      </c>
      <c r="C473" s="496" t="s">
        <v>518</v>
      </c>
      <c r="D473" s="497" t="s">
        <v>785</v>
      </c>
      <c r="E473" s="496" t="s">
        <v>2026</v>
      </c>
      <c r="F473" s="497" t="s">
        <v>2027</v>
      </c>
      <c r="G473" s="496" t="s">
        <v>1973</v>
      </c>
      <c r="H473" s="496" t="s">
        <v>1974</v>
      </c>
      <c r="I473" s="498">
        <v>29670</v>
      </c>
      <c r="J473" s="498">
        <v>1</v>
      </c>
      <c r="K473" s="499">
        <v>29670</v>
      </c>
    </row>
    <row r="474" spans="1:11" ht="14.4" customHeight="1" x14ac:dyDescent="0.3">
      <c r="A474" s="494" t="s">
        <v>507</v>
      </c>
      <c r="B474" s="495" t="s">
        <v>508</v>
      </c>
      <c r="C474" s="496" t="s">
        <v>518</v>
      </c>
      <c r="D474" s="497" t="s">
        <v>785</v>
      </c>
      <c r="E474" s="496" t="s">
        <v>2026</v>
      </c>
      <c r="F474" s="497" t="s">
        <v>2027</v>
      </c>
      <c r="G474" s="496" t="s">
        <v>1975</v>
      </c>
      <c r="H474" s="496" t="s">
        <v>1976</v>
      </c>
      <c r="I474" s="498">
        <v>4749.7299999999996</v>
      </c>
      <c r="J474" s="498">
        <v>1</v>
      </c>
      <c r="K474" s="499">
        <v>4749.7299999999996</v>
      </c>
    </row>
    <row r="475" spans="1:11" ht="14.4" customHeight="1" x14ac:dyDescent="0.3">
      <c r="A475" s="494" t="s">
        <v>507</v>
      </c>
      <c r="B475" s="495" t="s">
        <v>508</v>
      </c>
      <c r="C475" s="496" t="s">
        <v>518</v>
      </c>
      <c r="D475" s="497" t="s">
        <v>785</v>
      </c>
      <c r="E475" s="496" t="s">
        <v>2026</v>
      </c>
      <c r="F475" s="497" t="s">
        <v>2027</v>
      </c>
      <c r="G475" s="496" t="s">
        <v>1977</v>
      </c>
      <c r="H475" s="496" t="s">
        <v>1978</v>
      </c>
      <c r="I475" s="498">
        <v>974.9</v>
      </c>
      <c r="J475" s="498">
        <v>1</v>
      </c>
      <c r="K475" s="499">
        <v>974.9</v>
      </c>
    </row>
    <row r="476" spans="1:11" ht="14.4" customHeight="1" x14ac:dyDescent="0.3">
      <c r="A476" s="494" t="s">
        <v>507</v>
      </c>
      <c r="B476" s="495" t="s">
        <v>508</v>
      </c>
      <c r="C476" s="496" t="s">
        <v>518</v>
      </c>
      <c r="D476" s="497" t="s">
        <v>785</v>
      </c>
      <c r="E476" s="496" t="s">
        <v>2026</v>
      </c>
      <c r="F476" s="497" t="s">
        <v>2027</v>
      </c>
      <c r="G476" s="496" t="s">
        <v>1979</v>
      </c>
      <c r="H476" s="496" t="s">
        <v>1980</v>
      </c>
      <c r="I476" s="498">
        <v>27799.22</v>
      </c>
      <c r="J476" s="498">
        <v>1</v>
      </c>
      <c r="K476" s="499">
        <v>27799.22</v>
      </c>
    </row>
    <row r="477" spans="1:11" ht="14.4" customHeight="1" x14ac:dyDescent="0.3">
      <c r="A477" s="494" t="s">
        <v>507</v>
      </c>
      <c r="B477" s="495" t="s">
        <v>508</v>
      </c>
      <c r="C477" s="496" t="s">
        <v>518</v>
      </c>
      <c r="D477" s="497" t="s">
        <v>785</v>
      </c>
      <c r="E477" s="496" t="s">
        <v>2026</v>
      </c>
      <c r="F477" s="497" t="s">
        <v>2027</v>
      </c>
      <c r="G477" s="496" t="s">
        <v>1981</v>
      </c>
      <c r="H477" s="496" t="s">
        <v>1982</v>
      </c>
      <c r="I477" s="498">
        <v>1050.79</v>
      </c>
      <c r="J477" s="498">
        <v>5</v>
      </c>
      <c r="K477" s="499">
        <v>5253.94</v>
      </c>
    </row>
    <row r="478" spans="1:11" ht="14.4" customHeight="1" x14ac:dyDescent="0.3">
      <c r="A478" s="494" t="s">
        <v>507</v>
      </c>
      <c r="B478" s="495" t="s">
        <v>508</v>
      </c>
      <c r="C478" s="496" t="s">
        <v>518</v>
      </c>
      <c r="D478" s="497" t="s">
        <v>785</v>
      </c>
      <c r="E478" s="496" t="s">
        <v>2026</v>
      </c>
      <c r="F478" s="497" t="s">
        <v>2027</v>
      </c>
      <c r="G478" s="496" t="s">
        <v>1983</v>
      </c>
      <c r="H478" s="496" t="s">
        <v>1984</v>
      </c>
      <c r="I478" s="498">
        <v>796.18</v>
      </c>
      <c r="J478" s="498">
        <v>5</v>
      </c>
      <c r="K478" s="499">
        <v>3980.9</v>
      </c>
    </row>
    <row r="479" spans="1:11" ht="14.4" customHeight="1" x14ac:dyDescent="0.3">
      <c r="A479" s="494" t="s">
        <v>507</v>
      </c>
      <c r="B479" s="495" t="s">
        <v>508</v>
      </c>
      <c r="C479" s="496" t="s">
        <v>518</v>
      </c>
      <c r="D479" s="497" t="s">
        <v>785</v>
      </c>
      <c r="E479" s="496" t="s">
        <v>2026</v>
      </c>
      <c r="F479" s="497" t="s">
        <v>2027</v>
      </c>
      <c r="G479" s="496" t="s">
        <v>1985</v>
      </c>
      <c r="H479" s="496" t="s">
        <v>1986</v>
      </c>
      <c r="I479" s="498">
        <v>15011.26</v>
      </c>
      <c r="J479" s="498">
        <v>1</v>
      </c>
      <c r="K479" s="499">
        <v>15011.26</v>
      </c>
    </row>
    <row r="480" spans="1:11" ht="14.4" customHeight="1" x14ac:dyDescent="0.3">
      <c r="A480" s="494" t="s">
        <v>507</v>
      </c>
      <c r="B480" s="495" t="s">
        <v>508</v>
      </c>
      <c r="C480" s="496" t="s">
        <v>518</v>
      </c>
      <c r="D480" s="497" t="s">
        <v>785</v>
      </c>
      <c r="E480" s="496" t="s">
        <v>2026</v>
      </c>
      <c r="F480" s="497" t="s">
        <v>2027</v>
      </c>
      <c r="G480" s="496" t="s">
        <v>1987</v>
      </c>
      <c r="H480" s="496" t="s">
        <v>1988</v>
      </c>
      <c r="I480" s="498">
        <v>13881.12</v>
      </c>
      <c r="J480" s="498">
        <v>1</v>
      </c>
      <c r="K480" s="499">
        <v>13881.12</v>
      </c>
    </row>
    <row r="481" spans="1:11" ht="14.4" customHeight="1" x14ac:dyDescent="0.3">
      <c r="A481" s="494" t="s">
        <v>507</v>
      </c>
      <c r="B481" s="495" t="s">
        <v>508</v>
      </c>
      <c r="C481" s="496" t="s">
        <v>518</v>
      </c>
      <c r="D481" s="497" t="s">
        <v>785</v>
      </c>
      <c r="E481" s="496" t="s">
        <v>2026</v>
      </c>
      <c r="F481" s="497" t="s">
        <v>2027</v>
      </c>
      <c r="G481" s="496" t="s">
        <v>1989</v>
      </c>
      <c r="H481" s="496" t="s">
        <v>1990</v>
      </c>
      <c r="I481" s="498">
        <v>746.81</v>
      </c>
      <c r="J481" s="498">
        <v>5</v>
      </c>
      <c r="K481" s="499">
        <v>3734.06</v>
      </c>
    </row>
    <row r="482" spans="1:11" ht="14.4" customHeight="1" x14ac:dyDescent="0.3">
      <c r="A482" s="494" t="s">
        <v>507</v>
      </c>
      <c r="B482" s="495" t="s">
        <v>508</v>
      </c>
      <c r="C482" s="496" t="s">
        <v>518</v>
      </c>
      <c r="D482" s="497" t="s">
        <v>785</v>
      </c>
      <c r="E482" s="496" t="s">
        <v>2026</v>
      </c>
      <c r="F482" s="497" t="s">
        <v>2027</v>
      </c>
      <c r="G482" s="496" t="s">
        <v>1991</v>
      </c>
      <c r="H482" s="496" t="s">
        <v>1992</v>
      </c>
      <c r="I482" s="498">
        <v>179199.5</v>
      </c>
      <c r="J482" s="498">
        <v>2</v>
      </c>
      <c r="K482" s="499">
        <v>358399</v>
      </c>
    </row>
    <row r="483" spans="1:11" ht="14.4" customHeight="1" x14ac:dyDescent="0.3">
      <c r="A483" s="494" t="s">
        <v>507</v>
      </c>
      <c r="B483" s="495" t="s">
        <v>508</v>
      </c>
      <c r="C483" s="496" t="s">
        <v>518</v>
      </c>
      <c r="D483" s="497" t="s">
        <v>785</v>
      </c>
      <c r="E483" s="496" t="s">
        <v>2026</v>
      </c>
      <c r="F483" s="497" t="s">
        <v>2027</v>
      </c>
      <c r="G483" s="496" t="s">
        <v>1993</v>
      </c>
      <c r="H483" s="496" t="s">
        <v>1994</v>
      </c>
      <c r="I483" s="498">
        <v>7223.58</v>
      </c>
      <c r="J483" s="498">
        <v>1</v>
      </c>
      <c r="K483" s="499">
        <v>7223.58</v>
      </c>
    </row>
    <row r="484" spans="1:11" ht="14.4" customHeight="1" x14ac:dyDescent="0.3">
      <c r="A484" s="494" t="s">
        <v>507</v>
      </c>
      <c r="B484" s="495" t="s">
        <v>508</v>
      </c>
      <c r="C484" s="496" t="s">
        <v>518</v>
      </c>
      <c r="D484" s="497" t="s">
        <v>785</v>
      </c>
      <c r="E484" s="496" t="s">
        <v>2026</v>
      </c>
      <c r="F484" s="497" t="s">
        <v>2027</v>
      </c>
      <c r="G484" s="496" t="s">
        <v>1995</v>
      </c>
      <c r="H484" s="496" t="s">
        <v>1996</v>
      </c>
      <c r="I484" s="498">
        <v>746.81</v>
      </c>
      <c r="J484" s="498">
        <v>5</v>
      </c>
      <c r="K484" s="499">
        <v>3734.06</v>
      </c>
    </row>
    <row r="485" spans="1:11" ht="14.4" customHeight="1" x14ac:dyDescent="0.3">
      <c r="A485" s="494" t="s">
        <v>507</v>
      </c>
      <c r="B485" s="495" t="s">
        <v>508</v>
      </c>
      <c r="C485" s="496" t="s">
        <v>518</v>
      </c>
      <c r="D485" s="497" t="s">
        <v>785</v>
      </c>
      <c r="E485" s="496" t="s">
        <v>2026</v>
      </c>
      <c r="F485" s="497" t="s">
        <v>2027</v>
      </c>
      <c r="G485" s="496" t="s">
        <v>1997</v>
      </c>
      <c r="H485" s="496" t="s">
        <v>1998</v>
      </c>
      <c r="I485" s="498">
        <v>4946.4799999999996</v>
      </c>
      <c r="J485" s="498">
        <v>1</v>
      </c>
      <c r="K485" s="499">
        <v>4946.4799999999996</v>
      </c>
    </row>
    <row r="486" spans="1:11" ht="14.4" customHeight="1" x14ac:dyDescent="0.3">
      <c r="A486" s="494" t="s">
        <v>507</v>
      </c>
      <c r="B486" s="495" t="s">
        <v>508</v>
      </c>
      <c r="C486" s="496" t="s">
        <v>518</v>
      </c>
      <c r="D486" s="497" t="s">
        <v>785</v>
      </c>
      <c r="E486" s="496" t="s">
        <v>2035</v>
      </c>
      <c r="F486" s="497" t="s">
        <v>2036</v>
      </c>
      <c r="G486" s="496" t="s">
        <v>1999</v>
      </c>
      <c r="H486" s="496" t="s">
        <v>2000</v>
      </c>
      <c r="I486" s="498">
        <v>9075</v>
      </c>
      <c r="J486" s="498">
        <v>2</v>
      </c>
      <c r="K486" s="499">
        <v>18150</v>
      </c>
    </row>
    <row r="487" spans="1:11" ht="14.4" customHeight="1" x14ac:dyDescent="0.3">
      <c r="A487" s="494" t="s">
        <v>507</v>
      </c>
      <c r="B487" s="495" t="s">
        <v>508</v>
      </c>
      <c r="C487" s="496" t="s">
        <v>518</v>
      </c>
      <c r="D487" s="497" t="s">
        <v>785</v>
      </c>
      <c r="E487" s="496" t="s">
        <v>2028</v>
      </c>
      <c r="F487" s="497" t="s">
        <v>2029</v>
      </c>
      <c r="G487" s="496" t="s">
        <v>1239</v>
      </c>
      <c r="H487" s="496" t="s">
        <v>1240</v>
      </c>
      <c r="I487" s="498">
        <v>8.1649999999999991</v>
      </c>
      <c r="J487" s="498">
        <v>80</v>
      </c>
      <c r="K487" s="499">
        <v>653.20000000000005</v>
      </c>
    </row>
    <row r="488" spans="1:11" ht="14.4" customHeight="1" x14ac:dyDescent="0.3">
      <c r="A488" s="494" t="s">
        <v>507</v>
      </c>
      <c r="B488" s="495" t="s">
        <v>508</v>
      </c>
      <c r="C488" s="496" t="s">
        <v>518</v>
      </c>
      <c r="D488" s="497" t="s">
        <v>785</v>
      </c>
      <c r="E488" s="496" t="s">
        <v>2028</v>
      </c>
      <c r="F488" s="497" t="s">
        <v>2029</v>
      </c>
      <c r="G488" s="496" t="s">
        <v>1239</v>
      </c>
      <c r="H488" s="496" t="s">
        <v>1241</v>
      </c>
      <c r="I488" s="498">
        <v>8.163333333333334</v>
      </c>
      <c r="J488" s="498">
        <v>160</v>
      </c>
      <c r="K488" s="499">
        <v>1306.2</v>
      </c>
    </row>
    <row r="489" spans="1:11" ht="14.4" customHeight="1" x14ac:dyDescent="0.3">
      <c r="A489" s="494" t="s">
        <v>507</v>
      </c>
      <c r="B489" s="495" t="s">
        <v>508</v>
      </c>
      <c r="C489" s="496" t="s">
        <v>518</v>
      </c>
      <c r="D489" s="497" t="s">
        <v>785</v>
      </c>
      <c r="E489" s="496" t="s">
        <v>2037</v>
      </c>
      <c r="F489" s="497" t="s">
        <v>2038</v>
      </c>
      <c r="G489" s="496" t="s">
        <v>2001</v>
      </c>
      <c r="H489" s="496" t="s">
        <v>2002</v>
      </c>
      <c r="I489" s="498">
        <v>50.12</v>
      </c>
      <c r="J489" s="498">
        <v>108</v>
      </c>
      <c r="K489" s="499">
        <v>5412.63</v>
      </c>
    </row>
    <row r="490" spans="1:11" ht="14.4" customHeight="1" x14ac:dyDescent="0.3">
      <c r="A490" s="494" t="s">
        <v>507</v>
      </c>
      <c r="B490" s="495" t="s">
        <v>508</v>
      </c>
      <c r="C490" s="496" t="s">
        <v>518</v>
      </c>
      <c r="D490" s="497" t="s">
        <v>785</v>
      </c>
      <c r="E490" s="496" t="s">
        <v>2037</v>
      </c>
      <c r="F490" s="497" t="s">
        <v>2038</v>
      </c>
      <c r="G490" s="496" t="s">
        <v>2003</v>
      </c>
      <c r="H490" s="496" t="s">
        <v>2004</v>
      </c>
      <c r="I490" s="498">
        <v>87.840000000000018</v>
      </c>
      <c r="J490" s="498">
        <v>144</v>
      </c>
      <c r="K490" s="499">
        <v>12648.359999999999</v>
      </c>
    </row>
    <row r="491" spans="1:11" ht="14.4" customHeight="1" x14ac:dyDescent="0.3">
      <c r="A491" s="494" t="s">
        <v>507</v>
      </c>
      <c r="B491" s="495" t="s">
        <v>508</v>
      </c>
      <c r="C491" s="496" t="s">
        <v>518</v>
      </c>
      <c r="D491" s="497" t="s">
        <v>785</v>
      </c>
      <c r="E491" s="496" t="s">
        <v>2037</v>
      </c>
      <c r="F491" s="497" t="s">
        <v>2038</v>
      </c>
      <c r="G491" s="496" t="s">
        <v>2005</v>
      </c>
      <c r="H491" s="496" t="s">
        <v>2006</v>
      </c>
      <c r="I491" s="498">
        <v>54.11</v>
      </c>
      <c r="J491" s="498">
        <v>72</v>
      </c>
      <c r="K491" s="499">
        <v>3895.74</v>
      </c>
    </row>
    <row r="492" spans="1:11" ht="14.4" customHeight="1" x14ac:dyDescent="0.3">
      <c r="A492" s="494" t="s">
        <v>507</v>
      </c>
      <c r="B492" s="495" t="s">
        <v>508</v>
      </c>
      <c r="C492" s="496" t="s">
        <v>518</v>
      </c>
      <c r="D492" s="497" t="s">
        <v>785</v>
      </c>
      <c r="E492" s="496" t="s">
        <v>2037</v>
      </c>
      <c r="F492" s="497" t="s">
        <v>2038</v>
      </c>
      <c r="G492" s="496" t="s">
        <v>2007</v>
      </c>
      <c r="H492" s="496" t="s">
        <v>2008</v>
      </c>
      <c r="I492" s="498">
        <v>30.42</v>
      </c>
      <c r="J492" s="498">
        <v>108</v>
      </c>
      <c r="K492" s="499">
        <v>3285.66</v>
      </c>
    </row>
    <row r="493" spans="1:11" ht="14.4" customHeight="1" x14ac:dyDescent="0.3">
      <c r="A493" s="494" t="s">
        <v>507</v>
      </c>
      <c r="B493" s="495" t="s">
        <v>508</v>
      </c>
      <c r="C493" s="496" t="s">
        <v>518</v>
      </c>
      <c r="D493" s="497" t="s">
        <v>785</v>
      </c>
      <c r="E493" s="496" t="s">
        <v>2030</v>
      </c>
      <c r="F493" s="497" t="s">
        <v>2031</v>
      </c>
      <c r="G493" s="496" t="s">
        <v>1283</v>
      </c>
      <c r="H493" s="496" t="s">
        <v>1284</v>
      </c>
      <c r="I493" s="498">
        <v>0.30199999999999999</v>
      </c>
      <c r="J493" s="498">
        <v>600</v>
      </c>
      <c r="K493" s="499">
        <v>181</v>
      </c>
    </row>
    <row r="494" spans="1:11" ht="14.4" customHeight="1" x14ac:dyDescent="0.3">
      <c r="A494" s="494" t="s">
        <v>507</v>
      </c>
      <c r="B494" s="495" t="s">
        <v>508</v>
      </c>
      <c r="C494" s="496" t="s">
        <v>518</v>
      </c>
      <c r="D494" s="497" t="s">
        <v>785</v>
      </c>
      <c r="E494" s="496" t="s">
        <v>2030</v>
      </c>
      <c r="F494" s="497" t="s">
        <v>2031</v>
      </c>
      <c r="G494" s="496" t="s">
        <v>1244</v>
      </c>
      <c r="H494" s="496" t="s">
        <v>1245</v>
      </c>
      <c r="I494" s="498">
        <v>0.31</v>
      </c>
      <c r="J494" s="498">
        <v>100</v>
      </c>
      <c r="K494" s="499">
        <v>31</v>
      </c>
    </row>
    <row r="495" spans="1:11" ht="14.4" customHeight="1" x14ac:dyDescent="0.3">
      <c r="A495" s="494" t="s">
        <v>507</v>
      </c>
      <c r="B495" s="495" t="s">
        <v>508</v>
      </c>
      <c r="C495" s="496" t="s">
        <v>518</v>
      </c>
      <c r="D495" s="497" t="s">
        <v>785</v>
      </c>
      <c r="E495" s="496" t="s">
        <v>2030</v>
      </c>
      <c r="F495" s="497" t="s">
        <v>2031</v>
      </c>
      <c r="G495" s="496" t="s">
        <v>2009</v>
      </c>
      <c r="H495" s="496" t="s">
        <v>2010</v>
      </c>
      <c r="I495" s="498">
        <v>10.45</v>
      </c>
      <c r="J495" s="498">
        <v>30</v>
      </c>
      <c r="K495" s="499">
        <v>313.63</v>
      </c>
    </row>
    <row r="496" spans="1:11" ht="14.4" customHeight="1" x14ac:dyDescent="0.3">
      <c r="A496" s="494" t="s">
        <v>507</v>
      </c>
      <c r="B496" s="495" t="s">
        <v>508</v>
      </c>
      <c r="C496" s="496" t="s">
        <v>518</v>
      </c>
      <c r="D496" s="497" t="s">
        <v>785</v>
      </c>
      <c r="E496" s="496" t="s">
        <v>2030</v>
      </c>
      <c r="F496" s="497" t="s">
        <v>2031</v>
      </c>
      <c r="G496" s="496" t="s">
        <v>1248</v>
      </c>
      <c r="H496" s="496" t="s">
        <v>1249</v>
      </c>
      <c r="I496" s="498">
        <v>0.30499999999999999</v>
      </c>
      <c r="J496" s="498">
        <v>200</v>
      </c>
      <c r="K496" s="499">
        <v>61</v>
      </c>
    </row>
    <row r="497" spans="1:11" ht="14.4" customHeight="1" x14ac:dyDescent="0.3">
      <c r="A497" s="494" t="s">
        <v>507</v>
      </c>
      <c r="B497" s="495" t="s">
        <v>508</v>
      </c>
      <c r="C497" s="496" t="s">
        <v>518</v>
      </c>
      <c r="D497" s="497" t="s">
        <v>785</v>
      </c>
      <c r="E497" s="496" t="s">
        <v>2032</v>
      </c>
      <c r="F497" s="497" t="s">
        <v>2033</v>
      </c>
      <c r="G497" s="496" t="s">
        <v>2011</v>
      </c>
      <c r="H497" s="496" t="s">
        <v>2012</v>
      </c>
      <c r="I497" s="498">
        <v>7.51</v>
      </c>
      <c r="J497" s="498">
        <v>50</v>
      </c>
      <c r="K497" s="499">
        <v>375.5</v>
      </c>
    </row>
    <row r="498" spans="1:11" ht="14.4" customHeight="1" x14ac:dyDescent="0.3">
      <c r="A498" s="494" t="s">
        <v>507</v>
      </c>
      <c r="B498" s="495" t="s">
        <v>508</v>
      </c>
      <c r="C498" s="496" t="s">
        <v>518</v>
      </c>
      <c r="D498" s="497" t="s">
        <v>785</v>
      </c>
      <c r="E498" s="496" t="s">
        <v>2032</v>
      </c>
      <c r="F498" s="497" t="s">
        <v>2033</v>
      </c>
      <c r="G498" s="496" t="s">
        <v>2011</v>
      </c>
      <c r="H498" s="496" t="s">
        <v>2013</v>
      </c>
      <c r="I498" s="498">
        <v>7.5</v>
      </c>
      <c r="J498" s="498">
        <v>200</v>
      </c>
      <c r="K498" s="499">
        <v>1500</v>
      </c>
    </row>
    <row r="499" spans="1:11" ht="14.4" customHeight="1" x14ac:dyDescent="0.3">
      <c r="A499" s="494" t="s">
        <v>507</v>
      </c>
      <c r="B499" s="495" t="s">
        <v>508</v>
      </c>
      <c r="C499" s="496" t="s">
        <v>518</v>
      </c>
      <c r="D499" s="497" t="s">
        <v>785</v>
      </c>
      <c r="E499" s="496" t="s">
        <v>2032</v>
      </c>
      <c r="F499" s="497" t="s">
        <v>2033</v>
      </c>
      <c r="G499" s="496" t="s">
        <v>2014</v>
      </c>
      <c r="H499" s="496" t="s">
        <v>2015</v>
      </c>
      <c r="I499" s="498">
        <v>11.010000000000002</v>
      </c>
      <c r="J499" s="498">
        <v>1000</v>
      </c>
      <c r="K499" s="499">
        <v>11010</v>
      </c>
    </row>
    <row r="500" spans="1:11" ht="14.4" customHeight="1" x14ac:dyDescent="0.3">
      <c r="A500" s="494" t="s">
        <v>507</v>
      </c>
      <c r="B500" s="495" t="s">
        <v>508</v>
      </c>
      <c r="C500" s="496" t="s">
        <v>518</v>
      </c>
      <c r="D500" s="497" t="s">
        <v>785</v>
      </c>
      <c r="E500" s="496" t="s">
        <v>2032</v>
      </c>
      <c r="F500" s="497" t="s">
        <v>2033</v>
      </c>
      <c r="G500" s="496" t="s">
        <v>2016</v>
      </c>
      <c r="H500" s="496" t="s">
        <v>2017</v>
      </c>
      <c r="I500" s="498">
        <v>11.012</v>
      </c>
      <c r="J500" s="498">
        <v>600</v>
      </c>
      <c r="K500" s="499">
        <v>6608</v>
      </c>
    </row>
    <row r="501" spans="1:11" ht="14.4" customHeight="1" x14ac:dyDescent="0.3">
      <c r="A501" s="494" t="s">
        <v>507</v>
      </c>
      <c r="B501" s="495" t="s">
        <v>508</v>
      </c>
      <c r="C501" s="496" t="s">
        <v>518</v>
      </c>
      <c r="D501" s="497" t="s">
        <v>785</v>
      </c>
      <c r="E501" s="496" t="s">
        <v>2032</v>
      </c>
      <c r="F501" s="497" t="s">
        <v>2033</v>
      </c>
      <c r="G501" s="496" t="s">
        <v>2018</v>
      </c>
      <c r="H501" s="496" t="s">
        <v>2019</v>
      </c>
      <c r="I501" s="498">
        <v>10.55</v>
      </c>
      <c r="J501" s="498">
        <v>40</v>
      </c>
      <c r="K501" s="499">
        <v>422.05</v>
      </c>
    </row>
    <row r="502" spans="1:11" ht="14.4" customHeight="1" x14ac:dyDescent="0.3">
      <c r="A502" s="494" t="s">
        <v>507</v>
      </c>
      <c r="B502" s="495" t="s">
        <v>508</v>
      </c>
      <c r="C502" s="496" t="s">
        <v>518</v>
      </c>
      <c r="D502" s="497" t="s">
        <v>785</v>
      </c>
      <c r="E502" s="496" t="s">
        <v>2032</v>
      </c>
      <c r="F502" s="497" t="s">
        <v>2033</v>
      </c>
      <c r="G502" s="496" t="s">
        <v>1254</v>
      </c>
      <c r="H502" s="496" t="s">
        <v>1255</v>
      </c>
      <c r="I502" s="498">
        <v>0.77</v>
      </c>
      <c r="J502" s="498">
        <v>1600</v>
      </c>
      <c r="K502" s="499">
        <v>1232</v>
      </c>
    </row>
    <row r="503" spans="1:11" ht="14.4" customHeight="1" x14ac:dyDescent="0.3">
      <c r="A503" s="494" t="s">
        <v>507</v>
      </c>
      <c r="B503" s="495" t="s">
        <v>508</v>
      </c>
      <c r="C503" s="496" t="s">
        <v>518</v>
      </c>
      <c r="D503" s="497" t="s">
        <v>785</v>
      </c>
      <c r="E503" s="496" t="s">
        <v>2032</v>
      </c>
      <c r="F503" s="497" t="s">
        <v>2033</v>
      </c>
      <c r="G503" s="496" t="s">
        <v>1256</v>
      </c>
      <c r="H503" s="496" t="s">
        <v>1257</v>
      </c>
      <c r="I503" s="498">
        <v>0.77500000000000013</v>
      </c>
      <c r="J503" s="498">
        <v>1600</v>
      </c>
      <c r="K503" s="499">
        <v>1241</v>
      </c>
    </row>
    <row r="504" spans="1:11" ht="14.4" customHeight="1" x14ac:dyDescent="0.3">
      <c r="A504" s="494" t="s">
        <v>507</v>
      </c>
      <c r="B504" s="495" t="s">
        <v>508</v>
      </c>
      <c r="C504" s="496" t="s">
        <v>518</v>
      </c>
      <c r="D504" s="497" t="s">
        <v>785</v>
      </c>
      <c r="E504" s="496" t="s">
        <v>2032</v>
      </c>
      <c r="F504" s="497" t="s">
        <v>2033</v>
      </c>
      <c r="G504" s="496" t="s">
        <v>1292</v>
      </c>
      <c r="H504" s="496" t="s">
        <v>1293</v>
      </c>
      <c r="I504" s="498">
        <v>0.77</v>
      </c>
      <c r="J504" s="498">
        <v>200</v>
      </c>
      <c r="K504" s="499">
        <v>154</v>
      </c>
    </row>
    <row r="505" spans="1:11" ht="14.4" customHeight="1" x14ac:dyDescent="0.3">
      <c r="A505" s="494" t="s">
        <v>507</v>
      </c>
      <c r="B505" s="495" t="s">
        <v>508</v>
      </c>
      <c r="C505" s="496" t="s">
        <v>518</v>
      </c>
      <c r="D505" s="497" t="s">
        <v>785</v>
      </c>
      <c r="E505" s="496" t="s">
        <v>2032</v>
      </c>
      <c r="F505" s="497" t="s">
        <v>2033</v>
      </c>
      <c r="G505" s="496" t="s">
        <v>1258</v>
      </c>
      <c r="H505" s="496" t="s">
        <v>1259</v>
      </c>
      <c r="I505" s="498">
        <v>0.71</v>
      </c>
      <c r="J505" s="498">
        <v>2000</v>
      </c>
      <c r="K505" s="499">
        <v>1420</v>
      </c>
    </row>
    <row r="506" spans="1:11" ht="14.4" customHeight="1" x14ac:dyDescent="0.3">
      <c r="A506" s="494" t="s">
        <v>507</v>
      </c>
      <c r="B506" s="495" t="s">
        <v>508</v>
      </c>
      <c r="C506" s="496" t="s">
        <v>518</v>
      </c>
      <c r="D506" s="497" t="s">
        <v>785</v>
      </c>
      <c r="E506" s="496" t="s">
        <v>2032</v>
      </c>
      <c r="F506" s="497" t="s">
        <v>2033</v>
      </c>
      <c r="G506" s="496" t="s">
        <v>1294</v>
      </c>
      <c r="H506" s="496" t="s">
        <v>1295</v>
      </c>
      <c r="I506" s="498">
        <v>0.71</v>
      </c>
      <c r="J506" s="498">
        <v>400</v>
      </c>
      <c r="K506" s="499">
        <v>284</v>
      </c>
    </row>
    <row r="507" spans="1:11" ht="14.4" customHeight="1" thickBot="1" x14ac:dyDescent="0.35">
      <c r="A507" s="500" t="s">
        <v>507</v>
      </c>
      <c r="B507" s="501" t="s">
        <v>508</v>
      </c>
      <c r="C507" s="502" t="s">
        <v>518</v>
      </c>
      <c r="D507" s="503" t="s">
        <v>785</v>
      </c>
      <c r="E507" s="502" t="s">
        <v>2032</v>
      </c>
      <c r="F507" s="503" t="s">
        <v>2033</v>
      </c>
      <c r="G507" s="502" t="s">
        <v>1260</v>
      </c>
      <c r="H507" s="502" t="s">
        <v>1261</v>
      </c>
      <c r="I507" s="504">
        <v>0.71</v>
      </c>
      <c r="J507" s="504">
        <v>1000</v>
      </c>
      <c r="K507" s="505">
        <v>710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7" width="13.109375" hidden="1" customWidth="1"/>
    <col min="8" max="8" width="13.109375" customWidth="1"/>
    <col min="9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425" t="s">
        <v>116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</row>
    <row r="2" spans="1:34" ht="15" thickBot="1" x14ac:dyDescent="0.35">
      <c r="A2" s="273" t="s">
        <v>291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</row>
    <row r="3" spans="1:34" x14ac:dyDescent="0.3">
      <c r="A3" s="292" t="s">
        <v>239</v>
      </c>
      <c r="B3" s="426" t="s">
        <v>220</v>
      </c>
      <c r="C3" s="275">
        <v>0</v>
      </c>
      <c r="D3" s="276">
        <v>101</v>
      </c>
      <c r="E3" s="276">
        <v>102</v>
      </c>
      <c r="F3" s="295">
        <v>305</v>
      </c>
      <c r="G3" s="295">
        <v>306</v>
      </c>
      <c r="H3" s="295">
        <v>408</v>
      </c>
      <c r="I3" s="295">
        <v>409</v>
      </c>
      <c r="J3" s="295">
        <v>410</v>
      </c>
      <c r="K3" s="295">
        <v>415</v>
      </c>
      <c r="L3" s="295">
        <v>416</v>
      </c>
      <c r="M3" s="295">
        <v>418</v>
      </c>
      <c r="N3" s="295">
        <v>419</v>
      </c>
      <c r="O3" s="295">
        <v>420</v>
      </c>
      <c r="P3" s="295">
        <v>421</v>
      </c>
      <c r="Q3" s="295">
        <v>522</v>
      </c>
      <c r="R3" s="295">
        <v>523</v>
      </c>
      <c r="S3" s="295">
        <v>524</v>
      </c>
      <c r="T3" s="295">
        <v>525</v>
      </c>
      <c r="U3" s="295">
        <v>526</v>
      </c>
      <c r="V3" s="295">
        <v>527</v>
      </c>
      <c r="W3" s="295">
        <v>528</v>
      </c>
      <c r="X3" s="295">
        <v>629</v>
      </c>
      <c r="Y3" s="295">
        <v>630</v>
      </c>
      <c r="Z3" s="295">
        <v>636</v>
      </c>
      <c r="AA3" s="295">
        <v>637</v>
      </c>
      <c r="AB3" s="295">
        <v>640</v>
      </c>
      <c r="AC3" s="295">
        <v>642</v>
      </c>
      <c r="AD3" s="295">
        <v>743</v>
      </c>
      <c r="AE3" s="276">
        <v>745</v>
      </c>
      <c r="AF3" s="276">
        <v>746</v>
      </c>
      <c r="AG3" s="599">
        <v>930</v>
      </c>
      <c r="AH3" s="614"/>
    </row>
    <row r="4" spans="1:34" ht="36.6" outlineLevel="1" thickBot="1" x14ac:dyDescent="0.35">
      <c r="A4" s="293">
        <v>2014</v>
      </c>
      <c r="B4" s="427"/>
      <c r="C4" s="277" t="s">
        <v>221</v>
      </c>
      <c r="D4" s="278" t="s">
        <v>222</v>
      </c>
      <c r="E4" s="278" t="s">
        <v>223</v>
      </c>
      <c r="F4" s="296" t="s">
        <v>251</v>
      </c>
      <c r="G4" s="296" t="s">
        <v>252</v>
      </c>
      <c r="H4" s="296" t="s">
        <v>253</v>
      </c>
      <c r="I4" s="296" t="s">
        <v>254</v>
      </c>
      <c r="J4" s="296" t="s">
        <v>255</v>
      </c>
      <c r="K4" s="296" t="s">
        <v>256</v>
      </c>
      <c r="L4" s="296" t="s">
        <v>257</v>
      </c>
      <c r="M4" s="296" t="s">
        <v>258</v>
      </c>
      <c r="N4" s="296" t="s">
        <v>259</v>
      </c>
      <c r="O4" s="296" t="s">
        <v>260</v>
      </c>
      <c r="P4" s="296" t="s">
        <v>261</v>
      </c>
      <c r="Q4" s="296" t="s">
        <v>262</v>
      </c>
      <c r="R4" s="296" t="s">
        <v>263</v>
      </c>
      <c r="S4" s="296" t="s">
        <v>264</v>
      </c>
      <c r="T4" s="296" t="s">
        <v>265</v>
      </c>
      <c r="U4" s="296" t="s">
        <v>266</v>
      </c>
      <c r="V4" s="296" t="s">
        <v>267</v>
      </c>
      <c r="W4" s="296" t="s">
        <v>276</v>
      </c>
      <c r="X4" s="296" t="s">
        <v>268</v>
      </c>
      <c r="Y4" s="296" t="s">
        <v>277</v>
      </c>
      <c r="Z4" s="296" t="s">
        <v>269</v>
      </c>
      <c r="AA4" s="296" t="s">
        <v>270</v>
      </c>
      <c r="AB4" s="296" t="s">
        <v>271</v>
      </c>
      <c r="AC4" s="296" t="s">
        <v>272</v>
      </c>
      <c r="AD4" s="296" t="s">
        <v>273</v>
      </c>
      <c r="AE4" s="278" t="s">
        <v>274</v>
      </c>
      <c r="AF4" s="278" t="s">
        <v>275</v>
      </c>
      <c r="AG4" s="600" t="s">
        <v>241</v>
      </c>
      <c r="AH4" s="614"/>
    </row>
    <row r="5" spans="1:34" x14ac:dyDescent="0.3">
      <c r="A5" s="279" t="s">
        <v>224</v>
      </c>
      <c r="B5" s="315"/>
      <c r="C5" s="316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601"/>
      <c r="AH5" s="614"/>
    </row>
    <row r="6" spans="1:34" ht="15" collapsed="1" thickBot="1" x14ac:dyDescent="0.35">
      <c r="A6" s="280" t="s">
        <v>79</v>
      </c>
      <c r="B6" s="318">
        <f xml:space="preserve">
TRUNC(IF($A$4&lt;=12,SUMIFS('ON Data'!F:F,'ON Data'!$D:$D,$A$4,'ON Data'!$E:$E,1),SUMIFS('ON Data'!F:F,'ON Data'!$E:$E,1)/'ON Data'!$D$3),1)</f>
        <v>96.4</v>
      </c>
      <c r="C6" s="319">
        <f xml:space="preserve">
TRUNC(IF($A$4&lt;=12,SUMIFS('ON Data'!G:G,'ON Data'!$D:$D,$A$4,'ON Data'!$E:$E,1),SUMIFS('ON Data'!G:G,'ON Data'!$E:$E,1)/'ON Data'!$D$3),1)</f>
        <v>0</v>
      </c>
      <c r="D6" s="320">
        <f xml:space="preserve">
TRUNC(IF($A$4&lt;=12,SUMIFS('ON Data'!H:H,'ON Data'!$D:$D,$A$4,'ON Data'!$E:$E,1),SUMIFS('ON Data'!H:H,'ON Data'!$E:$E,1)/'ON Data'!$D$3),1)</f>
        <v>23.4</v>
      </c>
      <c r="E6" s="320">
        <f xml:space="preserve">
TRUNC(IF($A$4&lt;=12,SUMIFS('ON Data'!I:I,'ON Data'!$D:$D,$A$4,'ON Data'!$E:$E,1),SUMIFS('ON Data'!I:I,'ON Data'!$E:$E,1)/'ON Data'!$D$3),1)</f>
        <v>0</v>
      </c>
      <c r="F6" s="320">
        <f xml:space="preserve">
TRUNC(IF($A$4&lt;=12,SUMIFS('ON Data'!K:K,'ON Data'!$D:$D,$A$4,'ON Data'!$E:$E,1),SUMIFS('ON Data'!K:K,'ON Data'!$E:$E,1)/'ON Data'!$D$3),1)</f>
        <v>7</v>
      </c>
      <c r="G6" s="320">
        <f xml:space="preserve">
TRUNC(IF($A$4&lt;=12,SUMIFS('ON Data'!L:L,'ON Data'!$D:$D,$A$4,'ON Data'!$E:$E,1),SUMIFS('ON Data'!L:L,'ON Data'!$E:$E,1)/'ON Data'!$D$3),1)</f>
        <v>0</v>
      </c>
      <c r="H6" s="320">
        <f xml:space="preserve">
TRUNC(IF($A$4&lt;=12,SUMIFS('ON Data'!M:M,'ON Data'!$D:$D,$A$4,'ON Data'!$E:$E,1),SUMIFS('ON Data'!M:M,'ON Data'!$E:$E,1)/'ON Data'!$D$3),1)</f>
        <v>56.9</v>
      </c>
      <c r="I6" s="320">
        <f xml:space="preserve">
TRUNC(IF($A$4&lt;=12,SUMIFS('ON Data'!N:N,'ON Data'!$D:$D,$A$4,'ON Data'!$E:$E,1),SUMIFS('ON Data'!N:N,'ON Data'!$E:$E,1)/'ON Data'!$D$3),1)</f>
        <v>0</v>
      </c>
      <c r="J6" s="320">
        <f xml:space="preserve">
TRUNC(IF($A$4&lt;=12,SUMIFS('ON Data'!O:O,'ON Data'!$D:$D,$A$4,'ON Data'!$E:$E,1),SUMIFS('ON Data'!O:O,'ON Data'!$E:$E,1)/'ON Data'!$D$3),1)</f>
        <v>0</v>
      </c>
      <c r="K6" s="320">
        <f xml:space="preserve">
TRUNC(IF($A$4&lt;=12,SUMIFS('ON Data'!P:P,'ON Data'!$D:$D,$A$4,'ON Data'!$E:$E,1),SUMIFS('ON Data'!P:P,'ON Data'!$E:$E,1)/'ON Data'!$D$3),1)</f>
        <v>0</v>
      </c>
      <c r="L6" s="320">
        <f xml:space="preserve">
TRUNC(IF($A$4&lt;=12,SUMIFS('ON Data'!Q:Q,'ON Data'!$D:$D,$A$4,'ON Data'!$E:$E,1),SUMIFS('ON Data'!Q:Q,'ON Data'!$E:$E,1)/'ON Data'!$D$3),1)</f>
        <v>0</v>
      </c>
      <c r="M6" s="320">
        <f xml:space="preserve">
TRUNC(IF($A$4&lt;=12,SUMIFS('ON Data'!R:R,'ON Data'!$D:$D,$A$4,'ON Data'!$E:$E,1),SUMIFS('ON Data'!R:R,'ON Data'!$E:$E,1)/'ON Data'!$D$3),1)</f>
        <v>0</v>
      </c>
      <c r="N6" s="320">
        <f xml:space="preserve">
TRUNC(IF($A$4&lt;=12,SUMIFS('ON Data'!S:S,'ON Data'!$D:$D,$A$4,'ON Data'!$E:$E,1),SUMIFS('ON Data'!S:S,'ON Data'!$E:$E,1)/'ON Data'!$D$3),1)</f>
        <v>0</v>
      </c>
      <c r="O6" s="320">
        <f xml:space="preserve">
TRUNC(IF($A$4&lt;=12,SUMIFS('ON Data'!T:T,'ON Data'!$D:$D,$A$4,'ON Data'!$E:$E,1),SUMIFS('ON Data'!T:T,'ON Data'!$E:$E,1)/'ON Data'!$D$3),1)</f>
        <v>0</v>
      </c>
      <c r="P6" s="320">
        <f xml:space="preserve">
TRUNC(IF($A$4&lt;=12,SUMIFS('ON Data'!U:U,'ON Data'!$D:$D,$A$4,'ON Data'!$E:$E,1),SUMIFS('ON Data'!U:U,'ON Data'!$E:$E,1)/'ON Data'!$D$3),1)</f>
        <v>0</v>
      </c>
      <c r="Q6" s="320">
        <f xml:space="preserve">
TRUNC(IF($A$4&lt;=12,SUMIFS('ON Data'!V:V,'ON Data'!$D:$D,$A$4,'ON Data'!$E:$E,1),SUMIFS('ON Data'!V:V,'ON Data'!$E:$E,1)/'ON Data'!$D$3),1)</f>
        <v>0</v>
      </c>
      <c r="R6" s="320">
        <f xml:space="preserve">
TRUNC(IF($A$4&lt;=12,SUMIFS('ON Data'!W:W,'ON Data'!$D:$D,$A$4,'ON Data'!$E:$E,1),SUMIFS('ON Data'!W:W,'ON Data'!$E:$E,1)/'ON Data'!$D$3),1)</f>
        <v>0</v>
      </c>
      <c r="S6" s="320">
        <f xml:space="preserve">
TRUNC(IF($A$4&lt;=12,SUMIFS('ON Data'!X:X,'ON Data'!$D:$D,$A$4,'ON Data'!$E:$E,1),SUMIFS('ON Data'!X:X,'ON Data'!$E:$E,1)/'ON Data'!$D$3),1)</f>
        <v>0</v>
      </c>
      <c r="T6" s="320">
        <f xml:space="preserve">
TRUNC(IF($A$4&lt;=12,SUMIFS('ON Data'!Y:Y,'ON Data'!$D:$D,$A$4,'ON Data'!$E:$E,1),SUMIFS('ON Data'!Y:Y,'ON Data'!$E:$E,1)/'ON Data'!$D$3),1)</f>
        <v>0</v>
      </c>
      <c r="U6" s="320">
        <f xml:space="preserve">
TRUNC(IF($A$4&lt;=12,SUMIFS('ON Data'!Z:Z,'ON Data'!$D:$D,$A$4,'ON Data'!$E:$E,1),SUMIFS('ON Data'!Z:Z,'ON Data'!$E:$E,1)/'ON Data'!$D$3),1)</f>
        <v>0</v>
      </c>
      <c r="V6" s="320">
        <f xml:space="preserve">
TRUNC(IF($A$4&lt;=12,SUMIFS('ON Data'!AA:AA,'ON Data'!$D:$D,$A$4,'ON Data'!$E:$E,1),SUMIFS('ON Data'!AA:AA,'ON Data'!$E:$E,1)/'ON Data'!$D$3),1)</f>
        <v>0</v>
      </c>
      <c r="W6" s="320">
        <f xml:space="preserve">
TRUNC(IF($A$4&lt;=12,SUMIFS('ON Data'!AB:AB,'ON Data'!$D:$D,$A$4,'ON Data'!$E:$E,1),SUMIFS('ON Data'!AB:AB,'ON Data'!$E:$E,1)/'ON Data'!$D$3),1)</f>
        <v>0</v>
      </c>
      <c r="X6" s="320">
        <f xml:space="preserve">
TRUNC(IF($A$4&lt;=12,SUMIFS('ON Data'!AC:AC,'ON Data'!$D:$D,$A$4,'ON Data'!$E:$E,1),SUMIFS('ON Data'!AC:AC,'ON Data'!$E:$E,1)/'ON Data'!$D$3),1)</f>
        <v>0</v>
      </c>
      <c r="Y6" s="320">
        <f xml:space="preserve">
TRUNC(IF($A$4&lt;=12,SUMIFS('ON Data'!AD:AD,'ON Data'!$D:$D,$A$4,'ON Data'!$E:$E,1),SUMIFS('ON Data'!AD:AD,'ON Data'!$E:$E,1)/'ON Data'!$D$3),1)</f>
        <v>0</v>
      </c>
      <c r="Z6" s="320">
        <f xml:space="preserve">
TRUNC(IF($A$4&lt;=12,SUMIFS('ON Data'!AE:AE,'ON Data'!$D:$D,$A$4,'ON Data'!$E:$E,1),SUMIFS('ON Data'!AE:AE,'ON Data'!$E:$E,1)/'ON Data'!$D$3),1)</f>
        <v>0</v>
      </c>
      <c r="AA6" s="320">
        <f xml:space="preserve">
TRUNC(IF($A$4&lt;=12,SUMIFS('ON Data'!AF:AF,'ON Data'!$D:$D,$A$4,'ON Data'!$E:$E,1),SUMIFS('ON Data'!AF:AF,'ON Data'!$E:$E,1)/'ON Data'!$D$3),1)</f>
        <v>0</v>
      </c>
      <c r="AB6" s="320">
        <f xml:space="preserve">
TRUNC(IF($A$4&lt;=12,SUMIFS('ON Data'!AG:AG,'ON Data'!$D:$D,$A$4,'ON Data'!$E:$E,1),SUMIFS('ON Data'!AG:AG,'ON Data'!$E:$E,1)/'ON Data'!$D$3),1)</f>
        <v>0</v>
      </c>
      <c r="AC6" s="320">
        <f xml:space="preserve">
TRUNC(IF($A$4&lt;=12,SUMIFS('ON Data'!AH:AH,'ON Data'!$D:$D,$A$4,'ON Data'!$E:$E,1),SUMIFS('ON Data'!AH:AH,'ON Data'!$E:$E,1)/'ON Data'!$D$3),1)</f>
        <v>1</v>
      </c>
      <c r="AD6" s="320">
        <f xml:space="preserve">
TRUNC(IF($A$4&lt;=12,SUMIFS('ON Data'!AI:AI,'ON Data'!$D:$D,$A$4,'ON Data'!$E:$E,1),SUMIFS('ON Data'!AI:AI,'ON Data'!$E:$E,1)/'ON Data'!$D$3),1)</f>
        <v>0</v>
      </c>
      <c r="AE6" s="320">
        <f xml:space="preserve">
TRUNC(IF($A$4&lt;=12,SUMIFS('ON Data'!AJ:AJ,'ON Data'!$D:$D,$A$4,'ON Data'!$E:$E,1),SUMIFS('ON Data'!AJ:AJ,'ON Data'!$E:$E,1)/'ON Data'!$D$3),1)</f>
        <v>0</v>
      </c>
      <c r="AF6" s="320">
        <f xml:space="preserve">
TRUNC(IF($A$4&lt;=12,SUMIFS('ON Data'!AK:AK,'ON Data'!$D:$D,$A$4,'ON Data'!$E:$E,1),SUMIFS('ON Data'!AK:AK,'ON Data'!$E:$E,1)/'ON Data'!$D$3),1)</f>
        <v>0</v>
      </c>
      <c r="AG6" s="602">
        <f xml:space="preserve">
TRUNC(IF($A$4&lt;=12,SUMIFS('ON Data'!AM:AM,'ON Data'!$D:$D,$A$4,'ON Data'!$E:$E,1),SUMIFS('ON Data'!AM:AM,'ON Data'!$E:$E,1)/'ON Data'!$D$3),1)</f>
        <v>8</v>
      </c>
      <c r="AH6" s="614"/>
    </row>
    <row r="7" spans="1:34" ht="15" hidden="1" outlineLevel="1" thickBot="1" x14ac:dyDescent="0.35">
      <c r="A7" s="280" t="s">
        <v>117</v>
      </c>
      <c r="B7" s="318"/>
      <c r="C7" s="321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602"/>
      <c r="AH7" s="614"/>
    </row>
    <row r="8" spans="1:34" ht="15" hidden="1" outlineLevel="1" thickBot="1" x14ac:dyDescent="0.35">
      <c r="A8" s="280" t="s">
        <v>81</v>
      </c>
      <c r="B8" s="318"/>
      <c r="C8" s="321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602"/>
      <c r="AH8" s="614"/>
    </row>
    <row r="9" spans="1:34" ht="15" hidden="1" outlineLevel="1" thickBot="1" x14ac:dyDescent="0.35">
      <c r="A9" s="281" t="s">
        <v>69</v>
      </c>
      <c r="B9" s="322"/>
      <c r="C9" s="323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603"/>
      <c r="AH9" s="614"/>
    </row>
    <row r="10" spans="1:34" x14ac:dyDescent="0.3">
      <c r="A10" s="282" t="s">
        <v>225</v>
      </c>
      <c r="B10" s="297"/>
      <c r="C10" s="298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604"/>
      <c r="AH10" s="614"/>
    </row>
    <row r="11" spans="1:34" x14ac:dyDescent="0.3">
      <c r="A11" s="283" t="s">
        <v>226</v>
      </c>
      <c r="B11" s="300">
        <f xml:space="preserve">
IF($A$4&lt;=12,SUMIFS('ON Data'!F:F,'ON Data'!$D:$D,$A$4,'ON Data'!$E:$E,2),SUMIFS('ON Data'!F:F,'ON Data'!$E:$E,2))</f>
        <v>85927.219999999987</v>
      </c>
      <c r="C11" s="301">
        <f xml:space="preserve">
IF($A$4&lt;=12,SUMIFS('ON Data'!G:G,'ON Data'!$D:$D,$A$4,'ON Data'!$E:$E,2),SUMIFS('ON Data'!G:G,'ON Data'!$E:$E,2))</f>
        <v>0</v>
      </c>
      <c r="D11" s="302">
        <f xml:space="preserve">
IF($A$4&lt;=12,SUMIFS('ON Data'!H:H,'ON Data'!$D:$D,$A$4,'ON Data'!$E:$E,2),SUMIFS('ON Data'!H:H,'ON Data'!$E:$E,2))</f>
        <v>21381.599999999999</v>
      </c>
      <c r="E11" s="302">
        <f xml:space="preserve">
IF($A$4&lt;=12,SUMIFS('ON Data'!I:I,'ON Data'!$D:$D,$A$4,'ON Data'!$E:$E,2),SUMIFS('ON Data'!I:I,'ON Data'!$E:$E,2))</f>
        <v>0</v>
      </c>
      <c r="F11" s="302">
        <f xml:space="preserve">
IF($A$4&lt;=12,SUMIFS('ON Data'!K:K,'ON Data'!$D:$D,$A$4,'ON Data'!$E:$E,2),SUMIFS('ON Data'!K:K,'ON Data'!$E:$E,2))</f>
        <v>6506.38</v>
      </c>
      <c r="G11" s="302">
        <f xml:space="preserve">
IF($A$4&lt;=12,SUMIFS('ON Data'!L:L,'ON Data'!$D:$D,$A$4,'ON Data'!$E:$E,2),SUMIFS('ON Data'!L:L,'ON Data'!$E:$E,2))</f>
        <v>0</v>
      </c>
      <c r="H11" s="302">
        <f xml:space="preserve">
IF($A$4&lt;=12,SUMIFS('ON Data'!M:M,'ON Data'!$D:$D,$A$4,'ON Data'!$E:$E,2),SUMIFS('ON Data'!M:M,'ON Data'!$E:$E,2))</f>
        <v>49579.250000000007</v>
      </c>
      <c r="I11" s="302">
        <f xml:space="preserve">
IF($A$4&lt;=12,SUMIFS('ON Data'!N:N,'ON Data'!$D:$D,$A$4,'ON Data'!$E:$E,2),SUMIFS('ON Data'!N:N,'ON Data'!$E:$E,2))</f>
        <v>0</v>
      </c>
      <c r="J11" s="302">
        <f xml:space="preserve">
IF($A$4&lt;=12,SUMIFS('ON Data'!O:O,'ON Data'!$D:$D,$A$4,'ON Data'!$E:$E,2),SUMIFS('ON Data'!O:O,'ON Data'!$E:$E,2))</f>
        <v>0</v>
      </c>
      <c r="K11" s="302">
        <f xml:space="preserve">
IF($A$4&lt;=12,SUMIFS('ON Data'!P:P,'ON Data'!$D:$D,$A$4,'ON Data'!$E:$E,2),SUMIFS('ON Data'!P:P,'ON Data'!$E:$E,2))</f>
        <v>0</v>
      </c>
      <c r="L11" s="302">
        <f xml:space="preserve">
IF($A$4&lt;=12,SUMIFS('ON Data'!Q:Q,'ON Data'!$D:$D,$A$4,'ON Data'!$E:$E,2),SUMIFS('ON Data'!Q:Q,'ON Data'!$E:$E,2))</f>
        <v>0</v>
      </c>
      <c r="M11" s="302">
        <f xml:space="preserve">
IF($A$4&lt;=12,SUMIFS('ON Data'!R:R,'ON Data'!$D:$D,$A$4,'ON Data'!$E:$E,2),SUMIFS('ON Data'!R:R,'ON Data'!$E:$E,2))</f>
        <v>0</v>
      </c>
      <c r="N11" s="302">
        <f xml:space="preserve">
IF($A$4&lt;=12,SUMIFS('ON Data'!S:S,'ON Data'!$D:$D,$A$4,'ON Data'!$E:$E,2),SUMIFS('ON Data'!S:S,'ON Data'!$E:$E,2))</f>
        <v>0</v>
      </c>
      <c r="O11" s="302">
        <f xml:space="preserve">
IF($A$4&lt;=12,SUMIFS('ON Data'!T:T,'ON Data'!$D:$D,$A$4,'ON Data'!$E:$E,2),SUMIFS('ON Data'!T:T,'ON Data'!$E:$E,2))</f>
        <v>0</v>
      </c>
      <c r="P11" s="302">
        <f xml:space="preserve">
IF($A$4&lt;=12,SUMIFS('ON Data'!U:U,'ON Data'!$D:$D,$A$4,'ON Data'!$E:$E,2),SUMIFS('ON Data'!U:U,'ON Data'!$E:$E,2))</f>
        <v>0</v>
      </c>
      <c r="Q11" s="302">
        <f xml:space="preserve">
IF($A$4&lt;=12,SUMIFS('ON Data'!V:V,'ON Data'!$D:$D,$A$4,'ON Data'!$E:$E,2),SUMIFS('ON Data'!V:V,'ON Data'!$E:$E,2))</f>
        <v>0</v>
      </c>
      <c r="R11" s="302">
        <f xml:space="preserve">
IF($A$4&lt;=12,SUMIFS('ON Data'!W:W,'ON Data'!$D:$D,$A$4,'ON Data'!$E:$E,2),SUMIFS('ON Data'!W:W,'ON Data'!$E:$E,2))</f>
        <v>0</v>
      </c>
      <c r="S11" s="302">
        <f xml:space="preserve">
IF($A$4&lt;=12,SUMIFS('ON Data'!X:X,'ON Data'!$D:$D,$A$4,'ON Data'!$E:$E,2),SUMIFS('ON Data'!X:X,'ON Data'!$E:$E,2))</f>
        <v>0</v>
      </c>
      <c r="T11" s="302">
        <f xml:space="preserve">
IF($A$4&lt;=12,SUMIFS('ON Data'!Y:Y,'ON Data'!$D:$D,$A$4,'ON Data'!$E:$E,2),SUMIFS('ON Data'!Y:Y,'ON Data'!$E:$E,2))</f>
        <v>0</v>
      </c>
      <c r="U11" s="302">
        <f xml:space="preserve">
IF($A$4&lt;=12,SUMIFS('ON Data'!Z:Z,'ON Data'!$D:$D,$A$4,'ON Data'!$E:$E,2),SUMIFS('ON Data'!Z:Z,'ON Data'!$E:$E,2))</f>
        <v>0</v>
      </c>
      <c r="V11" s="302">
        <f xml:space="preserve">
IF($A$4&lt;=12,SUMIFS('ON Data'!AA:AA,'ON Data'!$D:$D,$A$4,'ON Data'!$E:$E,2),SUMIFS('ON Data'!AA:AA,'ON Data'!$E:$E,2))</f>
        <v>0</v>
      </c>
      <c r="W11" s="302">
        <f xml:space="preserve">
IF($A$4&lt;=12,SUMIFS('ON Data'!AB:AB,'ON Data'!$D:$D,$A$4,'ON Data'!$E:$E,2),SUMIFS('ON Data'!AB:AB,'ON Data'!$E:$E,2))</f>
        <v>0</v>
      </c>
      <c r="X11" s="302">
        <f xml:space="preserve">
IF($A$4&lt;=12,SUMIFS('ON Data'!AC:AC,'ON Data'!$D:$D,$A$4,'ON Data'!$E:$E,2),SUMIFS('ON Data'!AC:AC,'ON Data'!$E:$E,2))</f>
        <v>0</v>
      </c>
      <c r="Y11" s="302">
        <f xml:space="preserve">
IF($A$4&lt;=12,SUMIFS('ON Data'!AD:AD,'ON Data'!$D:$D,$A$4,'ON Data'!$E:$E,2),SUMIFS('ON Data'!AD:AD,'ON Data'!$E:$E,2))</f>
        <v>0</v>
      </c>
      <c r="Z11" s="302">
        <f xml:space="preserve">
IF($A$4&lt;=12,SUMIFS('ON Data'!AE:AE,'ON Data'!$D:$D,$A$4,'ON Data'!$E:$E,2),SUMIFS('ON Data'!AE:AE,'ON Data'!$E:$E,2))</f>
        <v>0</v>
      </c>
      <c r="AA11" s="302">
        <f xml:space="preserve">
IF($A$4&lt;=12,SUMIFS('ON Data'!AF:AF,'ON Data'!$D:$D,$A$4,'ON Data'!$E:$E,2),SUMIFS('ON Data'!AF:AF,'ON Data'!$E:$E,2))</f>
        <v>0</v>
      </c>
      <c r="AB11" s="302">
        <f xml:space="preserve">
IF($A$4&lt;=12,SUMIFS('ON Data'!AG:AG,'ON Data'!$D:$D,$A$4,'ON Data'!$E:$E,2),SUMIFS('ON Data'!AG:AG,'ON Data'!$E:$E,2))</f>
        <v>0</v>
      </c>
      <c r="AC11" s="302">
        <f xml:space="preserve">
IF($A$4&lt;=12,SUMIFS('ON Data'!AH:AH,'ON Data'!$D:$D,$A$4,'ON Data'!$E:$E,2),SUMIFS('ON Data'!AH:AH,'ON Data'!$E:$E,2))</f>
        <v>728</v>
      </c>
      <c r="AD11" s="302">
        <f xml:space="preserve">
IF($A$4&lt;=12,SUMIFS('ON Data'!AI:AI,'ON Data'!$D:$D,$A$4,'ON Data'!$E:$E,2),SUMIFS('ON Data'!AI:AI,'ON Data'!$E:$E,2))</f>
        <v>0</v>
      </c>
      <c r="AE11" s="302">
        <f xml:space="preserve">
IF($A$4&lt;=12,SUMIFS('ON Data'!AJ:AJ,'ON Data'!$D:$D,$A$4,'ON Data'!$E:$E,2),SUMIFS('ON Data'!AJ:AJ,'ON Data'!$E:$E,2))</f>
        <v>0</v>
      </c>
      <c r="AF11" s="302">
        <f xml:space="preserve">
IF($A$4&lt;=12,SUMIFS('ON Data'!AK:AK,'ON Data'!$D:$D,$A$4,'ON Data'!$E:$E,2),SUMIFS('ON Data'!AK:AK,'ON Data'!$E:$E,2))</f>
        <v>0</v>
      </c>
      <c r="AG11" s="605">
        <f xml:space="preserve">
IF($A$4&lt;=12,SUMIFS('ON Data'!AM:AM,'ON Data'!$D:$D,$A$4,'ON Data'!$E:$E,2),SUMIFS('ON Data'!AM:AM,'ON Data'!$E:$E,2))</f>
        <v>7732</v>
      </c>
      <c r="AH11" s="614"/>
    </row>
    <row r="12" spans="1:34" x14ac:dyDescent="0.3">
      <c r="A12" s="283" t="s">
        <v>227</v>
      </c>
      <c r="B12" s="300">
        <f xml:space="preserve">
IF($A$4&lt;=12,SUMIFS('ON Data'!F:F,'ON Data'!$D:$D,$A$4,'ON Data'!$E:$E,3),SUMIFS('ON Data'!F:F,'ON Data'!$E:$E,3))</f>
        <v>230</v>
      </c>
      <c r="C12" s="301">
        <f xml:space="preserve">
IF($A$4&lt;=12,SUMIFS('ON Data'!G:G,'ON Data'!$D:$D,$A$4,'ON Data'!$E:$E,3),SUMIFS('ON Data'!G:G,'ON Data'!$E:$E,3))</f>
        <v>0</v>
      </c>
      <c r="D12" s="302">
        <f xml:space="preserve">
IF($A$4&lt;=12,SUMIFS('ON Data'!H:H,'ON Data'!$D:$D,$A$4,'ON Data'!$E:$E,3),SUMIFS('ON Data'!H:H,'ON Data'!$E:$E,3))</f>
        <v>230</v>
      </c>
      <c r="E12" s="302">
        <f xml:space="preserve">
IF($A$4&lt;=12,SUMIFS('ON Data'!I:I,'ON Data'!$D:$D,$A$4,'ON Data'!$E:$E,3),SUMIFS('ON Data'!I:I,'ON Data'!$E:$E,3))</f>
        <v>0</v>
      </c>
      <c r="F12" s="302">
        <f xml:space="preserve">
IF($A$4&lt;=12,SUMIFS('ON Data'!K:K,'ON Data'!$D:$D,$A$4,'ON Data'!$E:$E,3),SUMIFS('ON Data'!K:K,'ON Data'!$E:$E,3))</f>
        <v>0</v>
      </c>
      <c r="G12" s="302">
        <f xml:space="preserve">
IF($A$4&lt;=12,SUMIFS('ON Data'!L:L,'ON Data'!$D:$D,$A$4,'ON Data'!$E:$E,3),SUMIFS('ON Data'!L:L,'ON Data'!$E:$E,3))</f>
        <v>0</v>
      </c>
      <c r="H12" s="302">
        <f xml:space="preserve">
IF($A$4&lt;=12,SUMIFS('ON Data'!M:M,'ON Data'!$D:$D,$A$4,'ON Data'!$E:$E,3),SUMIFS('ON Data'!M:M,'ON Data'!$E:$E,3))</f>
        <v>0</v>
      </c>
      <c r="I12" s="302">
        <f xml:space="preserve">
IF($A$4&lt;=12,SUMIFS('ON Data'!N:N,'ON Data'!$D:$D,$A$4,'ON Data'!$E:$E,3),SUMIFS('ON Data'!N:N,'ON Data'!$E:$E,3))</f>
        <v>0</v>
      </c>
      <c r="J12" s="302">
        <f xml:space="preserve">
IF($A$4&lt;=12,SUMIFS('ON Data'!O:O,'ON Data'!$D:$D,$A$4,'ON Data'!$E:$E,3),SUMIFS('ON Data'!O:O,'ON Data'!$E:$E,3))</f>
        <v>0</v>
      </c>
      <c r="K12" s="302">
        <f xml:space="preserve">
IF($A$4&lt;=12,SUMIFS('ON Data'!P:P,'ON Data'!$D:$D,$A$4,'ON Data'!$E:$E,3),SUMIFS('ON Data'!P:P,'ON Data'!$E:$E,3))</f>
        <v>0</v>
      </c>
      <c r="L12" s="302">
        <f xml:space="preserve">
IF($A$4&lt;=12,SUMIFS('ON Data'!Q:Q,'ON Data'!$D:$D,$A$4,'ON Data'!$E:$E,3),SUMIFS('ON Data'!Q:Q,'ON Data'!$E:$E,3))</f>
        <v>0</v>
      </c>
      <c r="M12" s="302">
        <f xml:space="preserve">
IF($A$4&lt;=12,SUMIFS('ON Data'!R:R,'ON Data'!$D:$D,$A$4,'ON Data'!$E:$E,3),SUMIFS('ON Data'!R:R,'ON Data'!$E:$E,3))</f>
        <v>0</v>
      </c>
      <c r="N12" s="302">
        <f xml:space="preserve">
IF($A$4&lt;=12,SUMIFS('ON Data'!S:S,'ON Data'!$D:$D,$A$4,'ON Data'!$E:$E,3),SUMIFS('ON Data'!S:S,'ON Data'!$E:$E,3))</f>
        <v>0</v>
      </c>
      <c r="O12" s="302">
        <f xml:space="preserve">
IF($A$4&lt;=12,SUMIFS('ON Data'!T:T,'ON Data'!$D:$D,$A$4,'ON Data'!$E:$E,3),SUMIFS('ON Data'!T:T,'ON Data'!$E:$E,3))</f>
        <v>0</v>
      </c>
      <c r="P12" s="302">
        <f xml:space="preserve">
IF($A$4&lt;=12,SUMIFS('ON Data'!U:U,'ON Data'!$D:$D,$A$4,'ON Data'!$E:$E,3),SUMIFS('ON Data'!U:U,'ON Data'!$E:$E,3))</f>
        <v>0</v>
      </c>
      <c r="Q12" s="302">
        <f xml:space="preserve">
IF($A$4&lt;=12,SUMIFS('ON Data'!V:V,'ON Data'!$D:$D,$A$4,'ON Data'!$E:$E,3),SUMIFS('ON Data'!V:V,'ON Data'!$E:$E,3))</f>
        <v>0</v>
      </c>
      <c r="R12" s="302">
        <f xml:space="preserve">
IF($A$4&lt;=12,SUMIFS('ON Data'!W:W,'ON Data'!$D:$D,$A$4,'ON Data'!$E:$E,3),SUMIFS('ON Data'!W:W,'ON Data'!$E:$E,3))</f>
        <v>0</v>
      </c>
      <c r="S12" s="302">
        <f xml:space="preserve">
IF($A$4&lt;=12,SUMIFS('ON Data'!X:X,'ON Data'!$D:$D,$A$4,'ON Data'!$E:$E,3),SUMIFS('ON Data'!X:X,'ON Data'!$E:$E,3))</f>
        <v>0</v>
      </c>
      <c r="T12" s="302">
        <f xml:space="preserve">
IF($A$4&lt;=12,SUMIFS('ON Data'!Y:Y,'ON Data'!$D:$D,$A$4,'ON Data'!$E:$E,3),SUMIFS('ON Data'!Y:Y,'ON Data'!$E:$E,3))</f>
        <v>0</v>
      </c>
      <c r="U12" s="302">
        <f xml:space="preserve">
IF($A$4&lt;=12,SUMIFS('ON Data'!Z:Z,'ON Data'!$D:$D,$A$4,'ON Data'!$E:$E,3),SUMIFS('ON Data'!Z:Z,'ON Data'!$E:$E,3))</f>
        <v>0</v>
      </c>
      <c r="V12" s="302">
        <f xml:space="preserve">
IF($A$4&lt;=12,SUMIFS('ON Data'!AA:AA,'ON Data'!$D:$D,$A$4,'ON Data'!$E:$E,3),SUMIFS('ON Data'!AA:AA,'ON Data'!$E:$E,3))</f>
        <v>0</v>
      </c>
      <c r="W12" s="302">
        <f xml:space="preserve">
IF($A$4&lt;=12,SUMIFS('ON Data'!AB:AB,'ON Data'!$D:$D,$A$4,'ON Data'!$E:$E,3),SUMIFS('ON Data'!AB:AB,'ON Data'!$E:$E,3))</f>
        <v>0</v>
      </c>
      <c r="X12" s="302">
        <f xml:space="preserve">
IF($A$4&lt;=12,SUMIFS('ON Data'!AC:AC,'ON Data'!$D:$D,$A$4,'ON Data'!$E:$E,3),SUMIFS('ON Data'!AC:AC,'ON Data'!$E:$E,3))</f>
        <v>0</v>
      </c>
      <c r="Y12" s="302">
        <f xml:space="preserve">
IF($A$4&lt;=12,SUMIFS('ON Data'!AD:AD,'ON Data'!$D:$D,$A$4,'ON Data'!$E:$E,3),SUMIFS('ON Data'!AD:AD,'ON Data'!$E:$E,3))</f>
        <v>0</v>
      </c>
      <c r="Z12" s="302">
        <f xml:space="preserve">
IF($A$4&lt;=12,SUMIFS('ON Data'!AE:AE,'ON Data'!$D:$D,$A$4,'ON Data'!$E:$E,3),SUMIFS('ON Data'!AE:AE,'ON Data'!$E:$E,3))</f>
        <v>0</v>
      </c>
      <c r="AA12" s="302">
        <f xml:space="preserve">
IF($A$4&lt;=12,SUMIFS('ON Data'!AF:AF,'ON Data'!$D:$D,$A$4,'ON Data'!$E:$E,3),SUMIFS('ON Data'!AF:AF,'ON Data'!$E:$E,3))</f>
        <v>0</v>
      </c>
      <c r="AB12" s="302">
        <f xml:space="preserve">
IF($A$4&lt;=12,SUMIFS('ON Data'!AG:AG,'ON Data'!$D:$D,$A$4,'ON Data'!$E:$E,3),SUMIFS('ON Data'!AG:AG,'ON Data'!$E:$E,3))</f>
        <v>0</v>
      </c>
      <c r="AC12" s="302">
        <f xml:space="preserve">
IF($A$4&lt;=12,SUMIFS('ON Data'!AH:AH,'ON Data'!$D:$D,$A$4,'ON Data'!$E:$E,3),SUMIFS('ON Data'!AH:AH,'ON Data'!$E:$E,3))</f>
        <v>0</v>
      </c>
      <c r="AD12" s="302">
        <f xml:space="preserve">
IF($A$4&lt;=12,SUMIFS('ON Data'!AI:AI,'ON Data'!$D:$D,$A$4,'ON Data'!$E:$E,3),SUMIFS('ON Data'!AI:AI,'ON Data'!$E:$E,3))</f>
        <v>0</v>
      </c>
      <c r="AE12" s="302">
        <f xml:space="preserve">
IF($A$4&lt;=12,SUMIFS('ON Data'!AJ:AJ,'ON Data'!$D:$D,$A$4,'ON Data'!$E:$E,3),SUMIFS('ON Data'!AJ:AJ,'ON Data'!$E:$E,3))</f>
        <v>0</v>
      </c>
      <c r="AF12" s="302">
        <f xml:space="preserve">
IF($A$4&lt;=12,SUMIFS('ON Data'!AK:AK,'ON Data'!$D:$D,$A$4,'ON Data'!$E:$E,3),SUMIFS('ON Data'!AK:AK,'ON Data'!$E:$E,3))</f>
        <v>0</v>
      </c>
      <c r="AG12" s="605">
        <f xml:space="preserve">
IF($A$4&lt;=12,SUMIFS('ON Data'!AM:AM,'ON Data'!$D:$D,$A$4,'ON Data'!$E:$E,3),SUMIFS('ON Data'!AM:AM,'ON Data'!$E:$E,3))</f>
        <v>0</v>
      </c>
      <c r="AH12" s="614"/>
    </row>
    <row r="13" spans="1:34" x14ac:dyDescent="0.3">
      <c r="A13" s="283" t="s">
        <v>234</v>
      </c>
      <c r="B13" s="300">
        <f xml:space="preserve">
IF($A$4&lt;=12,SUMIFS('ON Data'!F:F,'ON Data'!$D:$D,$A$4,'ON Data'!$E:$E,4),SUMIFS('ON Data'!F:F,'ON Data'!$E:$E,4))</f>
        <v>4532</v>
      </c>
      <c r="C13" s="301">
        <f xml:space="preserve">
IF($A$4&lt;=12,SUMIFS('ON Data'!G:G,'ON Data'!$D:$D,$A$4,'ON Data'!$E:$E,4),SUMIFS('ON Data'!G:G,'ON Data'!$E:$E,4))</f>
        <v>0</v>
      </c>
      <c r="D13" s="302">
        <f xml:space="preserve">
IF($A$4&lt;=12,SUMIFS('ON Data'!H:H,'ON Data'!$D:$D,$A$4,'ON Data'!$E:$E,4),SUMIFS('ON Data'!H:H,'ON Data'!$E:$E,4))</f>
        <v>2735</v>
      </c>
      <c r="E13" s="302">
        <f xml:space="preserve">
IF($A$4&lt;=12,SUMIFS('ON Data'!I:I,'ON Data'!$D:$D,$A$4,'ON Data'!$E:$E,4),SUMIFS('ON Data'!I:I,'ON Data'!$E:$E,4))</f>
        <v>0</v>
      </c>
      <c r="F13" s="302">
        <f xml:space="preserve">
IF($A$4&lt;=12,SUMIFS('ON Data'!K:K,'ON Data'!$D:$D,$A$4,'ON Data'!$E:$E,4),SUMIFS('ON Data'!K:K,'ON Data'!$E:$E,4))</f>
        <v>250</v>
      </c>
      <c r="G13" s="302">
        <f xml:space="preserve">
IF($A$4&lt;=12,SUMIFS('ON Data'!L:L,'ON Data'!$D:$D,$A$4,'ON Data'!$E:$E,4),SUMIFS('ON Data'!L:L,'ON Data'!$E:$E,4))</f>
        <v>0</v>
      </c>
      <c r="H13" s="302">
        <f xml:space="preserve">
IF($A$4&lt;=12,SUMIFS('ON Data'!M:M,'ON Data'!$D:$D,$A$4,'ON Data'!$E:$E,4),SUMIFS('ON Data'!M:M,'ON Data'!$E:$E,4))</f>
        <v>1547</v>
      </c>
      <c r="I13" s="302">
        <f xml:space="preserve">
IF($A$4&lt;=12,SUMIFS('ON Data'!N:N,'ON Data'!$D:$D,$A$4,'ON Data'!$E:$E,4),SUMIFS('ON Data'!N:N,'ON Data'!$E:$E,4))</f>
        <v>0</v>
      </c>
      <c r="J13" s="302">
        <f xml:space="preserve">
IF($A$4&lt;=12,SUMIFS('ON Data'!O:O,'ON Data'!$D:$D,$A$4,'ON Data'!$E:$E,4),SUMIFS('ON Data'!O:O,'ON Data'!$E:$E,4))</f>
        <v>0</v>
      </c>
      <c r="K13" s="302">
        <f xml:space="preserve">
IF($A$4&lt;=12,SUMIFS('ON Data'!P:P,'ON Data'!$D:$D,$A$4,'ON Data'!$E:$E,4),SUMIFS('ON Data'!P:P,'ON Data'!$E:$E,4))</f>
        <v>0</v>
      </c>
      <c r="L13" s="302">
        <f xml:space="preserve">
IF($A$4&lt;=12,SUMIFS('ON Data'!Q:Q,'ON Data'!$D:$D,$A$4,'ON Data'!$E:$E,4),SUMIFS('ON Data'!Q:Q,'ON Data'!$E:$E,4))</f>
        <v>0</v>
      </c>
      <c r="M13" s="302">
        <f xml:space="preserve">
IF($A$4&lt;=12,SUMIFS('ON Data'!R:R,'ON Data'!$D:$D,$A$4,'ON Data'!$E:$E,4),SUMIFS('ON Data'!R:R,'ON Data'!$E:$E,4))</f>
        <v>0</v>
      </c>
      <c r="N13" s="302">
        <f xml:space="preserve">
IF($A$4&lt;=12,SUMIFS('ON Data'!S:S,'ON Data'!$D:$D,$A$4,'ON Data'!$E:$E,4),SUMIFS('ON Data'!S:S,'ON Data'!$E:$E,4))</f>
        <v>0</v>
      </c>
      <c r="O13" s="302">
        <f xml:space="preserve">
IF($A$4&lt;=12,SUMIFS('ON Data'!T:T,'ON Data'!$D:$D,$A$4,'ON Data'!$E:$E,4),SUMIFS('ON Data'!T:T,'ON Data'!$E:$E,4))</f>
        <v>0</v>
      </c>
      <c r="P13" s="302">
        <f xml:space="preserve">
IF($A$4&lt;=12,SUMIFS('ON Data'!U:U,'ON Data'!$D:$D,$A$4,'ON Data'!$E:$E,4),SUMIFS('ON Data'!U:U,'ON Data'!$E:$E,4))</f>
        <v>0</v>
      </c>
      <c r="Q13" s="302">
        <f xml:space="preserve">
IF($A$4&lt;=12,SUMIFS('ON Data'!V:V,'ON Data'!$D:$D,$A$4,'ON Data'!$E:$E,4),SUMIFS('ON Data'!V:V,'ON Data'!$E:$E,4))</f>
        <v>0</v>
      </c>
      <c r="R13" s="302">
        <f xml:space="preserve">
IF($A$4&lt;=12,SUMIFS('ON Data'!W:W,'ON Data'!$D:$D,$A$4,'ON Data'!$E:$E,4),SUMIFS('ON Data'!W:W,'ON Data'!$E:$E,4))</f>
        <v>0</v>
      </c>
      <c r="S13" s="302">
        <f xml:space="preserve">
IF($A$4&lt;=12,SUMIFS('ON Data'!X:X,'ON Data'!$D:$D,$A$4,'ON Data'!$E:$E,4),SUMIFS('ON Data'!X:X,'ON Data'!$E:$E,4))</f>
        <v>0</v>
      </c>
      <c r="T13" s="302">
        <f xml:space="preserve">
IF($A$4&lt;=12,SUMIFS('ON Data'!Y:Y,'ON Data'!$D:$D,$A$4,'ON Data'!$E:$E,4),SUMIFS('ON Data'!Y:Y,'ON Data'!$E:$E,4))</f>
        <v>0</v>
      </c>
      <c r="U13" s="302">
        <f xml:space="preserve">
IF($A$4&lt;=12,SUMIFS('ON Data'!Z:Z,'ON Data'!$D:$D,$A$4,'ON Data'!$E:$E,4),SUMIFS('ON Data'!Z:Z,'ON Data'!$E:$E,4))</f>
        <v>0</v>
      </c>
      <c r="V13" s="302">
        <f xml:space="preserve">
IF($A$4&lt;=12,SUMIFS('ON Data'!AA:AA,'ON Data'!$D:$D,$A$4,'ON Data'!$E:$E,4),SUMIFS('ON Data'!AA:AA,'ON Data'!$E:$E,4))</f>
        <v>0</v>
      </c>
      <c r="W13" s="302">
        <f xml:space="preserve">
IF($A$4&lt;=12,SUMIFS('ON Data'!AB:AB,'ON Data'!$D:$D,$A$4,'ON Data'!$E:$E,4),SUMIFS('ON Data'!AB:AB,'ON Data'!$E:$E,4))</f>
        <v>0</v>
      </c>
      <c r="X13" s="302">
        <f xml:space="preserve">
IF($A$4&lt;=12,SUMIFS('ON Data'!AC:AC,'ON Data'!$D:$D,$A$4,'ON Data'!$E:$E,4),SUMIFS('ON Data'!AC:AC,'ON Data'!$E:$E,4))</f>
        <v>0</v>
      </c>
      <c r="Y13" s="302">
        <f xml:space="preserve">
IF($A$4&lt;=12,SUMIFS('ON Data'!AD:AD,'ON Data'!$D:$D,$A$4,'ON Data'!$E:$E,4),SUMIFS('ON Data'!AD:AD,'ON Data'!$E:$E,4))</f>
        <v>0</v>
      </c>
      <c r="Z13" s="302">
        <f xml:space="preserve">
IF($A$4&lt;=12,SUMIFS('ON Data'!AE:AE,'ON Data'!$D:$D,$A$4,'ON Data'!$E:$E,4),SUMIFS('ON Data'!AE:AE,'ON Data'!$E:$E,4))</f>
        <v>0</v>
      </c>
      <c r="AA13" s="302">
        <f xml:space="preserve">
IF($A$4&lt;=12,SUMIFS('ON Data'!AF:AF,'ON Data'!$D:$D,$A$4,'ON Data'!$E:$E,4),SUMIFS('ON Data'!AF:AF,'ON Data'!$E:$E,4))</f>
        <v>0</v>
      </c>
      <c r="AB13" s="302">
        <f xml:space="preserve">
IF($A$4&lt;=12,SUMIFS('ON Data'!AG:AG,'ON Data'!$D:$D,$A$4,'ON Data'!$E:$E,4),SUMIFS('ON Data'!AG:AG,'ON Data'!$E:$E,4))</f>
        <v>0</v>
      </c>
      <c r="AC13" s="302">
        <f xml:space="preserve">
IF($A$4&lt;=12,SUMIFS('ON Data'!AH:AH,'ON Data'!$D:$D,$A$4,'ON Data'!$E:$E,4),SUMIFS('ON Data'!AH:AH,'ON Data'!$E:$E,4))</f>
        <v>0</v>
      </c>
      <c r="AD13" s="302">
        <f xml:space="preserve">
IF($A$4&lt;=12,SUMIFS('ON Data'!AI:AI,'ON Data'!$D:$D,$A$4,'ON Data'!$E:$E,4),SUMIFS('ON Data'!AI:AI,'ON Data'!$E:$E,4))</f>
        <v>0</v>
      </c>
      <c r="AE13" s="302">
        <f xml:space="preserve">
IF($A$4&lt;=12,SUMIFS('ON Data'!AJ:AJ,'ON Data'!$D:$D,$A$4,'ON Data'!$E:$E,4),SUMIFS('ON Data'!AJ:AJ,'ON Data'!$E:$E,4))</f>
        <v>0</v>
      </c>
      <c r="AF13" s="302">
        <f xml:space="preserve">
IF($A$4&lt;=12,SUMIFS('ON Data'!AK:AK,'ON Data'!$D:$D,$A$4,'ON Data'!$E:$E,4),SUMIFS('ON Data'!AK:AK,'ON Data'!$E:$E,4))</f>
        <v>0</v>
      </c>
      <c r="AG13" s="605">
        <f xml:space="preserve">
IF($A$4&lt;=12,SUMIFS('ON Data'!AM:AM,'ON Data'!$D:$D,$A$4,'ON Data'!$E:$E,4),SUMIFS('ON Data'!AM:AM,'ON Data'!$E:$E,4))</f>
        <v>0</v>
      </c>
      <c r="AH13" s="614"/>
    </row>
    <row r="14" spans="1:34" ht="15" thickBot="1" x14ac:dyDescent="0.35">
      <c r="A14" s="284" t="s">
        <v>228</v>
      </c>
      <c r="B14" s="303">
        <f xml:space="preserve">
IF($A$4&lt;=12,SUMIFS('ON Data'!F:F,'ON Data'!$D:$D,$A$4,'ON Data'!$E:$E,5),SUMIFS('ON Data'!F:F,'ON Data'!$E:$E,5))</f>
        <v>509</v>
      </c>
      <c r="C14" s="304">
        <f xml:space="preserve">
IF($A$4&lt;=12,SUMIFS('ON Data'!G:G,'ON Data'!$D:$D,$A$4,'ON Data'!$E:$E,5),SUMIFS('ON Data'!G:G,'ON Data'!$E:$E,5))</f>
        <v>509</v>
      </c>
      <c r="D14" s="305">
        <f xml:space="preserve">
IF($A$4&lt;=12,SUMIFS('ON Data'!H:H,'ON Data'!$D:$D,$A$4,'ON Data'!$E:$E,5),SUMIFS('ON Data'!H:H,'ON Data'!$E:$E,5))</f>
        <v>0</v>
      </c>
      <c r="E14" s="305">
        <f xml:space="preserve">
IF($A$4&lt;=12,SUMIFS('ON Data'!I:I,'ON Data'!$D:$D,$A$4,'ON Data'!$E:$E,5),SUMIFS('ON Data'!I:I,'ON Data'!$E:$E,5))</f>
        <v>0</v>
      </c>
      <c r="F14" s="305">
        <f xml:space="preserve">
IF($A$4&lt;=12,SUMIFS('ON Data'!K:K,'ON Data'!$D:$D,$A$4,'ON Data'!$E:$E,5),SUMIFS('ON Data'!K:K,'ON Data'!$E:$E,5))</f>
        <v>0</v>
      </c>
      <c r="G14" s="305">
        <f xml:space="preserve">
IF($A$4&lt;=12,SUMIFS('ON Data'!L:L,'ON Data'!$D:$D,$A$4,'ON Data'!$E:$E,5),SUMIFS('ON Data'!L:L,'ON Data'!$E:$E,5))</f>
        <v>0</v>
      </c>
      <c r="H14" s="305">
        <f xml:space="preserve">
IF($A$4&lt;=12,SUMIFS('ON Data'!M:M,'ON Data'!$D:$D,$A$4,'ON Data'!$E:$E,5),SUMIFS('ON Data'!M:M,'ON Data'!$E:$E,5))</f>
        <v>0</v>
      </c>
      <c r="I14" s="305">
        <f xml:space="preserve">
IF($A$4&lt;=12,SUMIFS('ON Data'!N:N,'ON Data'!$D:$D,$A$4,'ON Data'!$E:$E,5),SUMIFS('ON Data'!N:N,'ON Data'!$E:$E,5))</f>
        <v>0</v>
      </c>
      <c r="J14" s="305">
        <f xml:space="preserve">
IF($A$4&lt;=12,SUMIFS('ON Data'!O:O,'ON Data'!$D:$D,$A$4,'ON Data'!$E:$E,5),SUMIFS('ON Data'!O:O,'ON Data'!$E:$E,5))</f>
        <v>0</v>
      </c>
      <c r="K14" s="305">
        <f xml:space="preserve">
IF($A$4&lt;=12,SUMIFS('ON Data'!P:P,'ON Data'!$D:$D,$A$4,'ON Data'!$E:$E,5),SUMIFS('ON Data'!P:P,'ON Data'!$E:$E,5))</f>
        <v>0</v>
      </c>
      <c r="L14" s="305">
        <f xml:space="preserve">
IF($A$4&lt;=12,SUMIFS('ON Data'!Q:Q,'ON Data'!$D:$D,$A$4,'ON Data'!$E:$E,5),SUMIFS('ON Data'!Q:Q,'ON Data'!$E:$E,5))</f>
        <v>0</v>
      </c>
      <c r="M14" s="305">
        <f xml:space="preserve">
IF($A$4&lt;=12,SUMIFS('ON Data'!R:R,'ON Data'!$D:$D,$A$4,'ON Data'!$E:$E,5),SUMIFS('ON Data'!R:R,'ON Data'!$E:$E,5))</f>
        <v>0</v>
      </c>
      <c r="N14" s="305">
        <f xml:space="preserve">
IF($A$4&lt;=12,SUMIFS('ON Data'!S:S,'ON Data'!$D:$D,$A$4,'ON Data'!$E:$E,5),SUMIFS('ON Data'!S:S,'ON Data'!$E:$E,5))</f>
        <v>0</v>
      </c>
      <c r="O14" s="305">
        <f xml:space="preserve">
IF($A$4&lt;=12,SUMIFS('ON Data'!T:T,'ON Data'!$D:$D,$A$4,'ON Data'!$E:$E,5),SUMIFS('ON Data'!T:T,'ON Data'!$E:$E,5))</f>
        <v>0</v>
      </c>
      <c r="P14" s="305">
        <f xml:space="preserve">
IF($A$4&lt;=12,SUMIFS('ON Data'!U:U,'ON Data'!$D:$D,$A$4,'ON Data'!$E:$E,5),SUMIFS('ON Data'!U:U,'ON Data'!$E:$E,5))</f>
        <v>0</v>
      </c>
      <c r="Q14" s="305">
        <f xml:space="preserve">
IF($A$4&lt;=12,SUMIFS('ON Data'!V:V,'ON Data'!$D:$D,$A$4,'ON Data'!$E:$E,5),SUMIFS('ON Data'!V:V,'ON Data'!$E:$E,5))</f>
        <v>0</v>
      </c>
      <c r="R14" s="305">
        <f xml:space="preserve">
IF($A$4&lt;=12,SUMIFS('ON Data'!W:W,'ON Data'!$D:$D,$A$4,'ON Data'!$E:$E,5),SUMIFS('ON Data'!W:W,'ON Data'!$E:$E,5))</f>
        <v>0</v>
      </c>
      <c r="S14" s="305">
        <f xml:space="preserve">
IF($A$4&lt;=12,SUMIFS('ON Data'!X:X,'ON Data'!$D:$D,$A$4,'ON Data'!$E:$E,5),SUMIFS('ON Data'!X:X,'ON Data'!$E:$E,5))</f>
        <v>0</v>
      </c>
      <c r="T14" s="305">
        <f xml:space="preserve">
IF($A$4&lt;=12,SUMIFS('ON Data'!Y:Y,'ON Data'!$D:$D,$A$4,'ON Data'!$E:$E,5),SUMIFS('ON Data'!Y:Y,'ON Data'!$E:$E,5))</f>
        <v>0</v>
      </c>
      <c r="U14" s="305">
        <f xml:space="preserve">
IF($A$4&lt;=12,SUMIFS('ON Data'!Z:Z,'ON Data'!$D:$D,$A$4,'ON Data'!$E:$E,5),SUMIFS('ON Data'!Z:Z,'ON Data'!$E:$E,5))</f>
        <v>0</v>
      </c>
      <c r="V14" s="305">
        <f xml:space="preserve">
IF($A$4&lt;=12,SUMIFS('ON Data'!AA:AA,'ON Data'!$D:$D,$A$4,'ON Data'!$E:$E,5),SUMIFS('ON Data'!AA:AA,'ON Data'!$E:$E,5))</f>
        <v>0</v>
      </c>
      <c r="W14" s="305">
        <f xml:space="preserve">
IF($A$4&lt;=12,SUMIFS('ON Data'!AB:AB,'ON Data'!$D:$D,$A$4,'ON Data'!$E:$E,5),SUMIFS('ON Data'!AB:AB,'ON Data'!$E:$E,5))</f>
        <v>0</v>
      </c>
      <c r="X14" s="305">
        <f xml:space="preserve">
IF($A$4&lt;=12,SUMIFS('ON Data'!AC:AC,'ON Data'!$D:$D,$A$4,'ON Data'!$E:$E,5),SUMIFS('ON Data'!AC:AC,'ON Data'!$E:$E,5))</f>
        <v>0</v>
      </c>
      <c r="Y14" s="305">
        <f xml:space="preserve">
IF($A$4&lt;=12,SUMIFS('ON Data'!AD:AD,'ON Data'!$D:$D,$A$4,'ON Data'!$E:$E,5),SUMIFS('ON Data'!AD:AD,'ON Data'!$E:$E,5))</f>
        <v>0</v>
      </c>
      <c r="Z14" s="305">
        <f xml:space="preserve">
IF($A$4&lt;=12,SUMIFS('ON Data'!AE:AE,'ON Data'!$D:$D,$A$4,'ON Data'!$E:$E,5),SUMIFS('ON Data'!AE:AE,'ON Data'!$E:$E,5))</f>
        <v>0</v>
      </c>
      <c r="AA14" s="305">
        <f xml:space="preserve">
IF($A$4&lt;=12,SUMIFS('ON Data'!AF:AF,'ON Data'!$D:$D,$A$4,'ON Data'!$E:$E,5),SUMIFS('ON Data'!AF:AF,'ON Data'!$E:$E,5))</f>
        <v>0</v>
      </c>
      <c r="AB14" s="305">
        <f xml:space="preserve">
IF($A$4&lt;=12,SUMIFS('ON Data'!AG:AG,'ON Data'!$D:$D,$A$4,'ON Data'!$E:$E,5),SUMIFS('ON Data'!AG:AG,'ON Data'!$E:$E,5))</f>
        <v>0</v>
      </c>
      <c r="AC14" s="305">
        <f xml:space="preserve">
IF($A$4&lt;=12,SUMIFS('ON Data'!AH:AH,'ON Data'!$D:$D,$A$4,'ON Data'!$E:$E,5),SUMIFS('ON Data'!AH:AH,'ON Data'!$E:$E,5))</f>
        <v>0</v>
      </c>
      <c r="AD14" s="305">
        <f xml:space="preserve">
IF($A$4&lt;=12,SUMIFS('ON Data'!AI:AI,'ON Data'!$D:$D,$A$4,'ON Data'!$E:$E,5),SUMIFS('ON Data'!AI:AI,'ON Data'!$E:$E,5))</f>
        <v>0</v>
      </c>
      <c r="AE14" s="305">
        <f xml:space="preserve">
IF($A$4&lt;=12,SUMIFS('ON Data'!AJ:AJ,'ON Data'!$D:$D,$A$4,'ON Data'!$E:$E,5),SUMIFS('ON Data'!AJ:AJ,'ON Data'!$E:$E,5))</f>
        <v>0</v>
      </c>
      <c r="AF14" s="305">
        <f xml:space="preserve">
IF($A$4&lt;=12,SUMIFS('ON Data'!AK:AK,'ON Data'!$D:$D,$A$4,'ON Data'!$E:$E,5),SUMIFS('ON Data'!AK:AK,'ON Data'!$E:$E,5))</f>
        <v>0</v>
      </c>
      <c r="AG14" s="606">
        <f xml:space="preserve">
IF($A$4&lt;=12,SUMIFS('ON Data'!AM:AM,'ON Data'!$D:$D,$A$4,'ON Data'!$E:$E,5),SUMIFS('ON Data'!AM:AM,'ON Data'!$E:$E,5))</f>
        <v>0</v>
      </c>
      <c r="AH14" s="614"/>
    </row>
    <row r="15" spans="1:34" x14ac:dyDescent="0.3">
      <c r="A15" s="194" t="s">
        <v>238</v>
      </c>
      <c r="B15" s="306"/>
      <c r="C15" s="307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607"/>
      <c r="AH15" s="614"/>
    </row>
    <row r="16" spans="1:34" x14ac:dyDescent="0.3">
      <c r="A16" s="285" t="s">
        <v>229</v>
      </c>
      <c r="B16" s="300">
        <f xml:space="preserve">
IF($A$4&lt;=12,SUMIFS('ON Data'!F:F,'ON Data'!$D:$D,$A$4,'ON Data'!$E:$E,7),SUMIFS('ON Data'!F:F,'ON Data'!$E:$E,7))</f>
        <v>736673</v>
      </c>
      <c r="C16" s="301">
        <f xml:space="preserve">
IF($A$4&lt;=12,SUMIFS('ON Data'!G:G,'ON Data'!$D:$D,$A$4,'ON Data'!$E:$E,7),SUMIFS('ON Data'!G:G,'ON Data'!$E:$E,7))</f>
        <v>0</v>
      </c>
      <c r="D16" s="302">
        <f xml:space="preserve">
IF($A$4&lt;=12,SUMIFS('ON Data'!H:H,'ON Data'!$D:$D,$A$4,'ON Data'!$E:$E,7),SUMIFS('ON Data'!H:H,'ON Data'!$E:$E,7))</f>
        <v>565156</v>
      </c>
      <c r="E16" s="302">
        <f xml:space="preserve">
IF($A$4&lt;=12,SUMIFS('ON Data'!I:I,'ON Data'!$D:$D,$A$4,'ON Data'!$E:$E,7),SUMIFS('ON Data'!I:I,'ON Data'!$E:$E,7))</f>
        <v>0</v>
      </c>
      <c r="F16" s="302">
        <f xml:space="preserve">
IF($A$4&lt;=12,SUMIFS('ON Data'!K:K,'ON Data'!$D:$D,$A$4,'ON Data'!$E:$E,7),SUMIFS('ON Data'!K:K,'ON Data'!$E:$E,7))</f>
        <v>0</v>
      </c>
      <c r="G16" s="302">
        <f xml:space="preserve">
IF($A$4&lt;=12,SUMIFS('ON Data'!L:L,'ON Data'!$D:$D,$A$4,'ON Data'!$E:$E,7),SUMIFS('ON Data'!L:L,'ON Data'!$E:$E,7))</f>
        <v>0</v>
      </c>
      <c r="H16" s="302">
        <f xml:space="preserve">
IF($A$4&lt;=12,SUMIFS('ON Data'!M:M,'ON Data'!$D:$D,$A$4,'ON Data'!$E:$E,7),SUMIFS('ON Data'!M:M,'ON Data'!$E:$E,7))</f>
        <v>171517</v>
      </c>
      <c r="I16" s="302">
        <f xml:space="preserve">
IF($A$4&lt;=12,SUMIFS('ON Data'!N:N,'ON Data'!$D:$D,$A$4,'ON Data'!$E:$E,7),SUMIFS('ON Data'!N:N,'ON Data'!$E:$E,7))</f>
        <v>0</v>
      </c>
      <c r="J16" s="302">
        <f xml:space="preserve">
IF($A$4&lt;=12,SUMIFS('ON Data'!O:O,'ON Data'!$D:$D,$A$4,'ON Data'!$E:$E,7),SUMIFS('ON Data'!O:O,'ON Data'!$E:$E,7))</f>
        <v>0</v>
      </c>
      <c r="K16" s="302">
        <f xml:space="preserve">
IF($A$4&lt;=12,SUMIFS('ON Data'!P:P,'ON Data'!$D:$D,$A$4,'ON Data'!$E:$E,7),SUMIFS('ON Data'!P:P,'ON Data'!$E:$E,7))</f>
        <v>0</v>
      </c>
      <c r="L16" s="302">
        <f xml:space="preserve">
IF($A$4&lt;=12,SUMIFS('ON Data'!Q:Q,'ON Data'!$D:$D,$A$4,'ON Data'!$E:$E,7),SUMIFS('ON Data'!Q:Q,'ON Data'!$E:$E,7))</f>
        <v>0</v>
      </c>
      <c r="M16" s="302">
        <f xml:space="preserve">
IF($A$4&lt;=12,SUMIFS('ON Data'!R:R,'ON Data'!$D:$D,$A$4,'ON Data'!$E:$E,7),SUMIFS('ON Data'!R:R,'ON Data'!$E:$E,7))</f>
        <v>0</v>
      </c>
      <c r="N16" s="302">
        <f xml:space="preserve">
IF($A$4&lt;=12,SUMIFS('ON Data'!S:S,'ON Data'!$D:$D,$A$4,'ON Data'!$E:$E,7),SUMIFS('ON Data'!S:S,'ON Data'!$E:$E,7))</f>
        <v>0</v>
      </c>
      <c r="O16" s="302">
        <f xml:space="preserve">
IF($A$4&lt;=12,SUMIFS('ON Data'!T:T,'ON Data'!$D:$D,$A$4,'ON Data'!$E:$E,7),SUMIFS('ON Data'!T:T,'ON Data'!$E:$E,7))</f>
        <v>0</v>
      </c>
      <c r="P16" s="302">
        <f xml:space="preserve">
IF($A$4&lt;=12,SUMIFS('ON Data'!U:U,'ON Data'!$D:$D,$A$4,'ON Data'!$E:$E,7),SUMIFS('ON Data'!U:U,'ON Data'!$E:$E,7))</f>
        <v>0</v>
      </c>
      <c r="Q16" s="302">
        <f xml:space="preserve">
IF($A$4&lt;=12,SUMIFS('ON Data'!V:V,'ON Data'!$D:$D,$A$4,'ON Data'!$E:$E,7),SUMIFS('ON Data'!V:V,'ON Data'!$E:$E,7))</f>
        <v>0</v>
      </c>
      <c r="R16" s="302">
        <f xml:space="preserve">
IF($A$4&lt;=12,SUMIFS('ON Data'!W:W,'ON Data'!$D:$D,$A$4,'ON Data'!$E:$E,7),SUMIFS('ON Data'!W:W,'ON Data'!$E:$E,7))</f>
        <v>0</v>
      </c>
      <c r="S16" s="302">
        <f xml:space="preserve">
IF($A$4&lt;=12,SUMIFS('ON Data'!X:X,'ON Data'!$D:$D,$A$4,'ON Data'!$E:$E,7),SUMIFS('ON Data'!X:X,'ON Data'!$E:$E,7))</f>
        <v>0</v>
      </c>
      <c r="T16" s="302">
        <f xml:space="preserve">
IF($A$4&lt;=12,SUMIFS('ON Data'!Y:Y,'ON Data'!$D:$D,$A$4,'ON Data'!$E:$E,7),SUMIFS('ON Data'!Y:Y,'ON Data'!$E:$E,7))</f>
        <v>0</v>
      </c>
      <c r="U16" s="302">
        <f xml:space="preserve">
IF($A$4&lt;=12,SUMIFS('ON Data'!Z:Z,'ON Data'!$D:$D,$A$4,'ON Data'!$E:$E,7),SUMIFS('ON Data'!Z:Z,'ON Data'!$E:$E,7))</f>
        <v>0</v>
      </c>
      <c r="V16" s="302">
        <f xml:space="preserve">
IF($A$4&lt;=12,SUMIFS('ON Data'!AA:AA,'ON Data'!$D:$D,$A$4,'ON Data'!$E:$E,7),SUMIFS('ON Data'!AA:AA,'ON Data'!$E:$E,7))</f>
        <v>0</v>
      </c>
      <c r="W16" s="302">
        <f xml:space="preserve">
IF($A$4&lt;=12,SUMIFS('ON Data'!AB:AB,'ON Data'!$D:$D,$A$4,'ON Data'!$E:$E,7),SUMIFS('ON Data'!AB:AB,'ON Data'!$E:$E,7))</f>
        <v>0</v>
      </c>
      <c r="X16" s="302">
        <f xml:space="preserve">
IF($A$4&lt;=12,SUMIFS('ON Data'!AC:AC,'ON Data'!$D:$D,$A$4,'ON Data'!$E:$E,7),SUMIFS('ON Data'!AC:AC,'ON Data'!$E:$E,7))</f>
        <v>0</v>
      </c>
      <c r="Y16" s="302">
        <f xml:space="preserve">
IF($A$4&lt;=12,SUMIFS('ON Data'!AD:AD,'ON Data'!$D:$D,$A$4,'ON Data'!$E:$E,7),SUMIFS('ON Data'!AD:AD,'ON Data'!$E:$E,7))</f>
        <v>0</v>
      </c>
      <c r="Z16" s="302">
        <f xml:space="preserve">
IF($A$4&lt;=12,SUMIFS('ON Data'!AE:AE,'ON Data'!$D:$D,$A$4,'ON Data'!$E:$E,7),SUMIFS('ON Data'!AE:AE,'ON Data'!$E:$E,7))</f>
        <v>0</v>
      </c>
      <c r="AA16" s="302">
        <f xml:space="preserve">
IF($A$4&lt;=12,SUMIFS('ON Data'!AF:AF,'ON Data'!$D:$D,$A$4,'ON Data'!$E:$E,7),SUMIFS('ON Data'!AF:AF,'ON Data'!$E:$E,7))</f>
        <v>0</v>
      </c>
      <c r="AB16" s="302">
        <f xml:space="preserve">
IF($A$4&lt;=12,SUMIFS('ON Data'!AG:AG,'ON Data'!$D:$D,$A$4,'ON Data'!$E:$E,7),SUMIFS('ON Data'!AG:AG,'ON Data'!$E:$E,7))</f>
        <v>0</v>
      </c>
      <c r="AC16" s="302">
        <f xml:space="preserve">
IF($A$4&lt;=12,SUMIFS('ON Data'!AH:AH,'ON Data'!$D:$D,$A$4,'ON Data'!$E:$E,7),SUMIFS('ON Data'!AH:AH,'ON Data'!$E:$E,7))</f>
        <v>0</v>
      </c>
      <c r="AD16" s="302">
        <f xml:space="preserve">
IF($A$4&lt;=12,SUMIFS('ON Data'!AI:AI,'ON Data'!$D:$D,$A$4,'ON Data'!$E:$E,7),SUMIFS('ON Data'!AI:AI,'ON Data'!$E:$E,7))</f>
        <v>0</v>
      </c>
      <c r="AE16" s="302">
        <f xml:space="preserve">
IF($A$4&lt;=12,SUMIFS('ON Data'!AJ:AJ,'ON Data'!$D:$D,$A$4,'ON Data'!$E:$E,7),SUMIFS('ON Data'!AJ:AJ,'ON Data'!$E:$E,7))</f>
        <v>0</v>
      </c>
      <c r="AF16" s="302">
        <f xml:space="preserve">
IF($A$4&lt;=12,SUMIFS('ON Data'!AK:AK,'ON Data'!$D:$D,$A$4,'ON Data'!$E:$E,7),SUMIFS('ON Data'!AK:AK,'ON Data'!$E:$E,7))</f>
        <v>0</v>
      </c>
      <c r="AG16" s="605">
        <f xml:space="preserve">
IF($A$4&lt;=12,SUMIFS('ON Data'!AM:AM,'ON Data'!$D:$D,$A$4,'ON Data'!$E:$E,7),SUMIFS('ON Data'!AM:AM,'ON Data'!$E:$E,7))</f>
        <v>0</v>
      </c>
      <c r="AH16" s="614"/>
    </row>
    <row r="17" spans="1:34" x14ac:dyDescent="0.3">
      <c r="A17" s="285" t="s">
        <v>230</v>
      </c>
      <c r="B17" s="300">
        <f xml:space="preserve">
IF($A$4&lt;=12,SUMIFS('ON Data'!F:F,'ON Data'!$D:$D,$A$4,'ON Data'!$E:$E,8),SUMIFS('ON Data'!F:F,'ON Data'!$E:$E,8))</f>
        <v>0</v>
      </c>
      <c r="C17" s="301">
        <f xml:space="preserve">
IF($A$4&lt;=12,SUMIFS('ON Data'!G:G,'ON Data'!$D:$D,$A$4,'ON Data'!$E:$E,8),SUMIFS('ON Data'!G:G,'ON Data'!$E:$E,8))</f>
        <v>0</v>
      </c>
      <c r="D17" s="302">
        <f xml:space="preserve">
IF($A$4&lt;=12,SUMIFS('ON Data'!H:H,'ON Data'!$D:$D,$A$4,'ON Data'!$E:$E,8),SUMIFS('ON Data'!H:H,'ON Data'!$E:$E,8))</f>
        <v>0</v>
      </c>
      <c r="E17" s="302">
        <f xml:space="preserve">
IF($A$4&lt;=12,SUMIFS('ON Data'!I:I,'ON Data'!$D:$D,$A$4,'ON Data'!$E:$E,8),SUMIFS('ON Data'!I:I,'ON Data'!$E:$E,8))</f>
        <v>0</v>
      </c>
      <c r="F17" s="302">
        <f xml:space="preserve">
IF($A$4&lt;=12,SUMIFS('ON Data'!K:K,'ON Data'!$D:$D,$A$4,'ON Data'!$E:$E,8),SUMIFS('ON Data'!K:K,'ON Data'!$E:$E,8))</f>
        <v>0</v>
      </c>
      <c r="G17" s="302">
        <f xml:space="preserve">
IF($A$4&lt;=12,SUMIFS('ON Data'!L:L,'ON Data'!$D:$D,$A$4,'ON Data'!$E:$E,8),SUMIFS('ON Data'!L:L,'ON Data'!$E:$E,8))</f>
        <v>0</v>
      </c>
      <c r="H17" s="302">
        <f xml:space="preserve">
IF($A$4&lt;=12,SUMIFS('ON Data'!M:M,'ON Data'!$D:$D,$A$4,'ON Data'!$E:$E,8),SUMIFS('ON Data'!M:M,'ON Data'!$E:$E,8))</f>
        <v>0</v>
      </c>
      <c r="I17" s="302">
        <f xml:space="preserve">
IF($A$4&lt;=12,SUMIFS('ON Data'!N:N,'ON Data'!$D:$D,$A$4,'ON Data'!$E:$E,8),SUMIFS('ON Data'!N:N,'ON Data'!$E:$E,8))</f>
        <v>0</v>
      </c>
      <c r="J17" s="302">
        <f xml:space="preserve">
IF($A$4&lt;=12,SUMIFS('ON Data'!O:O,'ON Data'!$D:$D,$A$4,'ON Data'!$E:$E,8),SUMIFS('ON Data'!O:O,'ON Data'!$E:$E,8))</f>
        <v>0</v>
      </c>
      <c r="K17" s="302">
        <f xml:space="preserve">
IF($A$4&lt;=12,SUMIFS('ON Data'!P:P,'ON Data'!$D:$D,$A$4,'ON Data'!$E:$E,8),SUMIFS('ON Data'!P:P,'ON Data'!$E:$E,8))</f>
        <v>0</v>
      </c>
      <c r="L17" s="302">
        <f xml:space="preserve">
IF($A$4&lt;=12,SUMIFS('ON Data'!Q:Q,'ON Data'!$D:$D,$A$4,'ON Data'!$E:$E,8),SUMIFS('ON Data'!Q:Q,'ON Data'!$E:$E,8))</f>
        <v>0</v>
      </c>
      <c r="M17" s="302">
        <f xml:space="preserve">
IF($A$4&lt;=12,SUMIFS('ON Data'!R:R,'ON Data'!$D:$D,$A$4,'ON Data'!$E:$E,8),SUMIFS('ON Data'!R:R,'ON Data'!$E:$E,8))</f>
        <v>0</v>
      </c>
      <c r="N17" s="302">
        <f xml:space="preserve">
IF($A$4&lt;=12,SUMIFS('ON Data'!S:S,'ON Data'!$D:$D,$A$4,'ON Data'!$E:$E,8),SUMIFS('ON Data'!S:S,'ON Data'!$E:$E,8))</f>
        <v>0</v>
      </c>
      <c r="O17" s="302">
        <f xml:space="preserve">
IF($A$4&lt;=12,SUMIFS('ON Data'!T:T,'ON Data'!$D:$D,$A$4,'ON Data'!$E:$E,8),SUMIFS('ON Data'!T:T,'ON Data'!$E:$E,8))</f>
        <v>0</v>
      </c>
      <c r="P17" s="302">
        <f xml:space="preserve">
IF($A$4&lt;=12,SUMIFS('ON Data'!U:U,'ON Data'!$D:$D,$A$4,'ON Data'!$E:$E,8),SUMIFS('ON Data'!U:U,'ON Data'!$E:$E,8))</f>
        <v>0</v>
      </c>
      <c r="Q17" s="302">
        <f xml:space="preserve">
IF($A$4&lt;=12,SUMIFS('ON Data'!V:V,'ON Data'!$D:$D,$A$4,'ON Data'!$E:$E,8),SUMIFS('ON Data'!V:V,'ON Data'!$E:$E,8))</f>
        <v>0</v>
      </c>
      <c r="R17" s="302">
        <f xml:space="preserve">
IF($A$4&lt;=12,SUMIFS('ON Data'!W:W,'ON Data'!$D:$D,$A$4,'ON Data'!$E:$E,8),SUMIFS('ON Data'!W:W,'ON Data'!$E:$E,8))</f>
        <v>0</v>
      </c>
      <c r="S17" s="302">
        <f xml:space="preserve">
IF($A$4&lt;=12,SUMIFS('ON Data'!X:X,'ON Data'!$D:$D,$A$4,'ON Data'!$E:$E,8),SUMIFS('ON Data'!X:X,'ON Data'!$E:$E,8))</f>
        <v>0</v>
      </c>
      <c r="T17" s="302">
        <f xml:space="preserve">
IF($A$4&lt;=12,SUMIFS('ON Data'!Y:Y,'ON Data'!$D:$D,$A$4,'ON Data'!$E:$E,8),SUMIFS('ON Data'!Y:Y,'ON Data'!$E:$E,8))</f>
        <v>0</v>
      </c>
      <c r="U17" s="302">
        <f xml:space="preserve">
IF($A$4&lt;=12,SUMIFS('ON Data'!Z:Z,'ON Data'!$D:$D,$A$4,'ON Data'!$E:$E,8),SUMIFS('ON Data'!Z:Z,'ON Data'!$E:$E,8))</f>
        <v>0</v>
      </c>
      <c r="V17" s="302">
        <f xml:space="preserve">
IF($A$4&lt;=12,SUMIFS('ON Data'!AA:AA,'ON Data'!$D:$D,$A$4,'ON Data'!$E:$E,8),SUMIFS('ON Data'!AA:AA,'ON Data'!$E:$E,8))</f>
        <v>0</v>
      </c>
      <c r="W17" s="302">
        <f xml:space="preserve">
IF($A$4&lt;=12,SUMIFS('ON Data'!AB:AB,'ON Data'!$D:$D,$A$4,'ON Data'!$E:$E,8),SUMIFS('ON Data'!AB:AB,'ON Data'!$E:$E,8))</f>
        <v>0</v>
      </c>
      <c r="X17" s="302">
        <f xml:space="preserve">
IF($A$4&lt;=12,SUMIFS('ON Data'!AC:AC,'ON Data'!$D:$D,$A$4,'ON Data'!$E:$E,8),SUMIFS('ON Data'!AC:AC,'ON Data'!$E:$E,8))</f>
        <v>0</v>
      </c>
      <c r="Y17" s="302">
        <f xml:space="preserve">
IF($A$4&lt;=12,SUMIFS('ON Data'!AD:AD,'ON Data'!$D:$D,$A$4,'ON Data'!$E:$E,8),SUMIFS('ON Data'!AD:AD,'ON Data'!$E:$E,8))</f>
        <v>0</v>
      </c>
      <c r="Z17" s="302">
        <f xml:space="preserve">
IF($A$4&lt;=12,SUMIFS('ON Data'!AE:AE,'ON Data'!$D:$D,$A$4,'ON Data'!$E:$E,8),SUMIFS('ON Data'!AE:AE,'ON Data'!$E:$E,8))</f>
        <v>0</v>
      </c>
      <c r="AA17" s="302">
        <f xml:space="preserve">
IF($A$4&lt;=12,SUMIFS('ON Data'!AF:AF,'ON Data'!$D:$D,$A$4,'ON Data'!$E:$E,8),SUMIFS('ON Data'!AF:AF,'ON Data'!$E:$E,8))</f>
        <v>0</v>
      </c>
      <c r="AB17" s="302">
        <f xml:space="preserve">
IF($A$4&lt;=12,SUMIFS('ON Data'!AG:AG,'ON Data'!$D:$D,$A$4,'ON Data'!$E:$E,8),SUMIFS('ON Data'!AG:AG,'ON Data'!$E:$E,8))</f>
        <v>0</v>
      </c>
      <c r="AC17" s="302">
        <f xml:space="preserve">
IF($A$4&lt;=12,SUMIFS('ON Data'!AH:AH,'ON Data'!$D:$D,$A$4,'ON Data'!$E:$E,8),SUMIFS('ON Data'!AH:AH,'ON Data'!$E:$E,8))</f>
        <v>0</v>
      </c>
      <c r="AD17" s="302">
        <f xml:space="preserve">
IF($A$4&lt;=12,SUMIFS('ON Data'!AI:AI,'ON Data'!$D:$D,$A$4,'ON Data'!$E:$E,8),SUMIFS('ON Data'!AI:AI,'ON Data'!$E:$E,8))</f>
        <v>0</v>
      </c>
      <c r="AE17" s="302">
        <f xml:space="preserve">
IF($A$4&lt;=12,SUMIFS('ON Data'!AJ:AJ,'ON Data'!$D:$D,$A$4,'ON Data'!$E:$E,8),SUMIFS('ON Data'!AJ:AJ,'ON Data'!$E:$E,8))</f>
        <v>0</v>
      </c>
      <c r="AF17" s="302">
        <f xml:space="preserve">
IF($A$4&lt;=12,SUMIFS('ON Data'!AK:AK,'ON Data'!$D:$D,$A$4,'ON Data'!$E:$E,8),SUMIFS('ON Data'!AK:AK,'ON Data'!$E:$E,8))</f>
        <v>0</v>
      </c>
      <c r="AG17" s="605">
        <f xml:space="preserve">
IF($A$4&lt;=12,SUMIFS('ON Data'!AM:AM,'ON Data'!$D:$D,$A$4,'ON Data'!$E:$E,8),SUMIFS('ON Data'!AM:AM,'ON Data'!$E:$E,8))</f>
        <v>0</v>
      </c>
      <c r="AH17" s="614"/>
    </row>
    <row r="18" spans="1:34" x14ac:dyDescent="0.3">
      <c r="A18" s="285" t="s">
        <v>231</v>
      </c>
      <c r="B18" s="300">
        <f xml:space="preserve">
B19-B16-B17</f>
        <v>687866</v>
      </c>
      <c r="C18" s="301">
        <f t="shared" ref="C18" si="0" xml:space="preserve">
C19-C16-C17</f>
        <v>0</v>
      </c>
      <c r="D18" s="302">
        <f t="shared" ref="D18:AG18" si="1" xml:space="preserve">
D19-D16-D17</f>
        <v>565798</v>
      </c>
      <c r="E18" s="302">
        <f t="shared" si="1"/>
        <v>0</v>
      </c>
      <c r="F18" s="302">
        <f t="shared" si="1"/>
        <v>13975</v>
      </c>
      <c r="G18" s="302">
        <f t="shared" si="1"/>
        <v>0</v>
      </c>
      <c r="H18" s="302">
        <f t="shared" si="1"/>
        <v>83308</v>
      </c>
      <c r="I18" s="302">
        <f t="shared" si="1"/>
        <v>0</v>
      </c>
      <c r="J18" s="302">
        <f t="shared" si="1"/>
        <v>0</v>
      </c>
      <c r="K18" s="302">
        <f t="shared" si="1"/>
        <v>0</v>
      </c>
      <c r="L18" s="302">
        <f t="shared" si="1"/>
        <v>0</v>
      </c>
      <c r="M18" s="302">
        <f t="shared" si="1"/>
        <v>0</v>
      </c>
      <c r="N18" s="302">
        <f t="shared" si="1"/>
        <v>0</v>
      </c>
      <c r="O18" s="302">
        <f t="shared" si="1"/>
        <v>0</v>
      </c>
      <c r="P18" s="302">
        <f t="shared" si="1"/>
        <v>0</v>
      </c>
      <c r="Q18" s="302">
        <f t="shared" si="1"/>
        <v>0</v>
      </c>
      <c r="R18" s="302">
        <f t="shared" si="1"/>
        <v>0</v>
      </c>
      <c r="S18" s="302">
        <f t="shared" si="1"/>
        <v>0</v>
      </c>
      <c r="T18" s="302">
        <f t="shared" si="1"/>
        <v>0</v>
      </c>
      <c r="U18" s="302">
        <f t="shared" si="1"/>
        <v>0</v>
      </c>
      <c r="V18" s="302">
        <f t="shared" si="1"/>
        <v>0</v>
      </c>
      <c r="W18" s="302">
        <f t="shared" si="1"/>
        <v>0</v>
      </c>
      <c r="X18" s="302">
        <f t="shared" si="1"/>
        <v>0</v>
      </c>
      <c r="Y18" s="302">
        <f t="shared" si="1"/>
        <v>0</v>
      </c>
      <c r="Z18" s="302">
        <f t="shared" si="1"/>
        <v>0</v>
      </c>
      <c r="AA18" s="302">
        <f t="shared" si="1"/>
        <v>0</v>
      </c>
      <c r="AB18" s="302">
        <f t="shared" si="1"/>
        <v>0</v>
      </c>
      <c r="AC18" s="302">
        <f t="shared" si="1"/>
        <v>1785</v>
      </c>
      <c r="AD18" s="302">
        <f t="shared" si="1"/>
        <v>0</v>
      </c>
      <c r="AE18" s="302">
        <f t="shared" si="1"/>
        <v>0</v>
      </c>
      <c r="AF18" s="302">
        <f t="shared" si="1"/>
        <v>0</v>
      </c>
      <c r="AG18" s="605">
        <f t="shared" si="1"/>
        <v>23000</v>
      </c>
      <c r="AH18" s="614"/>
    </row>
    <row r="19" spans="1:34" ht="15" thickBot="1" x14ac:dyDescent="0.35">
      <c r="A19" s="286" t="s">
        <v>232</v>
      </c>
      <c r="B19" s="309">
        <f xml:space="preserve">
IF($A$4&lt;=12,SUMIFS('ON Data'!F:F,'ON Data'!$D:$D,$A$4,'ON Data'!$E:$E,9),SUMIFS('ON Data'!F:F,'ON Data'!$E:$E,9))</f>
        <v>1424539</v>
      </c>
      <c r="C19" s="310">
        <f xml:space="preserve">
IF($A$4&lt;=12,SUMIFS('ON Data'!G:G,'ON Data'!$D:$D,$A$4,'ON Data'!$E:$E,9),SUMIFS('ON Data'!G:G,'ON Data'!$E:$E,9))</f>
        <v>0</v>
      </c>
      <c r="D19" s="311">
        <f xml:space="preserve">
IF($A$4&lt;=12,SUMIFS('ON Data'!H:H,'ON Data'!$D:$D,$A$4,'ON Data'!$E:$E,9),SUMIFS('ON Data'!H:H,'ON Data'!$E:$E,9))</f>
        <v>1130954</v>
      </c>
      <c r="E19" s="311">
        <f xml:space="preserve">
IF($A$4&lt;=12,SUMIFS('ON Data'!I:I,'ON Data'!$D:$D,$A$4,'ON Data'!$E:$E,9),SUMIFS('ON Data'!I:I,'ON Data'!$E:$E,9))</f>
        <v>0</v>
      </c>
      <c r="F19" s="311">
        <f xml:space="preserve">
IF($A$4&lt;=12,SUMIFS('ON Data'!K:K,'ON Data'!$D:$D,$A$4,'ON Data'!$E:$E,9),SUMIFS('ON Data'!K:K,'ON Data'!$E:$E,9))</f>
        <v>13975</v>
      </c>
      <c r="G19" s="311">
        <f xml:space="preserve">
IF($A$4&lt;=12,SUMIFS('ON Data'!L:L,'ON Data'!$D:$D,$A$4,'ON Data'!$E:$E,9),SUMIFS('ON Data'!L:L,'ON Data'!$E:$E,9))</f>
        <v>0</v>
      </c>
      <c r="H19" s="311">
        <f xml:space="preserve">
IF($A$4&lt;=12,SUMIFS('ON Data'!M:M,'ON Data'!$D:$D,$A$4,'ON Data'!$E:$E,9),SUMIFS('ON Data'!M:M,'ON Data'!$E:$E,9))</f>
        <v>254825</v>
      </c>
      <c r="I19" s="311">
        <f xml:space="preserve">
IF($A$4&lt;=12,SUMIFS('ON Data'!N:N,'ON Data'!$D:$D,$A$4,'ON Data'!$E:$E,9),SUMIFS('ON Data'!N:N,'ON Data'!$E:$E,9))</f>
        <v>0</v>
      </c>
      <c r="J19" s="311">
        <f xml:space="preserve">
IF($A$4&lt;=12,SUMIFS('ON Data'!O:O,'ON Data'!$D:$D,$A$4,'ON Data'!$E:$E,9),SUMIFS('ON Data'!O:O,'ON Data'!$E:$E,9))</f>
        <v>0</v>
      </c>
      <c r="K19" s="311">
        <f xml:space="preserve">
IF($A$4&lt;=12,SUMIFS('ON Data'!P:P,'ON Data'!$D:$D,$A$4,'ON Data'!$E:$E,9),SUMIFS('ON Data'!P:P,'ON Data'!$E:$E,9))</f>
        <v>0</v>
      </c>
      <c r="L19" s="311">
        <f xml:space="preserve">
IF($A$4&lt;=12,SUMIFS('ON Data'!Q:Q,'ON Data'!$D:$D,$A$4,'ON Data'!$E:$E,9),SUMIFS('ON Data'!Q:Q,'ON Data'!$E:$E,9))</f>
        <v>0</v>
      </c>
      <c r="M19" s="311">
        <f xml:space="preserve">
IF($A$4&lt;=12,SUMIFS('ON Data'!R:R,'ON Data'!$D:$D,$A$4,'ON Data'!$E:$E,9),SUMIFS('ON Data'!R:R,'ON Data'!$E:$E,9))</f>
        <v>0</v>
      </c>
      <c r="N19" s="311">
        <f xml:space="preserve">
IF($A$4&lt;=12,SUMIFS('ON Data'!S:S,'ON Data'!$D:$D,$A$4,'ON Data'!$E:$E,9),SUMIFS('ON Data'!S:S,'ON Data'!$E:$E,9))</f>
        <v>0</v>
      </c>
      <c r="O19" s="311">
        <f xml:space="preserve">
IF($A$4&lt;=12,SUMIFS('ON Data'!T:T,'ON Data'!$D:$D,$A$4,'ON Data'!$E:$E,9),SUMIFS('ON Data'!T:T,'ON Data'!$E:$E,9))</f>
        <v>0</v>
      </c>
      <c r="P19" s="311">
        <f xml:space="preserve">
IF($A$4&lt;=12,SUMIFS('ON Data'!U:U,'ON Data'!$D:$D,$A$4,'ON Data'!$E:$E,9),SUMIFS('ON Data'!U:U,'ON Data'!$E:$E,9))</f>
        <v>0</v>
      </c>
      <c r="Q19" s="311">
        <f xml:space="preserve">
IF($A$4&lt;=12,SUMIFS('ON Data'!V:V,'ON Data'!$D:$D,$A$4,'ON Data'!$E:$E,9),SUMIFS('ON Data'!V:V,'ON Data'!$E:$E,9))</f>
        <v>0</v>
      </c>
      <c r="R19" s="311">
        <f xml:space="preserve">
IF($A$4&lt;=12,SUMIFS('ON Data'!W:W,'ON Data'!$D:$D,$A$4,'ON Data'!$E:$E,9),SUMIFS('ON Data'!W:W,'ON Data'!$E:$E,9))</f>
        <v>0</v>
      </c>
      <c r="S19" s="311">
        <f xml:space="preserve">
IF($A$4&lt;=12,SUMIFS('ON Data'!X:X,'ON Data'!$D:$D,$A$4,'ON Data'!$E:$E,9),SUMIFS('ON Data'!X:X,'ON Data'!$E:$E,9))</f>
        <v>0</v>
      </c>
      <c r="T19" s="311">
        <f xml:space="preserve">
IF($A$4&lt;=12,SUMIFS('ON Data'!Y:Y,'ON Data'!$D:$D,$A$4,'ON Data'!$E:$E,9),SUMIFS('ON Data'!Y:Y,'ON Data'!$E:$E,9))</f>
        <v>0</v>
      </c>
      <c r="U19" s="311">
        <f xml:space="preserve">
IF($A$4&lt;=12,SUMIFS('ON Data'!Z:Z,'ON Data'!$D:$D,$A$4,'ON Data'!$E:$E,9),SUMIFS('ON Data'!Z:Z,'ON Data'!$E:$E,9))</f>
        <v>0</v>
      </c>
      <c r="V19" s="311">
        <f xml:space="preserve">
IF($A$4&lt;=12,SUMIFS('ON Data'!AA:AA,'ON Data'!$D:$D,$A$4,'ON Data'!$E:$E,9),SUMIFS('ON Data'!AA:AA,'ON Data'!$E:$E,9))</f>
        <v>0</v>
      </c>
      <c r="W19" s="311">
        <f xml:space="preserve">
IF($A$4&lt;=12,SUMIFS('ON Data'!AB:AB,'ON Data'!$D:$D,$A$4,'ON Data'!$E:$E,9),SUMIFS('ON Data'!AB:AB,'ON Data'!$E:$E,9))</f>
        <v>0</v>
      </c>
      <c r="X19" s="311">
        <f xml:space="preserve">
IF($A$4&lt;=12,SUMIFS('ON Data'!AC:AC,'ON Data'!$D:$D,$A$4,'ON Data'!$E:$E,9),SUMIFS('ON Data'!AC:AC,'ON Data'!$E:$E,9))</f>
        <v>0</v>
      </c>
      <c r="Y19" s="311">
        <f xml:space="preserve">
IF($A$4&lt;=12,SUMIFS('ON Data'!AD:AD,'ON Data'!$D:$D,$A$4,'ON Data'!$E:$E,9),SUMIFS('ON Data'!AD:AD,'ON Data'!$E:$E,9))</f>
        <v>0</v>
      </c>
      <c r="Z19" s="311">
        <f xml:space="preserve">
IF($A$4&lt;=12,SUMIFS('ON Data'!AE:AE,'ON Data'!$D:$D,$A$4,'ON Data'!$E:$E,9),SUMIFS('ON Data'!AE:AE,'ON Data'!$E:$E,9))</f>
        <v>0</v>
      </c>
      <c r="AA19" s="311">
        <f xml:space="preserve">
IF($A$4&lt;=12,SUMIFS('ON Data'!AF:AF,'ON Data'!$D:$D,$A$4,'ON Data'!$E:$E,9),SUMIFS('ON Data'!AF:AF,'ON Data'!$E:$E,9))</f>
        <v>0</v>
      </c>
      <c r="AB19" s="311">
        <f xml:space="preserve">
IF($A$4&lt;=12,SUMIFS('ON Data'!AG:AG,'ON Data'!$D:$D,$A$4,'ON Data'!$E:$E,9),SUMIFS('ON Data'!AG:AG,'ON Data'!$E:$E,9))</f>
        <v>0</v>
      </c>
      <c r="AC19" s="311">
        <f xml:space="preserve">
IF($A$4&lt;=12,SUMIFS('ON Data'!AH:AH,'ON Data'!$D:$D,$A$4,'ON Data'!$E:$E,9),SUMIFS('ON Data'!AH:AH,'ON Data'!$E:$E,9))</f>
        <v>1785</v>
      </c>
      <c r="AD19" s="311">
        <f xml:space="preserve">
IF($A$4&lt;=12,SUMIFS('ON Data'!AI:AI,'ON Data'!$D:$D,$A$4,'ON Data'!$E:$E,9),SUMIFS('ON Data'!AI:AI,'ON Data'!$E:$E,9))</f>
        <v>0</v>
      </c>
      <c r="AE19" s="311">
        <f xml:space="preserve">
IF($A$4&lt;=12,SUMIFS('ON Data'!AJ:AJ,'ON Data'!$D:$D,$A$4,'ON Data'!$E:$E,9),SUMIFS('ON Data'!AJ:AJ,'ON Data'!$E:$E,9))</f>
        <v>0</v>
      </c>
      <c r="AF19" s="311">
        <f xml:space="preserve">
IF($A$4&lt;=12,SUMIFS('ON Data'!AK:AK,'ON Data'!$D:$D,$A$4,'ON Data'!$E:$E,9),SUMIFS('ON Data'!AK:AK,'ON Data'!$E:$E,9))</f>
        <v>0</v>
      </c>
      <c r="AG19" s="608">
        <f xml:space="preserve">
IF($A$4&lt;=12,SUMIFS('ON Data'!AM:AM,'ON Data'!$D:$D,$A$4,'ON Data'!$E:$E,9),SUMIFS('ON Data'!AM:AM,'ON Data'!$E:$E,9))</f>
        <v>23000</v>
      </c>
      <c r="AH19" s="614"/>
    </row>
    <row r="20" spans="1:34" ht="15" collapsed="1" thickBot="1" x14ac:dyDescent="0.35">
      <c r="A20" s="287" t="s">
        <v>79</v>
      </c>
      <c r="B20" s="312">
        <f xml:space="preserve">
IF($A$4&lt;=12,SUMIFS('ON Data'!F:F,'ON Data'!$D:$D,$A$4,'ON Data'!$E:$E,6),SUMIFS('ON Data'!F:F,'ON Data'!$E:$E,6))</f>
        <v>22444271</v>
      </c>
      <c r="C20" s="313">
        <f xml:space="preserve">
IF($A$4&lt;=12,SUMIFS('ON Data'!G:G,'ON Data'!$D:$D,$A$4,'ON Data'!$E:$E,6),SUMIFS('ON Data'!G:G,'ON Data'!$E:$E,6))</f>
        <v>76350</v>
      </c>
      <c r="D20" s="314">
        <f xml:space="preserve">
IF($A$4&lt;=12,SUMIFS('ON Data'!H:H,'ON Data'!$D:$D,$A$4,'ON Data'!$E:$E,6),SUMIFS('ON Data'!H:H,'ON Data'!$E:$E,6))</f>
        <v>9465427</v>
      </c>
      <c r="E20" s="314">
        <f xml:space="preserve">
IF($A$4&lt;=12,SUMIFS('ON Data'!I:I,'ON Data'!$D:$D,$A$4,'ON Data'!$E:$E,6),SUMIFS('ON Data'!I:I,'ON Data'!$E:$E,6))</f>
        <v>0</v>
      </c>
      <c r="F20" s="314">
        <f xml:space="preserve">
IF($A$4&lt;=12,SUMIFS('ON Data'!K:K,'ON Data'!$D:$D,$A$4,'ON Data'!$E:$E,6),SUMIFS('ON Data'!K:K,'ON Data'!$E:$E,6))</f>
        <v>1161241</v>
      </c>
      <c r="G20" s="314">
        <f xml:space="preserve">
IF($A$4&lt;=12,SUMIFS('ON Data'!L:L,'ON Data'!$D:$D,$A$4,'ON Data'!$E:$E,6),SUMIFS('ON Data'!L:L,'ON Data'!$E:$E,6))</f>
        <v>0</v>
      </c>
      <c r="H20" s="314">
        <f xml:space="preserve">
IF($A$4&lt;=12,SUMIFS('ON Data'!M:M,'ON Data'!$D:$D,$A$4,'ON Data'!$E:$E,6),SUMIFS('ON Data'!M:M,'ON Data'!$E:$E,6))</f>
        <v>10740466</v>
      </c>
      <c r="I20" s="314">
        <f xml:space="preserve">
IF($A$4&lt;=12,SUMIFS('ON Data'!N:N,'ON Data'!$D:$D,$A$4,'ON Data'!$E:$E,6),SUMIFS('ON Data'!N:N,'ON Data'!$E:$E,6))</f>
        <v>0</v>
      </c>
      <c r="J20" s="314">
        <f xml:space="preserve">
IF($A$4&lt;=12,SUMIFS('ON Data'!O:O,'ON Data'!$D:$D,$A$4,'ON Data'!$E:$E,6),SUMIFS('ON Data'!O:O,'ON Data'!$E:$E,6))</f>
        <v>0</v>
      </c>
      <c r="K20" s="314">
        <f xml:space="preserve">
IF($A$4&lt;=12,SUMIFS('ON Data'!P:P,'ON Data'!$D:$D,$A$4,'ON Data'!$E:$E,6),SUMIFS('ON Data'!P:P,'ON Data'!$E:$E,6))</f>
        <v>0</v>
      </c>
      <c r="L20" s="314">
        <f xml:space="preserve">
IF($A$4&lt;=12,SUMIFS('ON Data'!Q:Q,'ON Data'!$D:$D,$A$4,'ON Data'!$E:$E,6),SUMIFS('ON Data'!Q:Q,'ON Data'!$E:$E,6))</f>
        <v>0</v>
      </c>
      <c r="M20" s="314">
        <f xml:space="preserve">
IF($A$4&lt;=12,SUMIFS('ON Data'!R:R,'ON Data'!$D:$D,$A$4,'ON Data'!$E:$E,6),SUMIFS('ON Data'!R:R,'ON Data'!$E:$E,6))</f>
        <v>0</v>
      </c>
      <c r="N20" s="314">
        <f xml:space="preserve">
IF($A$4&lt;=12,SUMIFS('ON Data'!S:S,'ON Data'!$D:$D,$A$4,'ON Data'!$E:$E,6),SUMIFS('ON Data'!S:S,'ON Data'!$E:$E,6))</f>
        <v>0</v>
      </c>
      <c r="O20" s="314">
        <f xml:space="preserve">
IF($A$4&lt;=12,SUMIFS('ON Data'!T:T,'ON Data'!$D:$D,$A$4,'ON Data'!$E:$E,6),SUMIFS('ON Data'!T:T,'ON Data'!$E:$E,6))</f>
        <v>0</v>
      </c>
      <c r="P20" s="314">
        <f xml:space="preserve">
IF($A$4&lt;=12,SUMIFS('ON Data'!U:U,'ON Data'!$D:$D,$A$4,'ON Data'!$E:$E,6),SUMIFS('ON Data'!U:U,'ON Data'!$E:$E,6))</f>
        <v>0</v>
      </c>
      <c r="Q20" s="314">
        <f xml:space="preserve">
IF($A$4&lt;=12,SUMIFS('ON Data'!V:V,'ON Data'!$D:$D,$A$4,'ON Data'!$E:$E,6),SUMIFS('ON Data'!V:V,'ON Data'!$E:$E,6))</f>
        <v>0</v>
      </c>
      <c r="R20" s="314">
        <f xml:space="preserve">
IF($A$4&lt;=12,SUMIFS('ON Data'!W:W,'ON Data'!$D:$D,$A$4,'ON Data'!$E:$E,6),SUMIFS('ON Data'!W:W,'ON Data'!$E:$E,6))</f>
        <v>0</v>
      </c>
      <c r="S20" s="314">
        <f xml:space="preserve">
IF($A$4&lt;=12,SUMIFS('ON Data'!X:X,'ON Data'!$D:$D,$A$4,'ON Data'!$E:$E,6),SUMIFS('ON Data'!X:X,'ON Data'!$E:$E,6))</f>
        <v>0</v>
      </c>
      <c r="T20" s="314">
        <f xml:space="preserve">
IF($A$4&lt;=12,SUMIFS('ON Data'!Y:Y,'ON Data'!$D:$D,$A$4,'ON Data'!$E:$E,6),SUMIFS('ON Data'!Y:Y,'ON Data'!$E:$E,6))</f>
        <v>0</v>
      </c>
      <c r="U20" s="314">
        <f xml:space="preserve">
IF($A$4&lt;=12,SUMIFS('ON Data'!Z:Z,'ON Data'!$D:$D,$A$4,'ON Data'!$E:$E,6),SUMIFS('ON Data'!Z:Z,'ON Data'!$E:$E,6))</f>
        <v>0</v>
      </c>
      <c r="V20" s="314">
        <f xml:space="preserve">
IF($A$4&lt;=12,SUMIFS('ON Data'!AA:AA,'ON Data'!$D:$D,$A$4,'ON Data'!$E:$E,6),SUMIFS('ON Data'!AA:AA,'ON Data'!$E:$E,6))</f>
        <v>0</v>
      </c>
      <c r="W20" s="314">
        <f xml:space="preserve">
IF($A$4&lt;=12,SUMIFS('ON Data'!AB:AB,'ON Data'!$D:$D,$A$4,'ON Data'!$E:$E,6),SUMIFS('ON Data'!AB:AB,'ON Data'!$E:$E,6))</f>
        <v>0</v>
      </c>
      <c r="X20" s="314">
        <f xml:space="preserve">
IF($A$4&lt;=12,SUMIFS('ON Data'!AC:AC,'ON Data'!$D:$D,$A$4,'ON Data'!$E:$E,6),SUMIFS('ON Data'!AC:AC,'ON Data'!$E:$E,6))</f>
        <v>0</v>
      </c>
      <c r="Y20" s="314">
        <f xml:space="preserve">
IF($A$4&lt;=12,SUMIFS('ON Data'!AD:AD,'ON Data'!$D:$D,$A$4,'ON Data'!$E:$E,6),SUMIFS('ON Data'!AD:AD,'ON Data'!$E:$E,6))</f>
        <v>0</v>
      </c>
      <c r="Z20" s="314">
        <f xml:space="preserve">
IF($A$4&lt;=12,SUMIFS('ON Data'!AE:AE,'ON Data'!$D:$D,$A$4,'ON Data'!$E:$E,6),SUMIFS('ON Data'!AE:AE,'ON Data'!$E:$E,6))</f>
        <v>0</v>
      </c>
      <c r="AA20" s="314">
        <f xml:space="preserve">
IF($A$4&lt;=12,SUMIFS('ON Data'!AF:AF,'ON Data'!$D:$D,$A$4,'ON Data'!$E:$E,6),SUMIFS('ON Data'!AF:AF,'ON Data'!$E:$E,6))</f>
        <v>0</v>
      </c>
      <c r="AB20" s="314">
        <f xml:space="preserve">
IF($A$4&lt;=12,SUMIFS('ON Data'!AG:AG,'ON Data'!$D:$D,$A$4,'ON Data'!$E:$E,6),SUMIFS('ON Data'!AG:AG,'ON Data'!$E:$E,6))</f>
        <v>0</v>
      </c>
      <c r="AC20" s="314">
        <f xml:space="preserve">
IF($A$4&lt;=12,SUMIFS('ON Data'!AH:AH,'ON Data'!$D:$D,$A$4,'ON Data'!$E:$E,6),SUMIFS('ON Data'!AH:AH,'ON Data'!$E:$E,6))</f>
        <v>71864</v>
      </c>
      <c r="AD20" s="314">
        <f xml:space="preserve">
IF($A$4&lt;=12,SUMIFS('ON Data'!AI:AI,'ON Data'!$D:$D,$A$4,'ON Data'!$E:$E,6),SUMIFS('ON Data'!AI:AI,'ON Data'!$E:$E,6))</f>
        <v>0</v>
      </c>
      <c r="AE20" s="314">
        <f xml:space="preserve">
IF($A$4&lt;=12,SUMIFS('ON Data'!AJ:AJ,'ON Data'!$D:$D,$A$4,'ON Data'!$E:$E,6),SUMIFS('ON Data'!AJ:AJ,'ON Data'!$E:$E,6))</f>
        <v>0</v>
      </c>
      <c r="AF20" s="314">
        <f xml:space="preserve">
IF($A$4&lt;=12,SUMIFS('ON Data'!AK:AK,'ON Data'!$D:$D,$A$4,'ON Data'!$E:$E,6),SUMIFS('ON Data'!AK:AK,'ON Data'!$E:$E,6))</f>
        <v>0</v>
      </c>
      <c r="AG20" s="609">
        <f xml:space="preserve">
IF($A$4&lt;=12,SUMIFS('ON Data'!AM:AM,'ON Data'!$D:$D,$A$4,'ON Data'!$E:$E,6),SUMIFS('ON Data'!AM:AM,'ON Data'!$E:$E,6))</f>
        <v>928923</v>
      </c>
      <c r="AH20" s="614"/>
    </row>
    <row r="21" spans="1:34" ht="15" hidden="1" outlineLevel="1" thickBot="1" x14ac:dyDescent="0.35">
      <c r="A21" s="280" t="s">
        <v>117</v>
      </c>
      <c r="B21" s="300"/>
      <c r="C21" s="301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605"/>
      <c r="AH21" s="614"/>
    </row>
    <row r="22" spans="1:34" ht="15" hidden="1" outlineLevel="1" thickBot="1" x14ac:dyDescent="0.35">
      <c r="A22" s="280" t="s">
        <v>81</v>
      </c>
      <c r="B22" s="300"/>
      <c r="C22" s="301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605"/>
      <c r="AH22" s="614"/>
    </row>
    <row r="23" spans="1:34" ht="15" hidden="1" outlineLevel="1" thickBot="1" x14ac:dyDescent="0.35">
      <c r="A23" s="288" t="s">
        <v>69</v>
      </c>
      <c r="B23" s="303"/>
      <c r="C23" s="304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606"/>
      <c r="AH23" s="614"/>
    </row>
    <row r="24" spans="1:34" x14ac:dyDescent="0.3">
      <c r="A24" s="282" t="s">
        <v>233</v>
      </c>
      <c r="B24" s="329" t="s">
        <v>3</v>
      </c>
      <c r="C24" s="615" t="s">
        <v>244</v>
      </c>
      <c r="D24" s="590"/>
      <c r="E24" s="591"/>
      <c r="F24" s="591" t="s">
        <v>245</v>
      </c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610" t="s">
        <v>246</v>
      </c>
      <c r="AH24" s="614"/>
    </row>
    <row r="25" spans="1:34" x14ac:dyDescent="0.3">
      <c r="A25" s="283" t="s">
        <v>79</v>
      </c>
      <c r="B25" s="300">
        <f xml:space="preserve">
SUM(C25:AG25)</f>
        <v>62300</v>
      </c>
      <c r="C25" s="616">
        <f xml:space="preserve">
IF($A$4&lt;=12,SUMIFS('ON Data'!H:H,'ON Data'!$D:$D,$A$4,'ON Data'!$E:$E,10),SUMIFS('ON Data'!H:H,'ON Data'!$E:$E,10))</f>
        <v>51200</v>
      </c>
      <c r="D25" s="592"/>
      <c r="E25" s="593"/>
      <c r="F25" s="593">
        <f xml:space="preserve">
IF($A$4&lt;=12,SUMIFS('ON Data'!K:K,'ON Data'!$D:$D,$A$4,'ON Data'!$E:$E,10),SUMIFS('ON Data'!K:K,'ON Data'!$E:$E,10))</f>
        <v>11100</v>
      </c>
      <c r="G25" s="593"/>
      <c r="H25" s="593"/>
      <c r="I25" s="593"/>
      <c r="J25" s="593"/>
      <c r="K25" s="593"/>
      <c r="L25" s="593"/>
      <c r="M25" s="593"/>
      <c r="N25" s="593"/>
      <c r="O25" s="593"/>
      <c r="P25" s="593"/>
      <c r="Q25" s="593"/>
      <c r="R25" s="593"/>
      <c r="S25" s="593"/>
      <c r="T25" s="593"/>
      <c r="U25" s="593"/>
      <c r="V25" s="593"/>
      <c r="W25" s="593"/>
      <c r="X25" s="593"/>
      <c r="Y25" s="593"/>
      <c r="Z25" s="593"/>
      <c r="AA25" s="593"/>
      <c r="AB25" s="593"/>
      <c r="AC25" s="593"/>
      <c r="AD25" s="593"/>
      <c r="AE25" s="593"/>
      <c r="AF25" s="593"/>
      <c r="AG25" s="611">
        <f xml:space="preserve">
IF($A$4&lt;=12,SUMIFS('ON Data'!AM:AM,'ON Data'!$D:$D,$A$4,'ON Data'!$E:$E,10),SUMIFS('ON Data'!AM:AM,'ON Data'!$E:$E,10))</f>
        <v>0</v>
      </c>
      <c r="AH25" s="614"/>
    </row>
    <row r="26" spans="1:34" x14ac:dyDescent="0.3">
      <c r="A26" s="289" t="s">
        <v>243</v>
      </c>
      <c r="B26" s="309">
        <f xml:space="preserve">
SUM(C26:AG26)</f>
        <v>67489.5</v>
      </c>
      <c r="C26" s="616">
        <f xml:space="preserve">
IF($A$4&lt;=12,SUMIFS('ON Data'!H:H,'ON Data'!$D:$D,$A$4,'ON Data'!$E:$E,11),SUMIFS('ON Data'!H:H,'ON Data'!$E:$E,11))</f>
        <v>42489.5</v>
      </c>
      <c r="D26" s="592"/>
      <c r="E26" s="593"/>
      <c r="F26" s="594">
        <f xml:space="preserve">
IF($A$4&lt;=12,SUMIFS('ON Data'!K:K,'ON Data'!$D:$D,$A$4,'ON Data'!$E:$E,11),SUMIFS('ON Data'!K:K,'ON Data'!$E:$E,11))</f>
        <v>25000.000000000004</v>
      </c>
      <c r="G26" s="594"/>
      <c r="H26" s="594"/>
      <c r="I26" s="594"/>
      <c r="J26" s="594"/>
      <c r="K26" s="594"/>
      <c r="L26" s="594"/>
      <c r="M26" s="594"/>
      <c r="N26" s="594"/>
      <c r="O26" s="594"/>
      <c r="P26" s="594"/>
      <c r="Q26" s="594"/>
      <c r="R26" s="594"/>
      <c r="S26" s="594"/>
      <c r="T26" s="594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611">
        <f xml:space="preserve">
IF($A$4&lt;=12,SUMIFS('ON Data'!AM:AM,'ON Data'!$D:$D,$A$4,'ON Data'!$E:$E,11),SUMIFS('ON Data'!AM:AM,'ON Data'!$E:$E,11))</f>
        <v>0</v>
      </c>
      <c r="AH26" s="614"/>
    </row>
    <row r="27" spans="1:34" x14ac:dyDescent="0.3">
      <c r="A27" s="289" t="s">
        <v>81</v>
      </c>
      <c r="B27" s="330">
        <f xml:space="preserve">
IF(B26=0,0,B25/B26)</f>
        <v>0.9231065573163233</v>
      </c>
      <c r="C27" s="617">
        <f xml:space="preserve">
IF(C26=0,0,C25/C26)</f>
        <v>1.2050035891220183</v>
      </c>
      <c r="D27" s="595"/>
      <c r="E27" s="596"/>
      <c r="F27" s="596">
        <f xml:space="preserve">
IF(F26=0,0,F25/F26)</f>
        <v>0.44399999999999995</v>
      </c>
      <c r="G27" s="596"/>
      <c r="H27" s="596"/>
      <c r="I27" s="596"/>
      <c r="J27" s="596"/>
      <c r="K27" s="596"/>
      <c r="L27" s="596"/>
      <c r="M27" s="596"/>
      <c r="N27" s="596"/>
      <c r="O27" s="596"/>
      <c r="P27" s="596"/>
      <c r="Q27" s="596"/>
      <c r="R27" s="596"/>
      <c r="S27" s="596"/>
      <c r="T27" s="596"/>
      <c r="U27" s="596"/>
      <c r="V27" s="596"/>
      <c r="W27" s="596"/>
      <c r="X27" s="596"/>
      <c r="Y27" s="596"/>
      <c r="Z27" s="596"/>
      <c r="AA27" s="596"/>
      <c r="AB27" s="596"/>
      <c r="AC27" s="596"/>
      <c r="AD27" s="596"/>
      <c r="AE27" s="596"/>
      <c r="AF27" s="596"/>
      <c r="AG27" s="612">
        <f xml:space="preserve">
IF(AG26=0,0,AG25/AG26)</f>
        <v>0</v>
      </c>
      <c r="AH27" s="614"/>
    </row>
    <row r="28" spans="1:34" ht="15" thickBot="1" x14ac:dyDescent="0.35">
      <c r="A28" s="289" t="s">
        <v>242</v>
      </c>
      <c r="B28" s="309">
        <f xml:space="preserve">
SUM(C28:AG28)</f>
        <v>5189.5000000000036</v>
      </c>
      <c r="C28" s="618">
        <f xml:space="preserve">
C26-C25</f>
        <v>-8710.5</v>
      </c>
      <c r="D28" s="597"/>
      <c r="E28" s="598"/>
      <c r="F28" s="598">
        <f xml:space="preserve">
F26-F25</f>
        <v>13900.000000000004</v>
      </c>
      <c r="G28" s="598"/>
      <c r="H28" s="598"/>
      <c r="I28" s="598"/>
      <c r="J28" s="598"/>
      <c r="K28" s="598"/>
      <c r="L28" s="598"/>
      <c r="M28" s="598"/>
      <c r="N28" s="598"/>
      <c r="O28" s="598"/>
      <c r="P28" s="598"/>
      <c r="Q28" s="598"/>
      <c r="R28" s="598"/>
      <c r="S28" s="598"/>
      <c r="T28" s="598"/>
      <c r="U28" s="598"/>
      <c r="V28" s="598"/>
      <c r="W28" s="598"/>
      <c r="X28" s="598"/>
      <c r="Y28" s="598"/>
      <c r="Z28" s="598"/>
      <c r="AA28" s="598"/>
      <c r="AB28" s="598"/>
      <c r="AC28" s="598"/>
      <c r="AD28" s="598"/>
      <c r="AE28" s="598"/>
      <c r="AF28" s="598"/>
      <c r="AG28" s="613">
        <f xml:space="preserve">
AG26-AG25</f>
        <v>0</v>
      </c>
      <c r="AH28" s="614"/>
    </row>
    <row r="29" spans="1:34" x14ac:dyDescent="0.3">
      <c r="A29" s="290"/>
      <c r="B29" s="290"/>
      <c r="C29" s="291"/>
      <c r="D29" s="290"/>
      <c r="E29" s="290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0"/>
      <c r="AF29" s="290"/>
      <c r="AG29" s="290"/>
    </row>
    <row r="30" spans="1:34" x14ac:dyDescent="0.3">
      <c r="A30" s="144" t="s">
        <v>174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82"/>
    </row>
    <row r="31" spans="1:34" x14ac:dyDescent="0.3">
      <c r="A31" s="145" t="s">
        <v>240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82"/>
    </row>
    <row r="32" spans="1:34" ht="14.4" customHeight="1" x14ac:dyDescent="0.3">
      <c r="A32" s="326" t="s">
        <v>237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</row>
    <row r="33" spans="1:1" x14ac:dyDescent="0.3">
      <c r="A33" s="328" t="s">
        <v>247</v>
      </c>
    </row>
    <row r="34" spans="1:1" x14ac:dyDescent="0.3">
      <c r="A34" s="328" t="s">
        <v>248</v>
      </c>
    </row>
    <row r="35" spans="1:1" x14ac:dyDescent="0.3">
      <c r="A35" s="328" t="s">
        <v>249</v>
      </c>
    </row>
    <row r="36" spans="1:1" x14ac:dyDescent="0.3">
      <c r="A36" s="328" t="s">
        <v>250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5" priority="2" operator="greaterThan">
      <formula>1</formula>
    </cfRule>
  </conditionalFormatting>
  <conditionalFormatting sqref="C28 AG28 F28">
    <cfRule type="cellIs" dxfId="4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2" bestFit="1" customWidth="1"/>
    <col min="2" max="2" width="11.6640625" style="182" hidden="1" customWidth="1"/>
    <col min="3" max="4" width="11" style="184" customWidth="1"/>
    <col min="5" max="5" width="11" style="185" customWidth="1"/>
    <col min="6" max="16384" width="8.88671875" style="182"/>
  </cols>
  <sheetData>
    <row r="1" spans="1:5" ht="18.600000000000001" thickBot="1" x14ac:dyDescent="0.4">
      <c r="A1" s="356" t="s">
        <v>133</v>
      </c>
      <c r="B1" s="356"/>
      <c r="C1" s="357"/>
      <c r="D1" s="357"/>
      <c r="E1" s="357"/>
    </row>
    <row r="2" spans="1:5" ht="14.4" customHeight="1" thickBot="1" x14ac:dyDescent="0.35">
      <c r="A2" s="273" t="s">
        <v>291</v>
      </c>
      <c r="B2" s="183"/>
    </row>
    <row r="3" spans="1:5" ht="14.4" customHeight="1" thickBot="1" x14ac:dyDescent="0.35">
      <c r="A3" s="186"/>
      <c r="C3" s="187" t="s">
        <v>117</v>
      </c>
      <c r="D3" s="188" t="s">
        <v>79</v>
      </c>
      <c r="E3" s="189" t="s">
        <v>81</v>
      </c>
    </row>
    <row r="4" spans="1:5" ht="14.4" customHeight="1" thickBot="1" x14ac:dyDescent="0.35">
      <c r="A4" s="190" t="str">
        <f>HYPERLINK("#HI!A1","NÁKLADY CELKEM (v tisících Kč)")</f>
        <v>NÁKLADY CELKEM (v tisících Kč)</v>
      </c>
      <c r="B4" s="191"/>
      <c r="C4" s="192">
        <f ca="1">IF(ISERROR(VLOOKUP("Náklady celkem",INDIRECT("HI!$A:$G"),6,0)),0,VLOOKUP("Náklady celkem",INDIRECT("HI!$A:$G"),6,0))</f>
        <v>78671.182518393791</v>
      </c>
      <c r="D4" s="192">
        <f ca="1">IF(ISERROR(VLOOKUP("Náklady celkem",INDIRECT("HI!$A:$G"),5,0)),0,VLOOKUP("Náklady celkem",INDIRECT("HI!$A:$G"),5,0))</f>
        <v>78024.422260000065</v>
      </c>
      <c r="E4" s="193">
        <f ca="1">IF(C4=0,0,D4/C4)</f>
        <v>0.99177894322050508</v>
      </c>
    </row>
    <row r="5" spans="1:5" ht="14.4" customHeight="1" x14ac:dyDescent="0.3">
      <c r="A5" s="194" t="s">
        <v>166</v>
      </c>
      <c r="B5" s="195"/>
      <c r="C5" s="196"/>
      <c r="D5" s="196"/>
      <c r="E5" s="197"/>
    </row>
    <row r="6" spans="1:5" ht="14.4" customHeight="1" x14ac:dyDescent="0.3">
      <c r="A6" s="198" t="s">
        <v>171</v>
      </c>
      <c r="B6" s="199"/>
      <c r="C6" s="200"/>
      <c r="D6" s="200"/>
      <c r="E6" s="197"/>
    </row>
    <row r="7" spans="1:5" ht="14.4" customHeight="1" x14ac:dyDescent="0.3">
      <c r="A7" s="2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9" t="s">
        <v>121</v>
      </c>
      <c r="C7" s="200">
        <f>IF(ISERROR(HI!F5),"",HI!F5)</f>
        <v>6592.4015911239248</v>
      </c>
      <c r="D7" s="200">
        <f>IF(ISERROR(HI!E5),"",HI!E5)</f>
        <v>6360.7701100000058</v>
      </c>
      <c r="E7" s="197">
        <f t="shared" ref="E7:E15" si="0">IF(C7=0,0,D7/C7)</f>
        <v>0.96486386972605098</v>
      </c>
    </row>
    <row r="8" spans="1:5" ht="14.4" customHeight="1" x14ac:dyDescent="0.3">
      <c r="A8" s="201" t="str">
        <f>HYPERLINK("#'LŽ PL'!A1","% plnění pozitivního listu")</f>
        <v>% plnění pozitivního listu</v>
      </c>
      <c r="B8" s="199" t="s">
        <v>158</v>
      </c>
      <c r="C8" s="202">
        <v>0.9</v>
      </c>
      <c r="D8" s="202">
        <f>IF(ISERROR(VLOOKUP("celkem",'LŽ PL'!$A:$F,5,0)),0,VLOOKUP("celkem",'LŽ PL'!$A:$F,5,0))</f>
        <v>1</v>
      </c>
      <c r="E8" s="197">
        <f t="shared" si="0"/>
        <v>1.1111111111111112</v>
      </c>
    </row>
    <row r="9" spans="1:5" ht="14.4" customHeight="1" x14ac:dyDescent="0.3">
      <c r="A9" s="350" t="str">
        <f>HYPERLINK("#'LŽ Statim'!A1","% podíl statimových žádanek")</f>
        <v>% podíl statimových žádanek</v>
      </c>
      <c r="B9" s="348" t="s">
        <v>289</v>
      </c>
      <c r="C9" s="349">
        <v>0.3</v>
      </c>
      <c r="D9" s="349">
        <f>IF('LŽ Statim'!G3="",0,'LŽ Statim'!G3)</f>
        <v>0</v>
      </c>
      <c r="E9" s="197">
        <f>IF(C9=0,0,D9/C9)</f>
        <v>0</v>
      </c>
    </row>
    <row r="10" spans="1:5" ht="14.4" customHeight="1" x14ac:dyDescent="0.3">
      <c r="A10" s="203" t="s">
        <v>167</v>
      </c>
      <c r="B10" s="199"/>
      <c r="C10" s="200"/>
      <c r="D10" s="200"/>
      <c r="E10" s="197"/>
    </row>
    <row r="11" spans="1:5" ht="14.4" customHeight="1" x14ac:dyDescent="0.3">
      <c r="A11" s="201" t="str">
        <f>HYPERLINK("#'Léky Recepty'!A1","% záchytu v lékárně (Úhrada Kč)")</f>
        <v>% záchytu v lékárně (Úhrada Kč)</v>
      </c>
      <c r="B11" s="199" t="s">
        <v>126</v>
      </c>
      <c r="C11" s="202">
        <v>0.6</v>
      </c>
      <c r="D11" s="202">
        <f>IF(ISERROR(VLOOKUP("Celkem",'Léky Recepty'!B:H,5,0)),0,VLOOKUP("Celkem",'Léky Recepty'!B:H,5,0))</f>
        <v>0.43919960753567222</v>
      </c>
      <c r="E11" s="197">
        <f t="shared" si="0"/>
        <v>0.73199934589278703</v>
      </c>
    </row>
    <row r="12" spans="1:5" ht="14.4" customHeight="1" x14ac:dyDescent="0.3">
      <c r="A12" s="201" t="str">
        <f>HYPERLINK("#'LRp PL'!A1","% plnění pozitivního listu")</f>
        <v>% plnění pozitivního listu</v>
      </c>
      <c r="B12" s="199" t="s">
        <v>159</v>
      </c>
      <c r="C12" s="202">
        <v>0.8</v>
      </c>
      <c r="D12" s="202">
        <f>IF(ISERROR(VLOOKUP("Celkem",'LRp PL'!A:F,5,0)),0,VLOOKUP("Celkem",'LRp PL'!A:F,5,0))</f>
        <v>0.94587712034824578</v>
      </c>
      <c r="E12" s="197">
        <f t="shared" si="0"/>
        <v>1.1823464004353073</v>
      </c>
    </row>
    <row r="13" spans="1:5" ht="14.4" customHeight="1" x14ac:dyDescent="0.3">
      <c r="A13" s="203" t="s">
        <v>168</v>
      </c>
      <c r="B13" s="199"/>
      <c r="C13" s="200"/>
      <c r="D13" s="200"/>
      <c r="E13" s="197"/>
    </row>
    <row r="14" spans="1:5" ht="14.4" customHeight="1" x14ac:dyDescent="0.3">
      <c r="A14" s="204" t="s">
        <v>172</v>
      </c>
      <c r="B14" s="199"/>
      <c r="C14" s="196"/>
      <c r="D14" s="196"/>
      <c r="E14" s="197"/>
    </row>
    <row r="15" spans="1:5" ht="14.4" customHeight="1" x14ac:dyDescent="0.3">
      <c r="A15" s="20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9" t="s">
        <v>121</v>
      </c>
      <c r="C15" s="200">
        <f>IF(ISERROR(HI!F6),"",HI!F6)</f>
        <v>17123.073827169927</v>
      </c>
      <c r="D15" s="200">
        <f>IF(ISERROR(HI!E6),"",HI!E6)</f>
        <v>20091.309460000011</v>
      </c>
      <c r="E15" s="197">
        <f t="shared" si="0"/>
        <v>1.1733471258016921</v>
      </c>
    </row>
    <row r="16" spans="1:5" ht="14.4" customHeight="1" thickBot="1" x14ac:dyDescent="0.35">
      <c r="A16" s="206" t="str">
        <f>HYPERLINK("#HI!A1","Osobní náklady")</f>
        <v>Osobní náklady</v>
      </c>
      <c r="B16" s="199"/>
      <c r="C16" s="196">
        <f ca="1">IF(ISERROR(VLOOKUP("Osobní náklady (Kč) *",INDIRECT("HI!$A:$G"),6,0)),0,VLOOKUP("Osobní náklady (Kč) *",INDIRECT("HI!$A:$G"),6,0))</f>
        <v>29503.5</v>
      </c>
      <c r="D16" s="196">
        <f ca="1">IF(ISERROR(VLOOKUP("Osobní náklady (Kč) *",INDIRECT("HI!$A:$G"),5,0)),0,VLOOKUP("Osobní náklady (Kč) *",INDIRECT("HI!$A:$G"),5,0))</f>
        <v>30284.070630000031</v>
      </c>
      <c r="E16" s="197">
        <f ca="1">IF(C16=0,0,D16/C16)</f>
        <v>1.0264568824037836</v>
      </c>
    </row>
    <row r="17" spans="1:5" ht="14.4" customHeight="1" thickBot="1" x14ac:dyDescent="0.35">
      <c r="A17" s="210"/>
      <c r="B17" s="211"/>
      <c r="C17" s="212"/>
      <c r="D17" s="212"/>
      <c r="E17" s="213"/>
    </row>
    <row r="18" spans="1:5" ht="14.4" customHeight="1" thickBot="1" x14ac:dyDescent="0.35">
      <c r="A18" s="214" t="str">
        <f>HYPERLINK("#HI!A1","VÝNOSY CELKEM (v tisících)")</f>
        <v>VÝNOSY CELKEM (v tisících)</v>
      </c>
      <c r="B18" s="215"/>
      <c r="C18" s="216">
        <f ca="1">IF(ISERROR(VLOOKUP("Výnosy celkem",INDIRECT("HI!$A:$G"),6,0)),0,VLOOKUP("Výnosy celkem",INDIRECT("HI!$A:$G"),6,0))</f>
        <v>53296.525000000001</v>
      </c>
      <c r="D18" s="216">
        <f ca="1">IF(ISERROR(VLOOKUP("Výnosy celkem",INDIRECT("HI!$A:$G"),5,0)),0,VLOOKUP("Výnosy celkem",INDIRECT("HI!$A:$G"),5,0))</f>
        <v>63358.061999999998</v>
      </c>
      <c r="E18" s="217">
        <f t="shared" ref="E18:E24" ca="1" si="1">IF(C18=0,0,D18/C18)</f>
        <v>1.1887841092829223</v>
      </c>
    </row>
    <row r="19" spans="1:5" ht="14.4" customHeight="1" x14ac:dyDescent="0.3">
      <c r="A19" s="218" t="str">
        <f>HYPERLINK("#HI!A1","Ambulance (body za výkony + Kč za ZUM a ZULP)")</f>
        <v>Ambulance (body za výkony + Kč za ZUM a ZULP)</v>
      </c>
      <c r="B19" s="195"/>
      <c r="C19" s="196">
        <f ca="1">IF(ISERROR(VLOOKUP("Ambulance *",INDIRECT("HI!$A:$G"),6,0)),0,VLOOKUP("Ambulance *",INDIRECT("HI!$A:$G"),6,0))</f>
        <v>53296.525000000001</v>
      </c>
      <c r="D19" s="196">
        <f ca="1">IF(ISERROR(VLOOKUP("Ambulance *",INDIRECT("HI!$A:$G"),5,0)),0,VLOOKUP("Ambulance *",INDIRECT("HI!$A:$G"),5,0))</f>
        <v>63358.061999999998</v>
      </c>
      <c r="E19" s="197">
        <f t="shared" ca="1" si="1"/>
        <v>1.1887841092829223</v>
      </c>
    </row>
    <row r="20" spans="1:5" ht="14.4" customHeight="1" x14ac:dyDescent="0.3">
      <c r="A20" s="219" t="str">
        <f>HYPERLINK("#'ZV Vykáz.-A'!A1","Zdravotní výkony vykázané u ambulantních pacientů (min. 100 %)")</f>
        <v>Zdravotní výkony vykázané u ambulantních pacientů (min. 100 %)</v>
      </c>
      <c r="B20" s="182" t="s">
        <v>135</v>
      </c>
      <c r="C20" s="202">
        <v>1</v>
      </c>
      <c r="D20" s="202">
        <f>IF(ISERROR(VLOOKUP("Celkem:",'ZV Vykáz.-A'!$A:$S,7,0)),"",VLOOKUP("Celkem:",'ZV Vykáz.-A'!$A:$S,7,0))</f>
        <v>1.1887841092829223</v>
      </c>
      <c r="E20" s="197">
        <f t="shared" si="1"/>
        <v>1.1887841092829223</v>
      </c>
    </row>
    <row r="21" spans="1:5" ht="14.4" customHeight="1" x14ac:dyDescent="0.3">
      <c r="A21" s="219" t="str">
        <f>HYPERLINK("#'ZV Vykáz.-H'!A1","Zdravotní výkony vykázané u hospitalizovaných pacientů (max. 85 %)")</f>
        <v>Zdravotní výkony vykázané u hospitalizovaných pacientů (max. 85 %)</v>
      </c>
      <c r="B21" s="182" t="s">
        <v>137</v>
      </c>
      <c r="C21" s="202">
        <v>0.85</v>
      </c>
      <c r="D21" s="202">
        <f>IF(ISERROR(VLOOKUP("Celkem:",'ZV Vykáz.-H'!$A:$S,7,0)),"",VLOOKUP("Celkem:",'ZV Vykáz.-H'!$A:$S,7,0))</f>
        <v>1.1762072706250926</v>
      </c>
      <c r="E21" s="197">
        <f t="shared" si="1"/>
        <v>1.3837732595589325</v>
      </c>
    </row>
    <row r="22" spans="1:5" ht="14.4" customHeight="1" x14ac:dyDescent="0.3">
      <c r="A22" s="220" t="str">
        <f>HYPERLINK("#HI!A1","Hospitalizace (casemix * 30000)")</f>
        <v>Hospitalizace (casemix * 30000)</v>
      </c>
      <c r="B22" s="199"/>
      <c r="C22" s="196">
        <f ca="1">IF(ISERROR(VLOOKUP("Hospitalizace *",INDIRECT("HI!$A:$G"),6,0)),0,VLOOKUP("Hospitalizace *",INDIRECT("HI!$A:$G"),6,0))</f>
        <v>0</v>
      </c>
      <c r="D22" s="196">
        <f ca="1">IF(ISERROR(VLOOKUP("Hospitalizace *",INDIRECT("HI!$A:$G"),5,0)),0,VLOOKUP("Hospitalizace *",INDIRECT("HI!$A:$G"),5,0))</f>
        <v>0</v>
      </c>
      <c r="E22" s="197">
        <f ca="1">IF(C22=0,0,D22/C22)</f>
        <v>0</v>
      </c>
    </row>
    <row r="23" spans="1:5" ht="14.4" customHeight="1" x14ac:dyDescent="0.3">
      <c r="A23" s="219" t="str">
        <f>HYPERLINK("#'ALOS'!A1","Průměrná délka hospitalizace (max. 100 % republikového průměru)")</f>
        <v>Průměrná délka hospitalizace (max. 100 % republikového průměru)</v>
      </c>
      <c r="B23" s="199" t="s">
        <v>73</v>
      </c>
      <c r="C23" s="202">
        <v>1</v>
      </c>
      <c r="D23" s="221" t="str">
        <f>IF(ISERROR(INDEX(ALOS!$E:$E,COUNT(ALOS!$E:$E)+32)),0,INDEX(ALOS!$E:$E,COUNT(ALOS!$E:$E)+32))</f>
        <v>%</v>
      </c>
      <c r="E23" s="197" t="e">
        <f t="shared" si="1"/>
        <v>#VALUE!</v>
      </c>
    </row>
    <row r="24" spans="1:5" ht="27.6" x14ac:dyDescent="0.3">
      <c r="A24" s="22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199" t="s">
        <v>132</v>
      </c>
      <c r="C24" s="202" t="e">
        <f>IF(#REF!&gt;1,95%,95%-2*ABS(#REF!-#REF!))</f>
        <v>#REF!</v>
      </c>
      <c r="D24" s="202" t="str">
        <f>IF(ISERROR(VLOOKUP("Celkem:",'ZV Vyžád.'!$A:$M,7,0)),"",VLOOKUP("Celkem:",'ZV Vyžád.'!$A:$M,7,0))</f>
        <v/>
      </c>
      <c r="E24" s="197" t="e">
        <f t="shared" si="1"/>
        <v>#REF!</v>
      </c>
    </row>
    <row r="25" spans="1:5" ht="14.4" customHeight="1" thickBot="1" x14ac:dyDescent="0.35">
      <c r="A25" s="223" t="s">
        <v>169</v>
      </c>
      <c r="B25" s="207"/>
      <c r="C25" s="208"/>
      <c r="D25" s="208"/>
      <c r="E25" s="209"/>
    </row>
    <row r="26" spans="1:5" ht="14.4" customHeight="1" thickBot="1" x14ac:dyDescent="0.35">
      <c r="A26" s="224"/>
      <c r="B26" s="225"/>
      <c r="C26" s="226"/>
      <c r="D26" s="226"/>
      <c r="E26" s="227"/>
    </row>
    <row r="27" spans="1:5" ht="14.4" customHeight="1" thickBot="1" x14ac:dyDescent="0.35">
      <c r="A27" s="228" t="s">
        <v>170</v>
      </c>
      <c r="B27" s="229"/>
      <c r="C27" s="230"/>
      <c r="D27" s="230"/>
      <c r="E27" s="23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2" priority="20" operator="lessThan">
      <formula>1</formula>
    </cfRule>
  </conditionalFormatting>
  <conditionalFormatting sqref="E9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:E24 E4 E7 E15 E21">
    <cfRule type="cellIs" dxfId="60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0"/>
  <sheetViews>
    <sheetView showGridLines="0" showRowColHeaders="0" workbookViewId="0"/>
  </sheetViews>
  <sheetFormatPr defaultRowHeight="14.4" x14ac:dyDescent="0.3"/>
  <cols>
    <col min="1" max="16384" width="8.88671875" style="269"/>
  </cols>
  <sheetData>
    <row r="1" spans="1:40" x14ac:dyDescent="0.3">
      <c r="A1" s="269" t="s">
        <v>2040</v>
      </c>
    </row>
    <row r="2" spans="1:40" x14ac:dyDescent="0.3">
      <c r="A2" s="273" t="s">
        <v>291</v>
      </c>
    </row>
    <row r="3" spans="1:40" x14ac:dyDescent="0.3">
      <c r="A3" s="269" t="s">
        <v>207</v>
      </c>
      <c r="B3" s="294">
        <v>2014</v>
      </c>
      <c r="D3" s="270">
        <f>MAX(D5:D1048576)</f>
        <v>6</v>
      </c>
      <c r="F3" s="270">
        <f>SUMIF($E5:$E1048576,"&lt;10",F5:F1048576)</f>
        <v>24697259.620000001</v>
      </c>
      <c r="G3" s="270">
        <f t="shared" ref="G3:AN3" si="0">SUMIF($E5:$E1048576,"&lt;10",G5:G1048576)</f>
        <v>76859</v>
      </c>
      <c r="H3" s="270">
        <f t="shared" si="0"/>
        <v>11186024.000000002</v>
      </c>
      <c r="I3" s="270">
        <f t="shared" si="0"/>
        <v>0</v>
      </c>
      <c r="J3" s="270">
        <f t="shared" si="0"/>
        <v>0</v>
      </c>
      <c r="K3" s="270">
        <f t="shared" si="0"/>
        <v>1182014.8799999999</v>
      </c>
      <c r="L3" s="270">
        <f t="shared" si="0"/>
        <v>0</v>
      </c>
      <c r="M3" s="270">
        <f t="shared" si="0"/>
        <v>11218275.75</v>
      </c>
      <c r="N3" s="270">
        <f t="shared" si="0"/>
        <v>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0">
        <f t="shared" si="0"/>
        <v>0</v>
      </c>
      <c r="X3" s="270">
        <f t="shared" si="0"/>
        <v>0</v>
      </c>
      <c r="Y3" s="270">
        <f t="shared" si="0"/>
        <v>0</v>
      </c>
      <c r="Z3" s="270">
        <f t="shared" si="0"/>
        <v>0</v>
      </c>
      <c r="AA3" s="270">
        <f t="shared" si="0"/>
        <v>0</v>
      </c>
      <c r="AB3" s="270">
        <f t="shared" si="0"/>
        <v>0</v>
      </c>
      <c r="AC3" s="270">
        <f t="shared" si="0"/>
        <v>0</v>
      </c>
      <c r="AD3" s="270">
        <f t="shared" si="0"/>
        <v>0</v>
      </c>
      <c r="AE3" s="270">
        <f t="shared" si="0"/>
        <v>0</v>
      </c>
      <c r="AF3" s="270">
        <f t="shared" si="0"/>
        <v>0</v>
      </c>
      <c r="AG3" s="270">
        <f t="shared" si="0"/>
        <v>0</v>
      </c>
      <c r="AH3" s="270">
        <f t="shared" si="0"/>
        <v>74383</v>
      </c>
      <c r="AI3" s="270">
        <f t="shared" si="0"/>
        <v>0</v>
      </c>
      <c r="AJ3" s="270">
        <f t="shared" si="0"/>
        <v>0</v>
      </c>
      <c r="AK3" s="270">
        <f t="shared" si="0"/>
        <v>0</v>
      </c>
      <c r="AL3" s="270">
        <f t="shared" si="0"/>
        <v>0</v>
      </c>
      <c r="AM3" s="270">
        <f t="shared" si="0"/>
        <v>959703</v>
      </c>
      <c r="AN3" s="270">
        <f t="shared" si="0"/>
        <v>0</v>
      </c>
    </row>
    <row r="4" spans="1:40" x14ac:dyDescent="0.3">
      <c r="A4" s="269" t="s">
        <v>208</v>
      </c>
      <c r="B4" s="294">
        <v>1</v>
      </c>
      <c r="C4" s="271" t="s">
        <v>5</v>
      </c>
      <c r="D4" s="272" t="s">
        <v>68</v>
      </c>
      <c r="E4" s="272" t="s">
        <v>202</v>
      </c>
      <c r="F4" s="272" t="s">
        <v>3</v>
      </c>
      <c r="G4" s="272" t="s">
        <v>203</v>
      </c>
      <c r="H4" s="272" t="s">
        <v>204</v>
      </c>
      <c r="I4" s="272" t="s">
        <v>205</v>
      </c>
      <c r="J4" s="272" t="s">
        <v>206</v>
      </c>
      <c r="K4" s="272">
        <v>305</v>
      </c>
      <c r="L4" s="272">
        <v>306</v>
      </c>
      <c r="M4" s="272">
        <v>408</v>
      </c>
      <c r="N4" s="272">
        <v>409</v>
      </c>
      <c r="O4" s="272">
        <v>410</v>
      </c>
      <c r="P4" s="272">
        <v>415</v>
      </c>
      <c r="Q4" s="272">
        <v>416</v>
      </c>
      <c r="R4" s="272">
        <v>418</v>
      </c>
      <c r="S4" s="272">
        <v>419</v>
      </c>
      <c r="T4" s="272">
        <v>420</v>
      </c>
      <c r="U4" s="272">
        <v>421</v>
      </c>
      <c r="V4" s="272">
        <v>522</v>
      </c>
      <c r="W4" s="272">
        <v>523</v>
      </c>
      <c r="X4" s="272">
        <v>524</v>
      </c>
      <c r="Y4" s="272">
        <v>525</v>
      </c>
      <c r="Z4" s="272">
        <v>526</v>
      </c>
      <c r="AA4" s="272">
        <v>527</v>
      </c>
      <c r="AB4" s="272">
        <v>528</v>
      </c>
      <c r="AC4" s="272">
        <v>629</v>
      </c>
      <c r="AD4" s="272">
        <v>630</v>
      </c>
      <c r="AE4" s="272">
        <v>636</v>
      </c>
      <c r="AF4" s="272">
        <v>637</v>
      </c>
      <c r="AG4" s="272">
        <v>640</v>
      </c>
      <c r="AH4" s="272">
        <v>642</v>
      </c>
      <c r="AI4" s="272">
        <v>743</v>
      </c>
      <c r="AJ4" s="272">
        <v>745</v>
      </c>
      <c r="AK4" s="272">
        <v>746</v>
      </c>
      <c r="AL4" s="272">
        <v>747</v>
      </c>
      <c r="AM4" s="272">
        <v>930</v>
      </c>
      <c r="AN4" s="272">
        <v>940</v>
      </c>
    </row>
    <row r="5" spans="1:40" x14ac:dyDescent="0.3">
      <c r="A5" s="269" t="s">
        <v>209</v>
      </c>
      <c r="B5" s="294">
        <v>2</v>
      </c>
      <c r="C5" s="269">
        <v>34</v>
      </c>
      <c r="D5" s="269">
        <v>1</v>
      </c>
      <c r="E5" s="269">
        <v>1</v>
      </c>
      <c r="F5" s="269">
        <v>97.4</v>
      </c>
      <c r="G5" s="269">
        <v>0</v>
      </c>
      <c r="H5" s="269">
        <v>23.4</v>
      </c>
      <c r="I5" s="269">
        <v>0</v>
      </c>
      <c r="J5" s="269">
        <v>0</v>
      </c>
      <c r="K5" s="269">
        <v>6.75</v>
      </c>
      <c r="L5" s="269">
        <v>0</v>
      </c>
      <c r="M5" s="269">
        <v>58.25</v>
      </c>
      <c r="N5" s="269">
        <v>0</v>
      </c>
      <c r="O5" s="269">
        <v>0</v>
      </c>
      <c r="P5" s="269">
        <v>0</v>
      </c>
      <c r="Q5" s="269">
        <v>0</v>
      </c>
      <c r="R5" s="269">
        <v>0</v>
      </c>
      <c r="S5" s="269">
        <v>0</v>
      </c>
      <c r="T5" s="269">
        <v>0</v>
      </c>
      <c r="U5" s="269">
        <v>0</v>
      </c>
      <c r="V5" s="269">
        <v>0</v>
      </c>
      <c r="W5" s="269">
        <v>0</v>
      </c>
      <c r="X5" s="269">
        <v>0</v>
      </c>
      <c r="Y5" s="269">
        <v>0</v>
      </c>
      <c r="Z5" s="269">
        <v>0</v>
      </c>
      <c r="AA5" s="269">
        <v>0</v>
      </c>
      <c r="AB5" s="269">
        <v>0</v>
      </c>
      <c r="AC5" s="269">
        <v>0</v>
      </c>
      <c r="AD5" s="269">
        <v>0</v>
      </c>
      <c r="AE5" s="269">
        <v>0</v>
      </c>
      <c r="AF5" s="269">
        <v>0</v>
      </c>
      <c r="AG5" s="269">
        <v>0</v>
      </c>
      <c r="AH5" s="269">
        <v>1</v>
      </c>
      <c r="AI5" s="269">
        <v>0</v>
      </c>
      <c r="AJ5" s="269">
        <v>0</v>
      </c>
      <c r="AK5" s="269">
        <v>0</v>
      </c>
      <c r="AL5" s="269">
        <v>0</v>
      </c>
      <c r="AM5" s="269">
        <v>8</v>
      </c>
      <c r="AN5" s="269">
        <v>0</v>
      </c>
    </row>
    <row r="6" spans="1:40" x14ac:dyDescent="0.3">
      <c r="A6" s="269" t="s">
        <v>210</v>
      </c>
      <c r="B6" s="294">
        <v>3</v>
      </c>
      <c r="C6" s="269">
        <v>34</v>
      </c>
      <c r="D6" s="269">
        <v>1</v>
      </c>
      <c r="E6" s="269">
        <v>2</v>
      </c>
      <c r="F6" s="269">
        <v>15533.9</v>
      </c>
      <c r="G6" s="269">
        <v>0</v>
      </c>
      <c r="H6" s="269">
        <v>4009.6</v>
      </c>
      <c r="I6" s="269">
        <v>0</v>
      </c>
      <c r="J6" s="269">
        <v>0</v>
      </c>
      <c r="K6" s="269">
        <v>1198</v>
      </c>
      <c r="L6" s="269">
        <v>0</v>
      </c>
      <c r="M6" s="269">
        <v>8858.2999999999993</v>
      </c>
      <c r="N6" s="269">
        <v>0</v>
      </c>
      <c r="O6" s="269">
        <v>0</v>
      </c>
      <c r="P6" s="269">
        <v>0</v>
      </c>
      <c r="Q6" s="269">
        <v>0</v>
      </c>
      <c r="R6" s="269">
        <v>0</v>
      </c>
      <c r="S6" s="269">
        <v>0</v>
      </c>
      <c r="T6" s="269">
        <v>0</v>
      </c>
      <c r="U6" s="269">
        <v>0</v>
      </c>
      <c r="V6" s="269">
        <v>0</v>
      </c>
      <c r="W6" s="269">
        <v>0</v>
      </c>
      <c r="X6" s="269">
        <v>0</v>
      </c>
      <c r="Y6" s="269">
        <v>0</v>
      </c>
      <c r="Z6" s="269">
        <v>0</v>
      </c>
      <c r="AA6" s="269">
        <v>0</v>
      </c>
      <c r="AB6" s="269">
        <v>0</v>
      </c>
      <c r="AC6" s="269">
        <v>0</v>
      </c>
      <c r="AD6" s="269">
        <v>0</v>
      </c>
      <c r="AE6" s="269">
        <v>0</v>
      </c>
      <c r="AF6" s="269">
        <v>0</v>
      </c>
      <c r="AG6" s="269">
        <v>0</v>
      </c>
      <c r="AH6" s="269">
        <v>80</v>
      </c>
      <c r="AI6" s="269">
        <v>0</v>
      </c>
      <c r="AJ6" s="269">
        <v>0</v>
      </c>
      <c r="AK6" s="269">
        <v>0</v>
      </c>
      <c r="AL6" s="269">
        <v>0</v>
      </c>
      <c r="AM6" s="269">
        <v>1388</v>
      </c>
      <c r="AN6" s="269">
        <v>0</v>
      </c>
    </row>
    <row r="7" spans="1:40" x14ac:dyDescent="0.3">
      <c r="A7" s="269" t="s">
        <v>211</v>
      </c>
      <c r="B7" s="294">
        <v>4</v>
      </c>
      <c r="C7" s="269">
        <v>34</v>
      </c>
      <c r="D7" s="269">
        <v>1</v>
      </c>
      <c r="E7" s="269">
        <v>3</v>
      </c>
      <c r="F7" s="269">
        <v>15</v>
      </c>
      <c r="G7" s="269">
        <v>0</v>
      </c>
      <c r="H7" s="269">
        <v>15</v>
      </c>
      <c r="I7" s="269">
        <v>0</v>
      </c>
      <c r="J7" s="269">
        <v>0</v>
      </c>
      <c r="K7" s="269">
        <v>0</v>
      </c>
      <c r="L7" s="269">
        <v>0</v>
      </c>
      <c r="M7" s="269">
        <v>0</v>
      </c>
      <c r="N7" s="269">
        <v>0</v>
      </c>
      <c r="O7" s="269">
        <v>0</v>
      </c>
      <c r="P7" s="269">
        <v>0</v>
      </c>
      <c r="Q7" s="269">
        <v>0</v>
      </c>
      <c r="R7" s="269">
        <v>0</v>
      </c>
      <c r="S7" s="269">
        <v>0</v>
      </c>
      <c r="T7" s="269">
        <v>0</v>
      </c>
      <c r="U7" s="269">
        <v>0</v>
      </c>
      <c r="V7" s="269">
        <v>0</v>
      </c>
      <c r="W7" s="269">
        <v>0</v>
      </c>
      <c r="X7" s="269">
        <v>0</v>
      </c>
      <c r="Y7" s="269">
        <v>0</v>
      </c>
      <c r="Z7" s="269">
        <v>0</v>
      </c>
      <c r="AA7" s="269">
        <v>0</v>
      </c>
      <c r="AB7" s="269">
        <v>0</v>
      </c>
      <c r="AC7" s="269">
        <v>0</v>
      </c>
      <c r="AD7" s="269">
        <v>0</v>
      </c>
      <c r="AE7" s="269">
        <v>0</v>
      </c>
      <c r="AF7" s="269">
        <v>0</v>
      </c>
      <c r="AG7" s="269">
        <v>0</v>
      </c>
      <c r="AH7" s="269">
        <v>0</v>
      </c>
      <c r="AI7" s="269">
        <v>0</v>
      </c>
      <c r="AJ7" s="269">
        <v>0</v>
      </c>
      <c r="AK7" s="269">
        <v>0</v>
      </c>
      <c r="AL7" s="269">
        <v>0</v>
      </c>
      <c r="AM7" s="269">
        <v>0</v>
      </c>
      <c r="AN7" s="269">
        <v>0</v>
      </c>
    </row>
    <row r="8" spans="1:40" x14ac:dyDescent="0.3">
      <c r="A8" s="269" t="s">
        <v>212</v>
      </c>
      <c r="B8" s="294">
        <v>5</v>
      </c>
      <c r="C8" s="269">
        <v>34</v>
      </c>
      <c r="D8" s="269">
        <v>1</v>
      </c>
      <c r="E8" s="269">
        <v>4</v>
      </c>
      <c r="F8" s="269">
        <v>755</v>
      </c>
      <c r="G8" s="269">
        <v>0</v>
      </c>
      <c r="H8" s="269">
        <v>462</v>
      </c>
      <c r="I8" s="269">
        <v>0</v>
      </c>
      <c r="J8" s="269">
        <v>0</v>
      </c>
      <c r="K8" s="269">
        <v>47</v>
      </c>
      <c r="L8" s="269">
        <v>0</v>
      </c>
      <c r="M8" s="269">
        <v>246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  <c r="AB8" s="269">
        <v>0</v>
      </c>
      <c r="AC8" s="269">
        <v>0</v>
      </c>
      <c r="AD8" s="269">
        <v>0</v>
      </c>
      <c r="AE8" s="269">
        <v>0</v>
      </c>
      <c r="AF8" s="269">
        <v>0</v>
      </c>
      <c r="AG8" s="269">
        <v>0</v>
      </c>
      <c r="AH8" s="269">
        <v>0</v>
      </c>
      <c r="AI8" s="269">
        <v>0</v>
      </c>
      <c r="AJ8" s="269">
        <v>0</v>
      </c>
      <c r="AK8" s="269">
        <v>0</v>
      </c>
      <c r="AL8" s="269">
        <v>0</v>
      </c>
      <c r="AM8" s="269">
        <v>0</v>
      </c>
      <c r="AN8" s="269">
        <v>0</v>
      </c>
    </row>
    <row r="9" spans="1:40" x14ac:dyDescent="0.3">
      <c r="A9" s="269" t="s">
        <v>213</v>
      </c>
      <c r="B9" s="294">
        <v>6</v>
      </c>
      <c r="C9" s="269">
        <v>34</v>
      </c>
      <c r="D9" s="269">
        <v>1</v>
      </c>
      <c r="E9" s="269">
        <v>5</v>
      </c>
      <c r="F9" s="269">
        <v>109</v>
      </c>
      <c r="G9" s="269">
        <v>109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  <c r="AC9" s="269">
        <v>0</v>
      </c>
      <c r="AD9" s="269">
        <v>0</v>
      </c>
      <c r="AE9" s="269">
        <v>0</v>
      </c>
      <c r="AF9" s="269">
        <v>0</v>
      </c>
      <c r="AG9" s="269">
        <v>0</v>
      </c>
      <c r="AH9" s="269">
        <v>0</v>
      </c>
      <c r="AI9" s="269">
        <v>0</v>
      </c>
      <c r="AJ9" s="269">
        <v>0</v>
      </c>
      <c r="AK9" s="269">
        <v>0</v>
      </c>
      <c r="AL9" s="269">
        <v>0</v>
      </c>
      <c r="AM9" s="269">
        <v>0</v>
      </c>
      <c r="AN9" s="269">
        <v>0</v>
      </c>
    </row>
    <row r="10" spans="1:40" x14ac:dyDescent="0.3">
      <c r="A10" s="269" t="s">
        <v>214</v>
      </c>
      <c r="B10" s="294">
        <v>7</v>
      </c>
      <c r="C10" s="269">
        <v>34</v>
      </c>
      <c r="D10" s="269">
        <v>1</v>
      </c>
      <c r="E10" s="269">
        <v>6</v>
      </c>
      <c r="F10" s="269">
        <v>3705366</v>
      </c>
      <c r="G10" s="269">
        <v>16350</v>
      </c>
      <c r="H10" s="269">
        <v>1527209</v>
      </c>
      <c r="I10" s="269">
        <v>0</v>
      </c>
      <c r="J10" s="269">
        <v>0</v>
      </c>
      <c r="K10" s="269">
        <v>191285</v>
      </c>
      <c r="L10" s="269">
        <v>0</v>
      </c>
      <c r="M10" s="269">
        <v>1803127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11214</v>
      </c>
      <c r="AI10" s="269">
        <v>0</v>
      </c>
      <c r="AJ10" s="269">
        <v>0</v>
      </c>
      <c r="AK10" s="269">
        <v>0</v>
      </c>
      <c r="AL10" s="269">
        <v>0</v>
      </c>
      <c r="AM10" s="269">
        <v>156181</v>
      </c>
      <c r="AN10" s="269">
        <v>0</v>
      </c>
    </row>
    <row r="11" spans="1:40" x14ac:dyDescent="0.3">
      <c r="A11" s="269" t="s">
        <v>215</v>
      </c>
      <c r="B11" s="294">
        <v>8</v>
      </c>
      <c r="C11" s="269">
        <v>34</v>
      </c>
      <c r="D11" s="269">
        <v>1</v>
      </c>
      <c r="E11" s="269">
        <v>7</v>
      </c>
      <c r="F11" s="269">
        <v>15516</v>
      </c>
      <c r="G11" s="269">
        <v>0</v>
      </c>
      <c r="H11" s="269">
        <v>12316</v>
      </c>
      <c r="I11" s="269">
        <v>0</v>
      </c>
      <c r="J11" s="269">
        <v>0</v>
      </c>
      <c r="K11" s="269">
        <v>0</v>
      </c>
      <c r="L11" s="269">
        <v>0</v>
      </c>
      <c r="M11" s="269">
        <v>3200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</row>
    <row r="12" spans="1:40" x14ac:dyDescent="0.3">
      <c r="A12" s="269" t="s">
        <v>216</v>
      </c>
      <c r="B12" s="294">
        <v>9</v>
      </c>
      <c r="C12" s="269">
        <v>34</v>
      </c>
      <c r="D12" s="269">
        <v>1</v>
      </c>
      <c r="E12" s="269">
        <v>9</v>
      </c>
      <c r="F12" s="269">
        <v>117846</v>
      </c>
      <c r="G12" s="269">
        <v>0</v>
      </c>
      <c r="H12" s="269">
        <v>71126</v>
      </c>
      <c r="I12" s="269">
        <v>0</v>
      </c>
      <c r="J12" s="269">
        <v>0</v>
      </c>
      <c r="K12" s="269">
        <v>5355</v>
      </c>
      <c r="L12" s="269">
        <v>0</v>
      </c>
      <c r="M12" s="269">
        <v>35580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1785</v>
      </c>
      <c r="AI12" s="269">
        <v>0</v>
      </c>
      <c r="AJ12" s="269">
        <v>0</v>
      </c>
      <c r="AK12" s="269">
        <v>0</v>
      </c>
      <c r="AL12" s="269">
        <v>0</v>
      </c>
      <c r="AM12" s="269">
        <v>4000</v>
      </c>
      <c r="AN12" s="269">
        <v>0</v>
      </c>
    </row>
    <row r="13" spans="1:40" x14ac:dyDescent="0.3">
      <c r="A13" s="269" t="s">
        <v>217</v>
      </c>
      <c r="B13" s="294">
        <v>10</v>
      </c>
      <c r="C13" s="269">
        <v>34</v>
      </c>
      <c r="D13" s="269">
        <v>1</v>
      </c>
      <c r="E13" s="269">
        <v>10</v>
      </c>
      <c r="F13" s="269">
        <v>22300</v>
      </c>
      <c r="G13" s="269">
        <v>0</v>
      </c>
      <c r="H13" s="269">
        <v>21900</v>
      </c>
      <c r="I13" s="269">
        <v>0</v>
      </c>
      <c r="J13" s="269">
        <v>0</v>
      </c>
      <c r="K13" s="269">
        <v>400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</row>
    <row r="14" spans="1:40" x14ac:dyDescent="0.3">
      <c r="A14" s="269" t="s">
        <v>218</v>
      </c>
      <c r="B14" s="294">
        <v>11</v>
      </c>
      <c r="C14" s="269">
        <v>34</v>
      </c>
      <c r="D14" s="269">
        <v>1</v>
      </c>
      <c r="E14" s="269">
        <v>11</v>
      </c>
      <c r="F14" s="269">
        <v>11248.25</v>
      </c>
      <c r="G14" s="269">
        <v>0</v>
      </c>
      <c r="H14" s="269">
        <v>7081.583333333333</v>
      </c>
      <c r="I14" s="269">
        <v>0</v>
      </c>
      <c r="J14" s="269">
        <v>0</v>
      </c>
      <c r="K14" s="269">
        <v>4166.666666666667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</row>
    <row r="15" spans="1:40" x14ac:dyDescent="0.3">
      <c r="A15" s="269" t="s">
        <v>219</v>
      </c>
      <c r="B15" s="294">
        <v>12</v>
      </c>
      <c r="C15" s="269">
        <v>34</v>
      </c>
      <c r="D15" s="269">
        <v>2</v>
      </c>
      <c r="E15" s="269">
        <v>1</v>
      </c>
      <c r="F15" s="269">
        <v>96.4</v>
      </c>
      <c r="G15" s="269">
        <v>0</v>
      </c>
      <c r="H15" s="269">
        <v>23.4</v>
      </c>
      <c r="I15" s="269">
        <v>0</v>
      </c>
      <c r="J15" s="269">
        <v>0</v>
      </c>
      <c r="K15" s="269">
        <v>6.75</v>
      </c>
      <c r="L15" s="269">
        <v>0</v>
      </c>
      <c r="M15" s="269">
        <v>57.25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1</v>
      </c>
      <c r="AI15" s="269">
        <v>0</v>
      </c>
      <c r="AJ15" s="269">
        <v>0</v>
      </c>
      <c r="AK15" s="269">
        <v>0</v>
      </c>
      <c r="AL15" s="269">
        <v>0</v>
      </c>
      <c r="AM15" s="269">
        <v>8</v>
      </c>
      <c r="AN15" s="269">
        <v>0</v>
      </c>
    </row>
    <row r="16" spans="1:40" x14ac:dyDescent="0.3">
      <c r="A16" s="269" t="s">
        <v>207</v>
      </c>
      <c r="B16" s="294">
        <v>2014</v>
      </c>
      <c r="C16" s="269">
        <v>34</v>
      </c>
      <c r="D16" s="269">
        <v>2</v>
      </c>
      <c r="E16" s="269">
        <v>2</v>
      </c>
      <c r="F16" s="269">
        <v>12661.6</v>
      </c>
      <c r="G16" s="269">
        <v>0</v>
      </c>
      <c r="H16" s="269">
        <v>2961.6</v>
      </c>
      <c r="I16" s="269">
        <v>0</v>
      </c>
      <c r="J16" s="269">
        <v>0</v>
      </c>
      <c r="K16" s="269">
        <v>1024</v>
      </c>
      <c r="L16" s="269">
        <v>0</v>
      </c>
      <c r="M16" s="269">
        <v>7448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1228</v>
      </c>
      <c r="AN16" s="269">
        <v>0</v>
      </c>
    </row>
    <row r="17" spans="3:40" x14ac:dyDescent="0.3">
      <c r="C17" s="269">
        <v>34</v>
      </c>
      <c r="D17" s="269">
        <v>2</v>
      </c>
      <c r="E17" s="269">
        <v>3</v>
      </c>
      <c r="F17" s="269">
        <v>27</v>
      </c>
      <c r="G17" s="269">
        <v>0</v>
      </c>
      <c r="H17" s="269">
        <v>27</v>
      </c>
      <c r="I17" s="269">
        <v>0</v>
      </c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</row>
    <row r="18" spans="3:40" x14ac:dyDescent="0.3">
      <c r="C18" s="269">
        <v>34</v>
      </c>
      <c r="D18" s="269">
        <v>2</v>
      </c>
      <c r="E18" s="269">
        <v>4</v>
      </c>
      <c r="F18" s="269">
        <v>687</v>
      </c>
      <c r="G18" s="269">
        <v>0</v>
      </c>
      <c r="H18" s="269">
        <v>414</v>
      </c>
      <c r="I18" s="269">
        <v>0</v>
      </c>
      <c r="J18" s="269">
        <v>0</v>
      </c>
      <c r="K18" s="269">
        <v>28</v>
      </c>
      <c r="L18" s="269">
        <v>0</v>
      </c>
      <c r="M18" s="269">
        <v>245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</row>
    <row r="19" spans="3:40" x14ac:dyDescent="0.3">
      <c r="C19" s="269">
        <v>34</v>
      </c>
      <c r="D19" s="269">
        <v>2</v>
      </c>
      <c r="E19" s="269">
        <v>5</v>
      </c>
      <c r="F19" s="269">
        <v>80</v>
      </c>
      <c r="G19" s="269">
        <v>80</v>
      </c>
      <c r="H19" s="269">
        <v>0</v>
      </c>
      <c r="I19" s="269">
        <v>0</v>
      </c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</row>
    <row r="20" spans="3:40" x14ac:dyDescent="0.3">
      <c r="C20" s="269">
        <v>34</v>
      </c>
      <c r="D20" s="269">
        <v>2</v>
      </c>
      <c r="E20" s="269">
        <v>6</v>
      </c>
      <c r="F20" s="269">
        <v>3582775</v>
      </c>
      <c r="G20" s="269">
        <v>6400</v>
      </c>
      <c r="H20" s="269">
        <v>1513268</v>
      </c>
      <c r="I20" s="269">
        <v>0</v>
      </c>
      <c r="J20" s="269">
        <v>0</v>
      </c>
      <c r="K20" s="269">
        <v>186202</v>
      </c>
      <c r="L20" s="269">
        <v>0</v>
      </c>
      <c r="M20" s="269">
        <v>1722977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153928</v>
      </c>
      <c r="AN20" s="269">
        <v>0</v>
      </c>
    </row>
    <row r="21" spans="3:40" x14ac:dyDescent="0.3">
      <c r="C21" s="269">
        <v>34</v>
      </c>
      <c r="D21" s="269">
        <v>2</v>
      </c>
      <c r="E21" s="269">
        <v>9</v>
      </c>
      <c r="F21" s="269">
        <v>83634</v>
      </c>
      <c r="G21" s="269">
        <v>0</v>
      </c>
      <c r="H21" s="269">
        <v>58830</v>
      </c>
      <c r="I21" s="269">
        <v>0</v>
      </c>
      <c r="J21" s="269">
        <v>0</v>
      </c>
      <c r="K21" s="269">
        <v>5480</v>
      </c>
      <c r="L21" s="269">
        <v>0</v>
      </c>
      <c r="M21" s="269">
        <v>16324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3000</v>
      </c>
      <c r="AN21" s="269">
        <v>0</v>
      </c>
    </row>
    <row r="22" spans="3:40" x14ac:dyDescent="0.3">
      <c r="C22" s="269">
        <v>34</v>
      </c>
      <c r="D22" s="269">
        <v>2</v>
      </c>
      <c r="E22" s="269">
        <v>10</v>
      </c>
      <c r="F22" s="269">
        <v>10800</v>
      </c>
      <c r="G22" s="269">
        <v>0</v>
      </c>
      <c r="H22" s="269">
        <v>3000</v>
      </c>
      <c r="I22" s="269">
        <v>0</v>
      </c>
      <c r="J22" s="269">
        <v>0</v>
      </c>
      <c r="K22" s="269">
        <v>7800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</row>
    <row r="23" spans="3:40" x14ac:dyDescent="0.3">
      <c r="C23" s="269">
        <v>34</v>
      </c>
      <c r="D23" s="269">
        <v>2</v>
      </c>
      <c r="E23" s="269">
        <v>11</v>
      </c>
      <c r="F23" s="269">
        <v>11248.25</v>
      </c>
      <c r="G23" s="269">
        <v>0</v>
      </c>
      <c r="H23" s="269">
        <v>7081.583333333333</v>
      </c>
      <c r="I23" s="269">
        <v>0</v>
      </c>
      <c r="J23" s="269">
        <v>0</v>
      </c>
      <c r="K23" s="269">
        <v>4166.666666666667</v>
      </c>
      <c r="L23" s="269">
        <v>0</v>
      </c>
      <c r="M23" s="269">
        <v>0</v>
      </c>
      <c r="N23" s="269">
        <v>0</v>
      </c>
      <c r="O23" s="269">
        <v>0</v>
      </c>
      <c r="P23" s="269">
        <v>0</v>
      </c>
      <c r="Q23" s="269">
        <v>0</v>
      </c>
      <c r="R23" s="269">
        <v>0</v>
      </c>
      <c r="S23" s="269">
        <v>0</v>
      </c>
      <c r="T23" s="269">
        <v>0</v>
      </c>
      <c r="U23" s="269">
        <v>0</v>
      </c>
      <c r="V23" s="269">
        <v>0</v>
      </c>
      <c r="W23" s="269">
        <v>0</v>
      </c>
      <c r="X23" s="269">
        <v>0</v>
      </c>
      <c r="Y23" s="269">
        <v>0</v>
      </c>
      <c r="Z23" s="269">
        <v>0</v>
      </c>
      <c r="AA23" s="269">
        <v>0</v>
      </c>
      <c r="AB23" s="269">
        <v>0</v>
      </c>
      <c r="AC23" s="269">
        <v>0</v>
      </c>
      <c r="AD23" s="269">
        <v>0</v>
      </c>
      <c r="AE23" s="269">
        <v>0</v>
      </c>
      <c r="AF23" s="269">
        <v>0</v>
      </c>
      <c r="AG23" s="269">
        <v>0</v>
      </c>
      <c r="AH23" s="269">
        <v>0</v>
      </c>
      <c r="AI23" s="269">
        <v>0</v>
      </c>
      <c r="AJ23" s="269">
        <v>0</v>
      </c>
      <c r="AK23" s="269">
        <v>0</v>
      </c>
      <c r="AL23" s="269">
        <v>0</v>
      </c>
      <c r="AM23" s="269">
        <v>0</v>
      </c>
      <c r="AN23" s="269">
        <v>0</v>
      </c>
    </row>
    <row r="24" spans="3:40" x14ac:dyDescent="0.3">
      <c r="C24" s="269">
        <v>34</v>
      </c>
      <c r="D24" s="269">
        <v>3</v>
      </c>
      <c r="E24" s="269">
        <v>1</v>
      </c>
      <c r="F24" s="269">
        <v>95.4</v>
      </c>
      <c r="G24" s="269">
        <v>0</v>
      </c>
      <c r="H24" s="269">
        <v>23.4</v>
      </c>
      <c r="I24" s="269">
        <v>0</v>
      </c>
      <c r="J24" s="269">
        <v>0</v>
      </c>
      <c r="K24" s="269">
        <v>6.75</v>
      </c>
      <c r="L24" s="269">
        <v>0</v>
      </c>
      <c r="M24" s="269">
        <v>56.25</v>
      </c>
      <c r="N24" s="269">
        <v>0</v>
      </c>
      <c r="O24" s="269">
        <v>0</v>
      </c>
      <c r="P24" s="269">
        <v>0</v>
      </c>
      <c r="Q24" s="269">
        <v>0</v>
      </c>
      <c r="R24" s="269">
        <v>0</v>
      </c>
      <c r="S24" s="269">
        <v>0</v>
      </c>
      <c r="T24" s="269">
        <v>0</v>
      </c>
      <c r="U24" s="269">
        <v>0</v>
      </c>
      <c r="V24" s="269">
        <v>0</v>
      </c>
      <c r="W24" s="269">
        <v>0</v>
      </c>
      <c r="X24" s="269">
        <v>0</v>
      </c>
      <c r="Y24" s="269">
        <v>0</v>
      </c>
      <c r="Z24" s="269">
        <v>0</v>
      </c>
      <c r="AA24" s="269">
        <v>0</v>
      </c>
      <c r="AB24" s="269">
        <v>0</v>
      </c>
      <c r="AC24" s="269">
        <v>0</v>
      </c>
      <c r="AD24" s="269">
        <v>0</v>
      </c>
      <c r="AE24" s="269">
        <v>0</v>
      </c>
      <c r="AF24" s="269">
        <v>0</v>
      </c>
      <c r="AG24" s="269">
        <v>0</v>
      </c>
      <c r="AH24" s="269">
        <v>1</v>
      </c>
      <c r="AI24" s="269">
        <v>0</v>
      </c>
      <c r="AJ24" s="269">
        <v>0</v>
      </c>
      <c r="AK24" s="269">
        <v>0</v>
      </c>
      <c r="AL24" s="269">
        <v>0</v>
      </c>
      <c r="AM24" s="269">
        <v>8</v>
      </c>
      <c r="AN24" s="269">
        <v>0</v>
      </c>
    </row>
    <row r="25" spans="3:40" x14ac:dyDescent="0.3">
      <c r="C25" s="269">
        <v>34</v>
      </c>
      <c r="D25" s="269">
        <v>3</v>
      </c>
      <c r="E25" s="269">
        <v>2</v>
      </c>
      <c r="F25" s="269">
        <v>14407.95</v>
      </c>
      <c r="G25" s="269">
        <v>0</v>
      </c>
      <c r="H25" s="269">
        <v>3481.6</v>
      </c>
      <c r="I25" s="269">
        <v>0</v>
      </c>
      <c r="J25" s="269">
        <v>0</v>
      </c>
      <c r="K25" s="269">
        <v>1040</v>
      </c>
      <c r="L25" s="269">
        <v>0</v>
      </c>
      <c r="M25" s="269">
        <v>8406.35</v>
      </c>
      <c r="N25" s="269">
        <v>0</v>
      </c>
      <c r="O25" s="269">
        <v>0</v>
      </c>
      <c r="P25" s="269">
        <v>0</v>
      </c>
      <c r="Q25" s="269">
        <v>0</v>
      </c>
      <c r="R25" s="269">
        <v>0</v>
      </c>
      <c r="S25" s="269">
        <v>0</v>
      </c>
      <c r="T25" s="269">
        <v>0</v>
      </c>
      <c r="U25" s="269">
        <v>0</v>
      </c>
      <c r="V25" s="269">
        <v>0</v>
      </c>
      <c r="W25" s="269">
        <v>0</v>
      </c>
      <c r="X25" s="269">
        <v>0</v>
      </c>
      <c r="Y25" s="269">
        <v>0</v>
      </c>
      <c r="Z25" s="269">
        <v>0</v>
      </c>
      <c r="AA25" s="269">
        <v>0</v>
      </c>
      <c r="AB25" s="269">
        <v>0</v>
      </c>
      <c r="AC25" s="269">
        <v>0</v>
      </c>
      <c r="AD25" s="269">
        <v>0</v>
      </c>
      <c r="AE25" s="269">
        <v>0</v>
      </c>
      <c r="AF25" s="269">
        <v>0</v>
      </c>
      <c r="AG25" s="269">
        <v>0</v>
      </c>
      <c r="AH25" s="269">
        <v>168</v>
      </c>
      <c r="AI25" s="269">
        <v>0</v>
      </c>
      <c r="AJ25" s="269">
        <v>0</v>
      </c>
      <c r="AK25" s="269">
        <v>0</v>
      </c>
      <c r="AL25" s="269">
        <v>0</v>
      </c>
      <c r="AM25" s="269">
        <v>1312</v>
      </c>
      <c r="AN25" s="269">
        <v>0</v>
      </c>
    </row>
    <row r="26" spans="3:40" x14ac:dyDescent="0.3">
      <c r="C26" s="269">
        <v>34</v>
      </c>
      <c r="D26" s="269">
        <v>3</v>
      </c>
      <c r="E26" s="269">
        <v>3</v>
      </c>
      <c r="F26" s="269">
        <v>22</v>
      </c>
      <c r="G26" s="269">
        <v>0</v>
      </c>
      <c r="H26" s="269">
        <v>22</v>
      </c>
      <c r="I26" s="269">
        <v>0</v>
      </c>
      <c r="J26" s="269">
        <v>0</v>
      </c>
      <c r="K26" s="269">
        <v>0</v>
      </c>
      <c r="L26" s="269">
        <v>0</v>
      </c>
      <c r="M26" s="269">
        <v>0</v>
      </c>
      <c r="N26" s="269">
        <v>0</v>
      </c>
      <c r="O26" s="269">
        <v>0</v>
      </c>
      <c r="P26" s="269">
        <v>0</v>
      </c>
      <c r="Q26" s="269">
        <v>0</v>
      </c>
      <c r="R26" s="269">
        <v>0</v>
      </c>
      <c r="S26" s="269">
        <v>0</v>
      </c>
      <c r="T26" s="269">
        <v>0</v>
      </c>
      <c r="U26" s="269">
        <v>0</v>
      </c>
      <c r="V26" s="269">
        <v>0</v>
      </c>
      <c r="W26" s="269">
        <v>0</v>
      </c>
      <c r="X26" s="269">
        <v>0</v>
      </c>
      <c r="Y26" s="269">
        <v>0</v>
      </c>
      <c r="Z26" s="269">
        <v>0</v>
      </c>
      <c r="AA26" s="269">
        <v>0</v>
      </c>
      <c r="AB26" s="269">
        <v>0</v>
      </c>
      <c r="AC26" s="269">
        <v>0</v>
      </c>
      <c r="AD26" s="269">
        <v>0</v>
      </c>
      <c r="AE26" s="269">
        <v>0</v>
      </c>
      <c r="AF26" s="269">
        <v>0</v>
      </c>
      <c r="AG26" s="269">
        <v>0</v>
      </c>
      <c r="AH26" s="269">
        <v>0</v>
      </c>
      <c r="AI26" s="269">
        <v>0</v>
      </c>
      <c r="AJ26" s="269">
        <v>0</v>
      </c>
      <c r="AK26" s="269">
        <v>0</v>
      </c>
      <c r="AL26" s="269">
        <v>0</v>
      </c>
      <c r="AM26" s="269">
        <v>0</v>
      </c>
      <c r="AN26" s="269">
        <v>0</v>
      </c>
    </row>
    <row r="27" spans="3:40" x14ac:dyDescent="0.3">
      <c r="C27" s="269">
        <v>34</v>
      </c>
      <c r="D27" s="269">
        <v>3</v>
      </c>
      <c r="E27" s="269">
        <v>4</v>
      </c>
      <c r="F27" s="269">
        <v>741</v>
      </c>
      <c r="G27" s="269">
        <v>0</v>
      </c>
      <c r="H27" s="269">
        <v>411</v>
      </c>
      <c r="I27" s="269">
        <v>0</v>
      </c>
      <c r="J27" s="269">
        <v>0</v>
      </c>
      <c r="K27" s="269">
        <v>49</v>
      </c>
      <c r="L27" s="269">
        <v>0</v>
      </c>
      <c r="M27" s="269">
        <v>281</v>
      </c>
      <c r="N27" s="269">
        <v>0</v>
      </c>
      <c r="O27" s="269">
        <v>0</v>
      </c>
      <c r="P27" s="269">
        <v>0</v>
      </c>
      <c r="Q27" s="269">
        <v>0</v>
      </c>
      <c r="R27" s="269">
        <v>0</v>
      </c>
      <c r="S27" s="269">
        <v>0</v>
      </c>
      <c r="T27" s="269">
        <v>0</v>
      </c>
      <c r="U27" s="269">
        <v>0</v>
      </c>
      <c r="V27" s="269">
        <v>0</v>
      </c>
      <c r="W27" s="269">
        <v>0</v>
      </c>
      <c r="X27" s="269">
        <v>0</v>
      </c>
      <c r="Y27" s="269">
        <v>0</v>
      </c>
      <c r="Z27" s="269">
        <v>0</v>
      </c>
      <c r="AA27" s="269">
        <v>0</v>
      </c>
      <c r="AB27" s="269">
        <v>0</v>
      </c>
      <c r="AC27" s="269">
        <v>0</v>
      </c>
      <c r="AD27" s="269">
        <v>0</v>
      </c>
      <c r="AE27" s="269">
        <v>0</v>
      </c>
      <c r="AF27" s="269">
        <v>0</v>
      </c>
      <c r="AG27" s="269">
        <v>0</v>
      </c>
      <c r="AH27" s="269">
        <v>0</v>
      </c>
      <c r="AI27" s="269">
        <v>0</v>
      </c>
      <c r="AJ27" s="269">
        <v>0</v>
      </c>
      <c r="AK27" s="269">
        <v>0</v>
      </c>
      <c r="AL27" s="269">
        <v>0</v>
      </c>
      <c r="AM27" s="269">
        <v>0</v>
      </c>
      <c r="AN27" s="269">
        <v>0</v>
      </c>
    </row>
    <row r="28" spans="3:40" x14ac:dyDescent="0.3">
      <c r="C28" s="269">
        <v>34</v>
      </c>
      <c r="D28" s="269">
        <v>3</v>
      </c>
      <c r="E28" s="269">
        <v>5</v>
      </c>
      <c r="F28" s="269">
        <v>80</v>
      </c>
      <c r="G28" s="269">
        <v>80</v>
      </c>
      <c r="H28" s="269">
        <v>0</v>
      </c>
      <c r="I28" s="269">
        <v>0</v>
      </c>
      <c r="J28" s="269">
        <v>0</v>
      </c>
      <c r="K28" s="269">
        <v>0</v>
      </c>
      <c r="L28" s="269">
        <v>0</v>
      </c>
      <c r="M28" s="269">
        <v>0</v>
      </c>
      <c r="N28" s="269">
        <v>0</v>
      </c>
      <c r="O28" s="269">
        <v>0</v>
      </c>
      <c r="P28" s="269">
        <v>0</v>
      </c>
      <c r="Q28" s="269">
        <v>0</v>
      </c>
      <c r="R28" s="269">
        <v>0</v>
      </c>
      <c r="S28" s="269">
        <v>0</v>
      </c>
      <c r="T28" s="269">
        <v>0</v>
      </c>
      <c r="U28" s="269">
        <v>0</v>
      </c>
      <c r="V28" s="269">
        <v>0</v>
      </c>
      <c r="W28" s="269">
        <v>0</v>
      </c>
      <c r="X28" s="269">
        <v>0</v>
      </c>
      <c r="Y28" s="269">
        <v>0</v>
      </c>
      <c r="Z28" s="269">
        <v>0</v>
      </c>
      <c r="AA28" s="269">
        <v>0</v>
      </c>
      <c r="AB28" s="269">
        <v>0</v>
      </c>
      <c r="AC28" s="269">
        <v>0</v>
      </c>
      <c r="AD28" s="269">
        <v>0</v>
      </c>
      <c r="AE28" s="269">
        <v>0</v>
      </c>
      <c r="AF28" s="269">
        <v>0</v>
      </c>
      <c r="AG28" s="269">
        <v>0</v>
      </c>
      <c r="AH28" s="269">
        <v>0</v>
      </c>
      <c r="AI28" s="269">
        <v>0</v>
      </c>
      <c r="AJ28" s="269">
        <v>0</v>
      </c>
      <c r="AK28" s="269">
        <v>0</v>
      </c>
      <c r="AL28" s="269">
        <v>0</v>
      </c>
      <c r="AM28" s="269">
        <v>0</v>
      </c>
      <c r="AN28" s="269">
        <v>0</v>
      </c>
    </row>
    <row r="29" spans="3:40" x14ac:dyDescent="0.3">
      <c r="C29" s="269">
        <v>34</v>
      </c>
      <c r="D29" s="269">
        <v>3</v>
      </c>
      <c r="E29" s="269">
        <v>6</v>
      </c>
      <c r="F29" s="269">
        <v>3763352</v>
      </c>
      <c r="G29" s="269">
        <v>17600</v>
      </c>
      <c r="H29" s="269">
        <v>1616665</v>
      </c>
      <c r="I29" s="269">
        <v>0</v>
      </c>
      <c r="J29" s="269">
        <v>0</v>
      </c>
      <c r="K29" s="269">
        <v>188551</v>
      </c>
      <c r="L29" s="269">
        <v>0</v>
      </c>
      <c r="M29" s="269">
        <v>1770603</v>
      </c>
      <c r="N29" s="269">
        <v>0</v>
      </c>
      <c r="O29" s="269">
        <v>0</v>
      </c>
      <c r="P29" s="269">
        <v>0</v>
      </c>
      <c r="Q29" s="269">
        <v>0</v>
      </c>
      <c r="R29" s="269">
        <v>0</v>
      </c>
      <c r="S29" s="269">
        <v>0</v>
      </c>
      <c r="T29" s="269">
        <v>0</v>
      </c>
      <c r="U29" s="269">
        <v>0</v>
      </c>
      <c r="V29" s="269">
        <v>0</v>
      </c>
      <c r="W29" s="269">
        <v>0</v>
      </c>
      <c r="X29" s="269">
        <v>0</v>
      </c>
      <c r="Y29" s="269">
        <v>0</v>
      </c>
      <c r="Z29" s="269">
        <v>0</v>
      </c>
      <c r="AA29" s="269">
        <v>0</v>
      </c>
      <c r="AB29" s="269">
        <v>0</v>
      </c>
      <c r="AC29" s="269">
        <v>0</v>
      </c>
      <c r="AD29" s="269">
        <v>0</v>
      </c>
      <c r="AE29" s="269">
        <v>0</v>
      </c>
      <c r="AF29" s="269">
        <v>0</v>
      </c>
      <c r="AG29" s="269">
        <v>0</v>
      </c>
      <c r="AH29" s="269">
        <v>15000</v>
      </c>
      <c r="AI29" s="269">
        <v>0</v>
      </c>
      <c r="AJ29" s="269">
        <v>0</v>
      </c>
      <c r="AK29" s="269">
        <v>0</v>
      </c>
      <c r="AL29" s="269">
        <v>0</v>
      </c>
      <c r="AM29" s="269">
        <v>154933</v>
      </c>
      <c r="AN29" s="269">
        <v>0</v>
      </c>
    </row>
    <row r="30" spans="3:40" x14ac:dyDescent="0.3">
      <c r="C30" s="269">
        <v>34</v>
      </c>
      <c r="D30" s="269">
        <v>3</v>
      </c>
      <c r="E30" s="269">
        <v>9</v>
      </c>
      <c r="F30" s="269">
        <v>292072</v>
      </c>
      <c r="G30" s="269">
        <v>0</v>
      </c>
      <c r="H30" s="269">
        <v>264608</v>
      </c>
      <c r="I30" s="269">
        <v>0</v>
      </c>
      <c r="J30" s="269">
        <v>0</v>
      </c>
      <c r="K30" s="269">
        <v>0</v>
      </c>
      <c r="L30" s="269">
        <v>0</v>
      </c>
      <c r="M30" s="269">
        <v>23464</v>
      </c>
      <c r="N30" s="269">
        <v>0</v>
      </c>
      <c r="O30" s="269">
        <v>0</v>
      </c>
      <c r="P30" s="269">
        <v>0</v>
      </c>
      <c r="Q30" s="269">
        <v>0</v>
      </c>
      <c r="R30" s="269">
        <v>0</v>
      </c>
      <c r="S30" s="269">
        <v>0</v>
      </c>
      <c r="T30" s="269">
        <v>0</v>
      </c>
      <c r="U30" s="269">
        <v>0</v>
      </c>
      <c r="V30" s="269">
        <v>0</v>
      </c>
      <c r="W30" s="269">
        <v>0</v>
      </c>
      <c r="X30" s="269">
        <v>0</v>
      </c>
      <c r="Y30" s="269">
        <v>0</v>
      </c>
      <c r="Z30" s="269">
        <v>0</v>
      </c>
      <c r="AA30" s="269">
        <v>0</v>
      </c>
      <c r="AB30" s="269">
        <v>0</v>
      </c>
      <c r="AC30" s="269">
        <v>0</v>
      </c>
      <c r="AD30" s="269">
        <v>0</v>
      </c>
      <c r="AE30" s="269">
        <v>0</v>
      </c>
      <c r="AF30" s="269">
        <v>0</v>
      </c>
      <c r="AG30" s="269">
        <v>0</v>
      </c>
      <c r="AH30" s="269">
        <v>0</v>
      </c>
      <c r="AI30" s="269">
        <v>0</v>
      </c>
      <c r="AJ30" s="269">
        <v>0</v>
      </c>
      <c r="AK30" s="269">
        <v>0</v>
      </c>
      <c r="AL30" s="269">
        <v>0</v>
      </c>
      <c r="AM30" s="269">
        <v>4000</v>
      </c>
      <c r="AN30" s="269">
        <v>0</v>
      </c>
    </row>
    <row r="31" spans="3:40" x14ac:dyDescent="0.3">
      <c r="C31" s="269">
        <v>34</v>
      </c>
      <c r="D31" s="269">
        <v>3</v>
      </c>
      <c r="E31" s="269">
        <v>11</v>
      </c>
      <c r="F31" s="269">
        <v>11248.25</v>
      </c>
      <c r="G31" s="269">
        <v>0</v>
      </c>
      <c r="H31" s="269">
        <v>7081.583333333333</v>
      </c>
      <c r="I31" s="269">
        <v>0</v>
      </c>
      <c r="J31" s="269">
        <v>0</v>
      </c>
      <c r="K31" s="269">
        <v>4166.666666666667</v>
      </c>
      <c r="L31" s="269">
        <v>0</v>
      </c>
      <c r="M31" s="269">
        <v>0</v>
      </c>
      <c r="N31" s="269">
        <v>0</v>
      </c>
      <c r="O31" s="269">
        <v>0</v>
      </c>
      <c r="P31" s="269">
        <v>0</v>
      </c>
      <c r="Q31" s="269">
        <v>0</v>
      </c>
      <c r="R31" s="269">
        <v>0</v>
      </c>
      <c r="S31" s="269">
        <v>0</v>
      </c>
      <c r="T31" s="269">
        <v>0</v>
      </c>
      <c r="U31" s="269">
        <v>0</v>
      </c>
      <c r="V31" s="269">
        <v>0</v>
      </c>
      <c r="W31" s="269">
        <v>0</v>
      </c>
      <c r="X31" s="269">
        <v>0</v>
      </c>
      <c r="Y31" s="269">
        <v>0</v>
      </c>
      <c r="Z31" s="269">
        <v>0</v>
      </c>
      <c r="AA31" s="269">
        <v>0</v>
      </c>
      <c r="AB31" s="269">
        <v>0</v>
      </c>
      <c r="AC31" s="269">
        <v>0</v>
      </c>
      <c r="AD31" s="269">
        <v>0</v>
      </c>
      <c r="AE31" s="269">
        <v>0</v>
      </c>
      <c r="AF31" s="269">
        <v>0</v>
      </c>
      <c r="AG31" s="269">
        <v>0</v>
      </c>
      <c r="AH31" s="269">
        <v>0</v>
      </c>
      <c r="AI31" s="269">
        <v>0</v>
      </c>
      <c r="AJ31" s="269">
        <v>0</v>
      </c>
      <c r="AK31" s="269">
        <v>0</v>
      </c>
      <c r="AL31" s="269">
        <v>0</v>
      </c>
      <c r="AM31" s="269">
        <v>0</v>
      </c>
      <c r="AN31" s="269">
        <v>0</v>
      </c>
    </row>
    <row r="32" spans="3:40" x14ac:dyDescent="0.3">
      <c r="C32" s="269">
        <v>34</v>
      </c>
      <c r="D32" s="269">
        <v>4</v>
      </c>
      <c r="E32" s="269">
        <v>1</v>
      </c>
      <c r="F32" s="269">
        <v>95.4</v>
      </c>
      <c r="G32" s="269">
        <v>0</v>
      </c>
      <c r="H32" s="269">
        <v>23.4</v>
      </c>
      <c r="I32" s="269">
        <v>0</v>
      </c>
      <c r="J32" s="269">
        <v>0</v>
      </c>
      <c r="K32" s="269">
        <v>6.75</v>
      </c>
      <c r="L32" s="269">
        <v>0</v>
      </c>
      <c r="M32" s="269">
        <v>56.25</v>
      </c>
      <c r="N32" s="269">
        <v>0</v>
      </c>
      <c r="O32" s="269">
        <v>0</v>
      </c>
      <c r="P32" s="269">
        <v>0</v>
      </c>
      <c r="Q32" s="269">
        <v>0</v>
      </c>
      <c r="R32" s="269">
        <v>0</v>
      </c>
      <c r="S32" s="269">
        <v>0</v>
      </c>
      <c r="T32" s="269">
        <v>0</v>
      </c>
      <c r="U32" s="269">
        <v>0</v>
      </c>
      <c r="V32" s="269">
        <v>0</v>
      </c>
      <c r="W32" s="269">
        <v>0</v>
      </c>
      <c r="X32" s="269">
        <v>0</v>
      </c>
      <c r="Y32" s="269">
        <v>0</v>
      </c>
      <c r="Z32" s="269">
        <v>0</v>
      </c>
      <c r="AA32" s="269">
        <v>0</v>
      </c>
      <c r="AB32" s="269">
        <v>0</v>
      </c>
      <c r="AC32" s="269">
        <v>0</v>
      </c>
      <c r="AD32" s="269">
        <v>0</v>
      </c>
      <c r="AE32" s="269">
        <v>0</v>
      </c>
      <c r="AF32" s="269">
        <v>0</v>
      </c>
      <c r="AG32" s="269">
        <v>0</v>
      </c>
      <c r="AH32" s="269">
        <v>1</v>
      </c>
      <c r="AI32" s="269">
        <v>0</v>
      </c>
      <c r="AJ32" s="269">
        <v>0</v>
      </c>
      <c r="AK32" s="269">
        <v>0</v>
      </c>
      <c r="AL32" s="269">
        <v>0</v>
      </c>
      <c r="AM32" s="269">
        <v>8</v>
      </c>
      <c r="AN32" s="269">
        <v>0</v>
      </c>
    </row>
    <row r="33" spans="3:40" x14ac:dyDescent="0.3">
      <c r="C33" s="269">
        <v>34</v>
      </c>
      <c r="D33" s="269">
        <v>4</v>
      </c>
      <c r="E33" s="269">
        <v>2</v>
      </c>
      <c r="F33" s="269">
        <v>15147.35</v>
      </c>
      <c r="G33" s="269">
        <v>0</v>
      </c>
      <c r="H33" s="269">
        <v>3790.4</v>
      </c>
      <c r="I33" s="269">
        <v>0</v>
      </c>
      <c r="J33" s="269">
        <v>0</v>
      </c>
      <c r="K33" s="269">
        <v>1094</v>
      </c>
      <c r="L33" s="269">
        <v>0</v>
      </c>
      <c r="M33" s="269">
        <v>8722.9500000000007</v>
      </c>
      <c r="N33" s="269">
        <v>0</v>
      </c>
      <c r="O33" s="269">
        <v>0</v>
      </c>
      <c r="P33" s="269">
        <v>0</v>
      </c>
      <c r="Q33" s="269">
        <v>0</v>
      </c>
      <c r="R33" s="269">
        <v>0</v>
      </c>
      <c r="S33" s="269">
        <v>0</v>
      </c>
      <c r="T33" s="269">
        <v>0</v>
      </c>
      <c r="U33" s="269">
        <v>0</v>
      </c>
      <c r="V33" s="269">
        <v>0</v>
      </c>
      <c r="W33" s="269">
        <v>0</v>
      </c>
      <c r="X33" s="269">
        <v>0</v>
      </c>
      <c r="Y33" s="269">
        <v>0</v>
      </c>
      <c r="Z33" s="269">
        <v>0</v>
      </c>
      <c r="AA33" s="269">
        <v>0</v>
      </c>
      <c r="AB33" s="269">
        <v>0</v>
      </c>
      <c r="AC33" s="269">
        <v>0</v>
      </c>
      <c r="AD33" s="269">
        <v>0</v>
      </c>
      <c r="AE33" s="269">
        <v>0</v>
      </c>
      <c r="AF33" s="269">
        <v>0</v>
      </c>
      <c r="AG33" s="269">
        <v>0</v>
      </c>
      <c r="AH33" s="269">
        <v>160</v>
      </c>
      <c r="AI33" s="269">
        <v>0</v>
      </c>
      <c r="AJ33" s="269">
        <v>0</v>
      </c>
      <c r="AK33" s="269">
        <v>0</v>
      </c>
      <c r="AL33" s="269">
        <v>0</v>
      </c>
      <c r="AM33" s="269">
        <v>1380</v>
      </c>
      <c r="AN33" s="269">
        <v>0</v>
      </c>
    </row>
    <row r="34" spans="3:40" x14ac:dyDescent="0.3">
      <c r="C34" s="269">
        <v>34</v>
      </c>
      <c r="D34" s="269">
        <v>4</v>
      </c>
      <c r="E34" s="269">
        <v>3</v>
      </c>
      <c r="F34" s="269">
        <v>52</v>
      </c>
      <c r="G34" s="269">
        <v>0</v>
      </c>
      <c r="H34" s="269">
        <v>52</v>
      </c>
      <c r="I34" s="269">
        <v>0</v>
      </c>
      <c r="J34" s="269">
        <v>0</v>
      </c>
      <c r="K34" s="269">
        <v>0</v>
      </c>
      <c r="L34" s="269">
        <v>0</v>
      </c>
      <c r="M34" s="269">
        <v>0</v>
      </c>
      <c r="N34" s="269">
        <v>0</v>
      </c>
      <c r="O34" s="269">
        <v>0</v>
      </c>
      <c r="P34" s="269">
        <v>0</v>
      </c>
      <c r="Q34" s="269">
        <v>0</v>
      </c>
      <c r="R34" s="269">
        <v>0</v>
      </c>
      <c r="S34" s="269">
        <v>0</v>
      </c>
      <c r="T34" s="269">
        <v>0</v>
      </c>
      <c r="U34" s="269">
        <v>0</v>
      </c>
      <c r="V34" s="269">
        <v>0</v>
      </c>
      <c r="W34" s="269">
        <v>0</v>
      </c>
      <c r="X34" s="269">
        <v>0</v>
      </c>
      <c r="Y34" s="269">
        <v>0</v>
      </c>
      <c r="Z34" s="269">
        <v>0</v>
      </c>
      <c r="AA34" s="269">
        <v>0</v>
      </c>
      <c r="AB34" s="269">
        <v>0</v>
      </c>
      <c r="AC34" s="269">
        <v>0</v>
      </c>
      <c r="AD34" s="269">
        <v>0</v>
      </c>
      <c r="AE34" s="269">
        <v>0</v>
      </c>
      <c r="AF34" s="269">
        <v>0</v>
      </c>
      <c r="AG34" s="269">
        <v>0</v>
      </c>
      <c r="AH34" s="269">
        <v>0</v>
      </c>
      <c r="AI34" s="269">
        <v>0</v>
      </c>
      <c r="AJ34" s="269">
        <v>0</v>
      </c>
      <c r="AK34" s="269">
        <v>0</v>
      </c>
      <c r="AL34" s="269">
        <v>0</v>
      </c>
      <c r="AM34" s="269">
        <v>0</v>
      </c>
      <c r="AN34" s="269">
        <v>0</v>
      </c>
    </row>
    <row r="35" spans="3:40" x14ac:dyDescent="0.3">
      <c r="C35" s="269">
        <v>34</v>
      </c>
      <c r="D35" s="269">
        <v>4</v>
      </c>
      <c r="E35" s="269">
        <v>4</v>
      </c>
      <c r="F35" s="269">
        <v>734</v>
      </c>
      <c r="G35" s="269">
        <v>0</v>
      </c>
      <c r="H35" s="269">
        <v>464</v>
      </c>
      <c r="I35" s="269">
        <v>0</v>
      </c>
      <c r="J35" s="269">
        <v>0</v>
      </c>
      <c r="K35" s="269">
        <v>39</v>
      </c>
      <c r="L35" s="269">
        <v>0</v>
      </c>
      <c r="M35" s="269">
        <v>231</v>
      </c>
      <c r="N35" s="269">
        <v>0</v>
      </c>
      <c r="O35" s="269">
        <v>0</v>
      </c>
      <c r="P35" s="269">
        <v>0</v>
      </c>
      <c r="Q35" s="269">
        <v>0</v>
      </c>
      <c r="R35" s="269">
        <v>0</v>
      </c>
      <c r="S35" s="269">
        <v>0</v>
      </c>
      <c r="T35" s="269">
        <v>0</v>
      </c>
      <c r="U35" s="269">
        <v>0</v>
      </c>
      <c r="V35" s="269">
        <v>0</v>
      </c>
      <c r="W35" s="269">
        <v>0</v>
      </c>
      <c r="X35" s="269">
        <v>0</v>
      </c>
      <c r="Y35" s="269">
        <v>0</v>
      </c>
      <c r="Z35" s="269">
        <v>0</v>
      </c>
      <c r="AA35" s="269">
        <v>0</v>
      </c>
      <c r="AB35" s="269">
        <v>0</v>
      </c>
      <c r="AC35" s="269">
        <v>0</v>
      </c>
      <c r="AD35" s="269">
        <v>0</v>
      </c>
      <c r="AE35" s="269">
        <v>0</v>
      </c>
      <c r="AF35" s="269">
        <v>0</v>
      </c>
      <c r="AG35" s="269">
        <v>0</v>
      </c>
      <c r="AH35" s="269">
        <v>0</v>
      </c>
      <c r="AI35" s="269">
        <v>0</v>
      </c>
      <c r="AJ35" s="269">
        <v>0</v>
      </c>
      <c r="AK35" s="269">
        <v>0</v>
      </c>
      <c r="AL35" s="269">
        <v>0</v>
      </c>
      <c r="AM35" s="269">
        <v>0</v>
      </c>
      <c r="AN35" s="269">
        <v>0</v>
      </c>
    </row>
    <row r="36" spans="3:40" x14ac:dyDescent="0.3">
      <c r="C36" s="269">
        <v>34</v>
      </c>
      <c r="D36" s="269">
        <v>4</v>
      </c>
      <c r="E36" s="269">
        <v>5</v>
      </c>
      <c r="F36" s="269">
        <v>80</v>
      </c>
      <c r="G36" s="269">
        <v>80</v>
      </c>
      <c r="H36" s="269">
        <v>0</v>
      </c>
      <c r="I36" s="269">
        <v>0</v>
      </c>
      <c r="J36" s="269">
        <v>0</v>
      </c>
      <c r="K36" s="269">
        <v>0</v>
      </c>
      <c r="L36" s="269">
        <v>0</v>
      </c>
      <c r="M36" s="269">
        <v>0</v>
      </c>
      <c r="N36" s="269">
        <v>0</v>
      </c>
      <c r="O36" s="269">
        <v>0</v>
      </c>
      <c r="P36" s="269">
        <v>0</v>
      </c>
      <c r="Q36" s="269">
        <v>0</v>
      </c>
      <c r="R36" s="269">
        <v>0</v>
      </c>
      <c r="S36" s="269">
        <v>0</v>
      </c>
      <c r="T36" s="269">
        <v>0</v>
      </c>
      <c r="U36" s="269">
        <v>0</v>
      </c>
      <c r="V36" s="269">
        <v>0</v>
      </c>
      <c r="W36" s="269">
        <v>0</v>
      </c>
      <c r="X36" s="269">
        <v>0</v>
      </c>
      <c r="Y36" s="269">
        <v>0</v>
      </c>
      <c r="Z36" s="269">
        <v>0</v>
      </c>
      <c r="AA36" s="269">
        <v>0</v>
      </c>
      <c r="AB36" s="269">
        <v>0</v>
      </c>
      <c r="AC36" s="269">
        <v>0</v>
      </c>
      <c r="AD36" s="269">
        <v>0</v>
      </c>
      <c r="AE36" s="269">
        <v>0</v>
      </c>
      <c r="AF36" s="269">
        <v>0</v>
      </c>
      <c r="AG36" s="269">
        <v>0</v>
      </c>
      <c r="AH36" s="269">
        <v>0</v>
      </c>
      <c r="AI36" s="269">
        <v>0</v>
      </c>
      <c r="AJ36" s="269">
        <v>0</v>
      </c>
      <c r="AK36" s="269">
        <v>0</v>
      </c>
      <c r="AL36" s="269">
        <v>0</v>
      </c>
      <c r="AM36" s="269">
        <v>0</v>
      </c>
      <c r="AN36" s="269">
        <v>0</v>
      </c>
    </row>
    <row r="37" spans="3:40" x14ac:dyDescent="0.3">
      <c r="C37" s="269">
        <v>34</v>
      </c>
      <c r="D37" s="269">
        <v>4</v>
      </c>
      <c r="E37" s="269">
        <v>6</v>
      </c>
      <c r="F37" s="269">
        <v>3675436</v>
      </c>
      <c r="G37" s="269">
        <v>12000</v>
      </c>
      <c r="H37" s="269">
        <v>1541675</v>
      </c>
      <c r="I37" s="269">
        <v>0</v>
      </c>
      <c r="J37" s="269">
        <v>0</v>
      </c>
      <c r="K37" s="269">
        <v>185249</v>
      </c>
      <c r="L37" s="269">
        <v>0</v>
      </c>
      <c r="M37" s="269">
        <v>1766435</v>
      </c>
      <c r="N37" s="269">
        <v>0</v>
      </c>
      <c r="O37" s="269">
        <v>0</v>
      </c>
      <c r="P37" s="269">
        <v>0</v>
      </c>
      <c r="Q37" s="269">
        <v>0</v>
      </c>
      <c r="R37" s="269">
        <v>0</v>
      </c>
      <c r="S37" s="269">
        <v>0</v>
      </c>
      <c r="T37" s="269">
        <v>0</v>
      </c>
      <c r="U37" s="269">
        <v>0</v>
      </c>
      <c r="V37" s="269">
        <v>0</v>
      </c>
      <c r="W37" s="269">
        <v>0</v>
      </c>
      <c r="X37" s="269">
        <v>0</v>
      </c>
      <c r="Y37" s="269">
        <v>0</v>
      </c>
      <c r="Z37" s="269">
        <v>0</v>
      </c>
      <c r="AA37" s="269">
        <v>0</v>
      </c>
      <c r="AB37" s="269">
        <v>0</v>
      </c>
      <c r="AC37" s="269">
        <v>0</v>
      </c>
      <c r="AD37" s="269">
        <v>0</v>
      </c>
      <c r="AE37" s="269">
        <v>0</v>
      </c>
      <c r="AF37" s="269">
        <v>0</v>
      </c>
      <c r="AG37" s="269">
        <v>0</v>
      </c>
      <c r="AH37" s="269">
        <v>15273</v>
      </c>
      <c r="AI37" s="269">
        <v>0</v>
      </c>
      <c r="AJ37" s="269">
        <v>0</v>
      </c>
      <c r="AK37" s="269">
        <v>0</v>
      </c>
      <c r="AL37" s="269">
        <v>0</v>
      </c>
      <c r="AM37" s="269">
        <v>154804</v>
      </c>
      <c r="AN37" s="269">
        <v>0</v>
      </c>
    </row>
    <row r="38" spans="3:40" x14ac:dyDescent="0.3">
      <c r="C38" s="269">
        <v>34</v>
      </c>
      <c r="D38" s="269">
        <v>4</v>
      </c>
      <c r="E38" s="269">
        <v>7</v>
      </c>
      <c r="F38" s="269">
        <v>114482</v>
      </c>
      <c r="G38" s="269">
        <v>0</v>
      </c>
      <c r="H38" s="269">
        <v>111082</v>
      </c>
      <c r="I38" s="269">
        <v>0</v>
      </c>
      <c r="J38" s="269">
        <v>0</v>
      </c>
      <c r="K38" s="269">
        <v>0</v>
      </c>
      <c r="L38" s="269">
        <v>0</v>
      </c>
      <c r="M38" s="269">
        <v>3400</v>
      </c>
      <c r="N38" s="269">
        <v>0</v>
      </c>
      <c r="O38" s="269">
        <v>0</v>
      </c>
      <c r="P38" s="269">
        <v>0</v>
      </c>
      <c r="Q38" s="269">
        <v>0</v>
      </c>
      <c r="R38" s="269">
        <v>0</v>
      </c>
      <c r="S38" s="269">
        <v>0</v>
      </c>
      <c r="T38" s="269">
        <v>0</v>
      </c>
      <c r="U38" s="269">
        <v>0</v>
      </c>
      <c r="V38" s="269">
        <v>0</v>
      </c>
      <c r="W38" s="269">
        <v>0</v>
      </c>
      <c r="X38" s="269">
        <v>0</v>
      </c>
      <c r="Y38" s="269">
        <v>0</v>
      </c>
      <c r="Z38" s="269">
        <v>0</v>
      </c>
      <c r="AA38" s="269">
        <v>0</v>
      </c>
      <c r="AB38" s="269">
        <v>0</v>
      </c>
      <c r="AC38" s="269">
        <v>0</v>
      </c>
      <c r="AD38" s="269">
        <v>0</v>
      </c>
      <c r="AE38" s="269">
        <v>0</v>
      </c>
      <c r="AF38" s="269">
        <v>0</v>
      </c>
      <c r="AG38" s="269">
        <v>0</v>
      </c>
      <c r="AH38" s="269">
        <v>0</v>
      </c>
      <c r="AI38" s="269">
        <v>0</v>
      </c>
      <c r="AJ38" s="269">
        <v>0</v>
      </c>
      <c r="AK38" s="269">
        <v>0</v>
      </c>
      <c r="AL38" s="269">
        <v>0</v>
      </c>
      <c r="AM38" s="269">
        <v>0</v>
      </c>
      <c r="AN38" s="269">
        <v>0</v>
      </c>
    </row>
    <row r="39" spans="3:40" x14ac:dyDescent="0.3">
      <c r="C39" s="269">
        <v>34</v>
      </c>
      <c r="D39" s="269">
        <v>4</v>
      </c>
      <c r="E39" s="269">
        <v>9</v>
      </c>
      <c r="F39" s="269">
        <v>181052</v>
      </c>
      <c r="G39" s="269">
        <v>0</v>
      </c>
      <c r="H39" s="269">
        <v>166512</v>
      </c>
      <c r="I39" s="269">
        <v>0</v>
      </c>
      <c r="J39" s="269">
        <v>0</v>
      </c>
      <c r="K39" s="269">
        <v>0</v>
      </c>
      <c r="L39" s="269">
        <v>0</v>
      </c>
      <c r="M39" s="269">
        <v>10540</v>
      </c>
      <c r="N39" s="269">
        <v>0</v>
      </c>
      <c r="O39" s="269">
        <v>0</v>
      </c>
      <c r="P39" s="269">
        <v>0</v>
      </c>
      <c r="Q39" s="269">
        <v>0</v>
      </c>
      <c r="R39" s="269">
        <v>0</v>
      </c>
      <c r="S39" s="269">
        <v>0</v>
      </c>
      <c r="T39" s="269">
        <v>0</v>
      </c>
      <c r="U39" s="269">
        <v>0</v>
      </c>
      <c r="V39" s="269">
        <v>0</v>
      </c>
      <c r="W39" s="269">
        <v>0</v>
      </c>
      <c r="X39" s="269">
        <v>0</v>
      </c>
      <c r="Y39" s="269">
        <v>0</v>
      </c>
      <c r="Z39" s="269">
        <v>0</v>
      </c>
      <c r="AA39" s="269">
        <v>0</v>
      </c>
      <c r="AB39" s="269">
        <v>0</v>
      </c>
      <c r="AC39" s="269">
        <v>0</v>
      </c>
      <c r="AD39" s="269">
        <v>0</v>
      </c>
      <c r="AE39" s="269">
        <v>0</v>
      </c>
      <c r="AF39" s="269">
        <v>0</v>
      </c>
      <c r="AG39" s="269">
        <v>0</v>
      </c>
      <c r="AH39" s="269">
        <v>0</v>
      </c>
      <c r="AI39" s="269">
        <v>0</v>
      </c>
      <c r="AJ39" s="269">
        <v>0</v>
      </c>
      <c r="AK39" s="269">
        <v>0</v>
      </c>
      <c r="AL39" s="269">
        <v>0</v>
      </c>
      <c r="AM39" s="269">
        <v>4000</v>
      </c>
      <c r="AN39" s="269">
        <v>0</v>
      </c>
    </row>
    <row r="40" spans="3:40" x14ac:dyDescent="0.3">
      <c r="C40" s="269">
        <v>34</v>
      </c>
      <c r="D40" s="269">
        <v>4</v>
      </c>
      <c r="E40" s="269">
        <v>10</v>
      </c>
      <c r="F40" s="269">
        <v>15400</v>
      </c>
      <c r="G40" s="269">
        <v>0</v>
      </c>
      <c r="H40" s="269">
        <v>15400</v>
      </c>
      <c r="I40" s="269">
        <v>0</v>
      </c>
      <c r="J40" s="269">
        <v>0</v>
      </c>
      <c r="K40" s="269">
        <v>0</v>
      </c>
      <c r="L40" s="269">
        <v>0</v>
      </c>
      <c r="M40" s="269">
        <v>0</v>
      </c>
      <c r="N40" s="269">
        <v>0</v>
      </c>
      <c r="O40" s="269">
        <v>0</v>
      </c>
      <c r="P40" s="269">
        <v>0</v>
      </c>
      <c r="Q40" s="269">
        <v>0</v>
      </c>
      <c r="R40" s="269">
        <v>0</v>
      </c>
      <c r="S40" s="269">
        <v>0</v>
      </c>
      <c r="T40" s="269">
        <v>0</v>
      </c>
      <c r="U40" s="269">
        <v>0</v>
      </c>
      <c r="V40" s="269">
        <v>0</v>
      </c>
      <c r="W40" s="269">
        <v>0</v>
      </c>
      <c r="X40" s="269">
        <v>0</v>
      </c>
      <c r="Y40" s="269">
        <v>0</v>
      </c>
      <c r="Z40" s="269">
        <v>0</v>
      </c>
      <c r="AA40" s="269">
        <v>0</v>
      </c>
      <c r="AB40" s="269">
        <v>0</v>
      </c>
      <c r="AC40" s="269">
        <v>0</v>
      </c>
      <c r="AD40" s="269">
        <v>0</v>
      </c>
      <c r="AE40" s="269">
        <v>0</v>
      </c>
      <c r="AF40" s="269">
        <v>0</v>
      </c>
      <c r="AG40" s="269">
        <v>0</v>
      </c>
      <c r="AH40" s="269">
        <v>0</v>
      </c>
      <c r="AI40" s="269">
        <v>0</v>
      </c>
      <c r="AJ40" s="269">
        <v>0</v>
      </c>
      <c r="AK40" s="269">
        <v>0</v>
      </c>
      <c r="AL40" s="269">
        <v>0</v>
      </c>
      <c r="AM40" s="269">
        <v>0</v>
      </c>
      <c r="AN40" s="269">
        <v>0</v>
      </c>
    </row>
    <row r="41" spans="3:40" x14ac:dyDescent="0.3">
      <c r="C41" s="269">
        <v>34</v>
      </c>
      <c r="D41" s="269">
        <v>4</v>
      </c>
      <c r="E41" s="269">
        <v>11</v>
      </c>
      <c r="F41" s="269">
        <v>11248.25</v>
      </c>
      <c r="G41" s="269">
        <v>0</v>
      </c>
      <c r="H41" s="269">
        <v>7081.583333333333</v>
      </c>
      <c r="I41" s="269">
        <v>0</v>
      </c>
      <c r="J41" s="269">
        <v>0</v>
      </c>
      <c r="K41" s="269">
        <v>4166.666666666667</v>
      </c>
      <c r="L41" s="269">
        <v>0</v>
      </c>
      <c r="M41" s="269">
        <v>0</v>
      </c>
      <c r="N41" s="269">
        <v>0</v>
      </c>
      <c r="O41" s="269">
        <v>0</v>
      </c>
      <c r="P41" s="269">
        <v>0</v>
      </c>
      <c r="Q41" s="269">
        <v>0</v>
      </c>
      <c r="R41" s="269">
        <v>0</v>
      </c>
      <c r="S41" s="269">
        <v>0</v>
      </c>
      <c r="T41" s="269">
        <v>0</v>
      </c>
      <c r="U41" s="269">
        <v>0</v>
      </c>
      <c r="V41" s="269">
        <v>0</v>
      </c>
      <c r="W41" s="269">
        <v>0</v>
      </c>
      <c r="X41" s="269">
        <v>0</v>
      </c>
      <c r="Y41" s="269">
        <v>0</v>
      </c>
      <c r="Z41" s="269">
        <v>0</v>
      </c>
      <c r="AA41" s="269">
        <v>0</v>
      </c>
      <c r="AB41" s="269">
        <v>0</v>
      </c>
      <c r="AC41" s="269">
        <v>0</v>
      </c>
      <c r="AD41" s="269">
        <v>0</v>
      </c>
      <c r="AE41" s="269">
        <v>0</v>
      </c>
      <c r="AF41" s="269">
        <v>0</v>
      </c>
      <c r="AG41" s="269">
        <v>0</v>
      </c>
      <c r="AH41" s="269">
        <v>0</v>
      </c>
      <c r="AI41" s="269">
        <v>0</v>
      </c>
      <c r="AJ41" s="269">
        <v>0</v>
      </c>
      <c r="AK41" s="269">
        <v>0</v>
      </c>
      <c r="AL41" s="269">
        <v>0</v>
      </c>
      <c r="AM41" s="269">
        <v>0</v>
      </c>
      <c r="AN41" s="269">
        <v>0</v>
      </c>
    </row>
    <row r="42" spans="3:40" x14ac:dyDescent="0.3">
      <c r="C42" s="269">
        <v>34</v>
      </c>
      <c r="D42" s="269">
        <v>5</v>
      </c>
      <c r="E42" s="269">
        <v>1</v>
      </c>
      <c r="F42" s="269">
        <v>96.4</v>
      </c>
      <c r="G42" s="269">
        <v>0</v>
      </c>
      <c r="H42" s="269">
        <v>23.4</v>
      </c>
      <c r="I42" s="269">
        <v>0</v>
      </c>
      <c r="J42" s="269">
        <v>0</v>
      </c>
      <c r="K42" s="269">
        <v>7.75</v>
      </c>
      <c r="L42" s="269">
        <v>0</v>
      </c>
      <c r="M42" s="269">
        <v>56.25</v>
      </c>
      <c r="N42" s="269">
        <v>0</v>
      </c>
      <c r="O42" s="269">
        <v>0</v>
      </c>
      <c r="P42" s="269">
        <v>0</v>
      </c>
      <c r="Q42" s="269">
        <v>0</v>
      </c>
      <c r="R42" s="269">
        <v>0</v>
      </c>
      <c r="S42" s="269">
        <v>0</v>
      </c>
      <c r="T42" s="269">
        <v>0</v>
      </c>
      <c r="U42" s="269">
        <v>0</v>
      </c>
      <c r="V42" s="269">
        <v>0</v>
      </c>
      <c r="W42" s="269">
        <v>0</v>
      </c>
      <c r="X42" s="269">
        <v>0</v>
      </c>
      <c r="Y42" s="269">
        <v>0</v>
      </c>
      <c r="Z42" s="269">
        <v>0</v>
      </c>
      <c r="AA42" s="269">
        <v>0</v>
      </c>
      <c r="AB42" s="269">
        <v>0</v>
      </c>
      <c r="AC42" s="269">
        <v>0</v>
      </c>
      <c r="AD42" s="269">
        <v>0</v>
      </c>
      <c r="AE42" s="269">
        <v>0</v>
      </c>
      <c r="AF42" s="269">
        <v>0</v>
      </c>
      <c r="AG42" s="269">
        <v>0</v>
      </c>
      <c r="AH42" s="269">
        <v>1</v>
      </c>
      <c r="AI42" s="269">
        <v>0</v>
      </c>
      <c r="AJ42" s="269">
        <v>0</v>
      </c>
      <c r="AK42" s="269">
        <v>0</v>
      </c>
      <c r="AL42" s="269">
        <v>0</v>
      </c>
      <c r="AM42" s="269">
        <v>8</v>
      </c>
      <c r="AN42" s="269">
        <v>0</v>
      </c>
    </row>
    <row r="43" spans="3:40" x14ac:dyDescent="0.3">
      <c r="C43" s="269">
        <v>34</v>
      </c>
      <c r="D43" s="269">
        <v>5</v>
      </c>
      <c r="E43" s="269">
        <v>2</v>
      </c>
      <c r="F43" s="269">
        <v>14668.5</v>
      </c>
      <c r="G43" s="269">
        <v>0</v>
      </c>
      <c r="H43" s="269">
        <v>3806.4</v>
      </c>
      <c r="I43" s="269">
        <v>0</v>
      </c>
      <c r="J43" s="269">
        <v>0</v>
      </c>
      <c r="K43" s="269">
        <v>1048.25</v>
      </c>
      <c r="L43" s="269">
        <v>0</v>
      </c>
      <c r="M43" s="269">
        <v>8409.85</v>
      </c>
      <c r="N43" s="269">
        <v>0</v>
      </c>
      <c r="O43" s="269">
        <v>0</v>
      </c>
      <c r="P43" s="269">
        <v>0</v>
      </c>
      <c r="Q43" s="269">
        <v>0</v>
      </c>
      <c r="R43" s="269">
        <v>0</v>
      </c>
      <c r="S43" s="269">
        <v>0</v>
      </c>
      <c r="T43" s="269">
        <v>0</v>
      </c>
      <c r="U43" s="269">
        <v>0</v>
      </c>
      <c r="V43" s="269">
        <v>0</v>
      </c>
      <c r="W43" s="269">
        <v>0</v>
      </c>
      <c r="X43" s="269">
        <v>0</v>
      </c>
      <c r="Y43" s="269">
        <v>0</v>
      </c>
      <c r="Z43" s="269">
        <v>0</v>
      </c>
      <c r="AA43" s="269">
        <v>0</v>
      </c>
      <c r="AB43" s="269">
        <v>0</v>
      </c>
      <c r="AC43" s="269">
        <v>0</v>
      </c>
      <c r="AD43" s="269">
        <v>0</v>
      </c>
      <c r="AE43" s="269">
        <v>0</v>
      </c>
      <c r="AF43" s="269">
        <v>0</v>
      </c>
      <c r="AG43" s="269">
        <v>0</v>
      </c>
      <c r="AH43" s="269">
        <v>160</v>
      </c>
      <c r="AI43" s="269">
        <v>0</v>
      </c>
      <c r="AJ43" s="269">
        <v>0</v>
      </c>
      <c r="AK43" s="269">
        <v>0</v>
      </c>
      <c r="AL43" s="269">
        <v>0</v>
      </c>
      <c r="AM43" s="269">
        <v>1244</v>
      </c>
      <c r="AN43" s="269">
        <v>0</v>
      </c>
    </row>
    <row r="44" spans="3:40" x14ac:dyDescent="0.3">
      <c r="C44" s="269">
        <v>34</v>
      </c>
      <c r="D44" s="269">
        <v>5</v>
      </c>
      <c r="E44" s="269">
        <v>3</v>
      </c>
      <c r="F44" s="269">
        <v>72</v>
      </c>
      <c r="G44" s="269">
        <v>0</v>
      </c>
      <c r="H44" s="269">
        <v>72</v>
      </c>
      <c r="I44" s="269">
        <v>0</v>
      </c>
      <c r="J44" s="269">
        <v>0</v>
      </c>
      <c r="K44" s="269">
        <v>0</v>
      </c>
      <c r="L44" s="269">
        <v>0</v>
      </c>
      <c r="M44" s="269">
        <v>0</v>
      </c>
      <c r="N44" s="269">
        <v>0</v>
      </c>
      <c r="O44" s="269">
        <v>0</v>
      </c>
      <c r="P44" s="269">
        <v>0</v>
      </c>
      <c r="Q44" s="269">
        <v>0</v>
      </c>
      <c r="R44" s="269">
        <v>0</v>
      </c>
      <c r="S44" s="269">
        <v>0</v>
      </c>
      <c r="T44" s="269">
        <v>0</v>
      </c>
      <c r="U44" s="269">
        <v>0</v>
      </c>
      <c r="V44" s="269">
        <v>0</v>
      </c>
      <c r="W44" s="269">
        <v>0</v>
      </c>
      <c r="X44" s="269">
        <v>0</v>
      </c>
      <c r="Y44" s="269">
        <v>0</v>
      </c>
      <c r="Z44" s="269">
        <v>0</v>
      </c>
      <c r="AA44" s="269">
        <v>0</v>
      </c>
      <c r="AB44" s="269">
        <v>0</v>
      </c>
      <c r="AC44" s="269">
        <v>0</v>
      </c>
      <c r="AD44" s="269">
        <v>0</v>
      </c>
      <c r="AE44" s="269">
        <v>0</v>
      </c>
      <c r="AF44" s="269">
        <v>0</v>
      </c>
      <c r="AG44" s="269">
        <v>0</v>
      </c>
      <c r="AH44" s="269">
        <v>0</v>
      </c>
      <c r="AI44" s="269">
        <v>0</v>
      </c>
      <c r="AJ44" s="269">
        <v>0</v>
      </c>
      <c r="AK44" s="269">
        <v>0</v>
      </c>
      <c r="AL44" s="269">
        <v>0</v>
      </c>
      <c r="AM44" s="269">
        <v>0</v>
      </c>
      <c r="AN44" s="269">
        <v>0</v>
      </c>
    </row>
    <row r="45" spans="3:40" x14ac:dyDescent="0.3">
      <c r="C45" s="269">
        <v>34</v>
      </c>
      <c r="D45" s="269">
        <v>5</v>
      </c>
      <c r="E45" s="269">
        <v>4</v>
      </c>
      <c r="F45" s="269">
        <v>815</v>
      </c>
      <c r="G45" s="269">
        <v>0</v>
      </c>
      <c r="H45" s="269">
        <v>486</v>
      </c>
      <c r="I45" s="269">
        <v>0</v>
      </c>
      <c r="J45" s="269">
        <v>0</v>
      </c>
      <c r="K45" s="269">
        <v>47</v>
      </c>
      <c r="L45" s="269">
        <v>0</v>
      </c>
      <c r="M45" s="269">
        <v>282</v>
      </c>
      <c r="N45" s="269">
        <v>0</v>
      </c>
      <c r="O45" s="269">
        <v>0</v>
      </c>
      <c r="P45" s="269">
        <v>0</v>
      </c>
      <c r="Q45" s="269">
        <v>0</v>
      </c>
      <c r="R45" s="269">
        <v>0</v>
      </c>
      <c r="S45" s="269">
        <v>0</v>
      </c>
      <c r="T45" s="269">
        <v>0</v>
      </c>
      <c r="U45" s="269">
        <v>0</v>
      </c>
      <c r="V45" s="269">
        <v>0</v>
      </c>
      <c r="W45" s="269">
        <v>0</v>
      </c>
      <c r="X45" s="269">
        <v>0</v>
      </c>
      <c r="Y45" s="269">
        <v>0</v>
      </c>
      <c r="Z45" s="269">
        <v>0</v>
      </c>
      <c r="AA45" s="269">
        <v>0</v>
      </c>
      <c r="AB45" s="269">
        <v>0</v>
      </c>
      <c r="AC45" s="269">
        <v>0</v>
      </c>
      <c r="AD45" s="269">
        <v>0</v>
      </c>
      <c r="AE45" s="269">
        <v>0</v>
      </c>
      <c r="AF45" s="269">
        <v>0</v>
      </c>
      <c r="AG45" s="269">
        <v>0</v>
      </c>
      <c r="AH45" s="269">
        <v>0</v>
      </c>
      <c r="AI45" s="269">
        <v>0</v>
      </c>
      <c r="AJ45" s="269">
        <v>0</v>
      </c>
      <c r="AK45" s="269">
        <v>0</v>
      </c>
      <c r="AL45" s="269">
        <v>0</v>
      </c>
      <c r="AM45" s="269">
        <v>0</v>
      </c>
      <c r="AN45" s="269">
        <v>0</v>
      </c>
    </row>
    <row r="46" spans="3:40" x14ac:dyDescent="0.3">
      <c r="C46" s="269">
        <v>34</v>
      </c>
      <c r="D46" s="269">
        <v>5</v>
      </c>
      <c r="E46" s="269">
        <v>5</v>
      </c>
      <c r="F46" s="269">
        <v>80</v>
      </c>
      <c r="G46" s="269">
        <v>80</v>
      </c>
      <c r="H46" s="269">
        <v>0</v>
      </c>
      <c r="I46" s="269">
        <v>0</v>
      </c>
      <c r="J46" s="269">
        <v>0</v>
      </c>
      <c r="K46" s="269">
        <v>0</v>
      </c>
      <c r="L46" s="269">
        <v>0</v>
      </c>
      <c r="M46" s="269">
        <v>0</v>
      </c>
      <c r="N46" s="269">
        <v>0</v>
      </c>
      <c r="O46" s="269">
        <v>0</v>
      </c>
      <c r="P46" s="269">
        <v>0</v>
      </c>
      <c r="Q46" s="269">
        <v>0</v>
      </c>
      <c r="R46" s="269">
        <v>0</v>
      </c>
      <c r="S46" s="269">
        <v>0</v>
      </c>
      <c r="T46" s="269">
        <v>0</v>
      </c>
      <c r="U46" s="269">
        <v>0</v>
      </c>
      <c r="V46" s="269">
        <v>0</v>
      </c>
      <c r="W46" s="269">
        <v>0</v>
      </c>
      <c r="X46" s="269">
        <v>0</v>
      </c>
      <c r="Y46" s="269">
        <v>0</v>
      </c>
      <c r="Z46" s="269">
        <v>0</v>
      </c>
      <c r="AA46" s="269">
        <v>0</v>
      </c>
      <c r="AB46" s="269">
        <v>0</v>
      </c>
      <c r="AC46" s="269">
        <v>0</v>
      </c>
      <c r="AD46" s="269">
        <v>0</v>
      </c>
      <c r="AE46" s="269">
        <v>0</v>
      </c>
      <c r="AF46" s="269">
        <v>0</v>
      </c>
      <c r="AG46" s="269">
        <v>0</v>
      </c>
      <c r="AH46" s="269">
        <v>0</v>
      </c>
      <c r="AI46" s="269">
        <v>0</v>
      </c>
      <c r="AJ46" s="269">
        <v>0</v>
      </c>
      <c r="AK46" s="269">
        <v>0</v>
      </c>
      <c r="AL46" s="269">
        <v>0</v>
      </c>
      <c r="AM46" s="269">
        <v>0</v>
      </c>
      <c r="AN46" s="269">
        <v>0</v>
      </c>
    </row>
    <row r="47" spans="3:40" x14ac:dyDescent="0.3">
      <c r="C47" s="269">
        <v>34</v>
      </c>
      <c r="D47" s="269">
        <v>5</v>
      </c>
      <c r="E47" s="269">
        <v>6</v>
      </c>
      <c r="F47" s="269">
        <v>3897053</v>
      </c>
      <c r="G47" s="269">
        <v>12000</v>
      </c>
      <c r="H47" s="269">
        <v>1653738</v>
      </c>
      <c r="I47" s="269">
        <v>0</v>
      </c>
      <c r="J47" s="269">
        <v>0</v>
      </c>
      <c r="K47" s="269">
        <v>200985</v>
      </c>
      <c r="L47" s="269">
        <v>0</v>
      </c>
      <c r="M47" s="269">
        <v>1862601</v>
      </c>
      <c r="N47" s="269">
        <v>0</v>
      </c>
      <c r="O47" s="269">
        <v>0</v>
      </c>
      <c r="P47" s="269">
        <v>0</v>
      </c>
      <c r="Q47" s="269">
        <v>0</v>
      </c>
      <c r="R47" s="269">
        <v>0</v>
      </c>
      <c r="S47" s="269">
        <v>0</v>
      </c>
      <c r="T47" s="269">
        <v>0</v>
      </c>
      <c r="U47" s="269">
        <v>0</v>
      </c>
      <c r="V47" s="269">
        <v>0</v>
      </c>
      <c r="W47" s="269">
        <v>0</v>
      </c>
      <c r="X47" s="269">
        <v>0</v>
      </c>
      <c r="Y47" s="269">
        <v>0</v>
      </c>
      <c r="Z47" s="269">
        <v>0</v>
      </c>
      <c r="AA47" s="269">
        <v>0</v>
      </c>
      <c r="AB47" s="269">
        <v>0</v>
      </c>
      <c r="AC47" s="269">
        <v>0</v>
      </c>
      <c r="AD47" s="269">
        <v>0</v>
      </c>
      <c r="AE47" s="269">
        <v>0</v>
      </c>
      <c r="AF47" s="269">
        <v>0</v>
      </c>
      <c r="AG47" s="269">
        <v>0</v>
      </c>
      <c r="AH47" s="269">
        <v>15273</v>
      </c>
      <c r="AI47" s="269">
        <v>0</v>
      </c>
      <c r="AJ47" s="269">
        <v>0</v>
      </c>
      <c r="AK47" s="269">
        <v>0</v>
      </c>
      <c r="AL47" s="269">
        <v>0</v>
      </c>
      <c r="AM47" s="269">
        <v>152456</v>
      </c>
      <c r="AN47" s="269">
        <v>0</v>
      </c>
    </row>
    <row r="48" spans="3:40" x14ac:dyDescent="0.3">
      <c r="C48" s="269">
        <v>34</v>
      </c>
      <c r="D48" s="269">
        <v>5</v>
      </c>
      <c r="E48" s="269">
        <v>9</v>
      </c>
      <c r="F48" s="269">
        <v>85410</v>
      </c>
      <c r="G48" s="269">
        <v>0</v>
      </c>
      <c r="H48" s="269">
        <v>74270</v>
      </c>
      <c r="I48" s="269">
        <v>0</v>
      </c>
      <c r="J48" s="269">
        <v>0</v>
      </c>
      <c r="K48" s="269">
        <v>3140</v>
      </c>
      <c r="L48" s="269">
        <v>0</v>
      </c>
      <c r="M48" s="269">
        <v>4000</v>
      </c>
      <c r="N48" s="269">
        <v>0</v>
      </c>
      <c r="O48" s="269">
        <v>0</v>
      </c>
      <c r="P48" s="269">
        <v>0</v>
      </c>
      <c r="Q48" s="269">
        <v>0</v>
      </c>
      <c r="R48" s="269">
        <v>0</v>
      </c>
      <c r="S48" s="269">
        <v>0</v>
      </c>
      <c r="T48" s="269">
        <v>0</v>
      </c>
      <c r="U48" s="269">
        <v>0</v>
      </c>
      <c r="V48" s="269">
        <v>0</v>
      </c>
      <c r="W48" s="269">
        <v>0</v>
      </c>
      <c r="X48" s="269">
        <v>0</v>
      </c>
      <c r="Y48" s="269">
        <v>0</v>
      </c>
      <c r="Z48" s="269">
        <v>0</v>
      </c>
      <c r="AA48" s="269">
        <v>0</v>
      </c>
      <c r="AB48" s="269">
        <v>0</v>
      </c>
      <c r="AC48" s="269">
        <v>0</v>
      </c>
      <c r="AD48" s="269">
        <v>0</v>
      </c>
      <c r="AE48" s="269">
        <v>0</v>
      </c>
      <c r="AF48" s="269">
        <v>0</v>
      </c>
      <c r="AG48" s="269">
        <v>0</v>
      </c>
      <c r="AH48" s="269">
        <v>0</v>
      </c>
      <c r="AI48" s="269">
        <v>0</v>
      </c>
      <c r="AJ48" s="269">
        <v>0</v>
      </c>
      <c r="AK48" s="269">
        <v>0</v>
      </c>
      <c r="AL48" s="269">
        <v>0</v>
      </c>
      <c r="AM48" s="269">
        <v>4000</v>
      </c>
      <c r="AN48" s="269">
        <v>0</v>
      </c>
    </row>
    <row r="49" spans="3:40" x14ac:dyDescent="0.3">
      <c r="C49" s="269">
        <v>34</v>
      </c>
      <c r="D49" s="269">
        <v>5</v>
      </c>
      <c r="E49" s="269">
        <v>10</v>
      </c>
      <c r="F49" s="269">
        <v>8600</v>
      </c>
      <c r="G49" s="269">
        <v>0</v>
      </c>
      <c r="H49" s="269">
        <v>7900</v>
      </c>
      <c r="I49" s="269">
        <v>0</v>
      </c>
      <c r="J49" s="269">
        <v>0</v>
      </c>
      <c r="K49" s="269">
        <v>700</v>
      </c>
      <c r="L49" s="269">
        <v>0</v>
      </c>
      <c r="M49" s="269">
        <v>0</v>
      </c>
      <c r="N49" s="269">
        <v>0</v>
      </c>
      <c r="O49" s="269">
        <v>0</v>
      </c>
      <c r="P49" s="269">
        <v>0</v>
      </c>
      <c r="Q49" s="269">
        <v>0</v>
      </c>
      <c r="R49" s="269">
        <v>0</v>
      </c>
      <c r="S49" s="269">
        <v>0</v>
      </c>
      <c r="T49" s="269">
        <v>0</v>
      </c>
      <c r="U49" s="269">
        <v>0</v>
      </c>
      <c r="V49" s="269">
        <v>0</v>
      </c>
      <c r="W49" s="269">
        <v>0</v>
      </c>
      <c r="X49" s="269">
        <v>0</v>
      </c>
      <c r="Y49" s="269">
        <v>0</v>
      </c>
      <c r="Z49" s="269">
        <v>0</v>
      </c>
      <c r="AA49" s="269">
        <v>0</v>
      </c>
      <c r="AB49" s="269">
        <v>0</v>
      </c>
      <c r="AC49" s="269">
        <v>0</v>
      </c>
      <c r="AD49" s="269">
        <v>0</v>
      </c>
      <c r="AE49" s="269">
        <v>0</v>
      </c>
      <c r="AF49" s="269">
        <v>0</v>
      </c>
      <c r="AG49" s="269">
        <v>0</v>
      </c>
      <c r="AH49" s="269">
        <v>0</v>
      </c>
      <c r="AI49" s="269">
        <v>0</v>
      </c>
      <c r="AJ49" s="269">
        <v>0</v>
      </c>
      <c r="AK49" s="269">
        <v>0</v>
      </c>
      <c r="AL49" s="269">
        <v>0</v>
      </c>
      <c r="AM49" s="269">
        <v>0</v>
      </c>
      <c r="AN49" s="269">
        <v>0</v>
      </c>
    </row>
    <row r="50" spans="3:40" x14ac:dyDescent="0.3">
      <c r="C50" s="269">
        <v>34</v>
      </c>
      <c r="D50" s="269">
        <v>5</v>
      </c>
      <c r="E50" s="269">
        <v>11</v>
      </c>
      <c r="F50" s="269">
        <v>11248.25</v>
      </c>
      <c r="G50" s="269">
        <v>0</v>
      </c>
      <c r="H50" s="269">
        <v>7081.583333333333</v>
      </c>
      <c r="I50" s="269">
        <v>0</v>
      </c>
      <c r="J50" s="269">
        <v>0</v>
      </c>
      <c r="K50" s="269">
        <v>4166.666666666667</v>
      </c>
      <c r="L50" s="269">
        <v>0</v>
      </c>
      <c r="M50" s="269">
        <v>0</v>
      </c>
      <c r="N50" s="269">
        <v>0</v>
      </c>
      <c r="O50" s="269">
        <v>0</v>
      </c>
      <c r="P50" s="269">
        <v>0</v>
      </c>
      <c r="Q50" s="269">
        <v>0</v>
      </c>
      <c r="R50" s="269">
        <v>0</v>
      </c>
      <c r="S50" s="269">
        <v>0</v>
      </c>
      <c r="T50" s="269">
        <v>0</v>
      </c>
      <c r="U50" s="269">
        <v>0</v>
      </c>
      <c r="V50" s="269">
        <v>0</v>
      </c>
      <c r="W50" s="269">
        <v>0</v>
      </c>
      <c r="X50" s="269">
        <v>0</v>
      </c>
      <c r="Y50" s="269">
        <v>0</v>
      </c>
      <c r="Z50" s="269">
        <v>0</v>
      </c>
      <c r="AA50" s="269">
        <v>0</v>
      </c>
      <c r="AB50" s="269">
        <v>0</v>
      </c>
      <c r="AC50" s="269">
        <v>0</v>
      </c>
      <c r="AD50" s="269">
        <v>0</v>
      </c>
      <c r="AE50" s="269">
        <v>0</v>
      </c>
      <c r="AF50" s="269">
        <v>0</v>
      </c>
      <c r="AG50" s="269">
        <v>0</v>
      </c>
      <c r="AH50" s="269">
        <v>0</v>
      </c>
      <c r="AI50" s="269">
        <v>0</v>
      </c>
      <c r="AJ50" s="269">
        <v>0</v>
      </c>
      <c r="AK50" s="269">
        <v>0</v>
      </c>
      <c r="AL50" s="269">
        <v>0</v>
      </c>
      <c r="AM50" s="269">
        <v>0</v>
      </c>
      <c r="AN50" s="269">
        <v>0</v>
      </c>
    </row>
    <row r="51" spans="3:40" x14ac:dyDescent="0.3">
      <c r="C51" s="269">
        <v>34</v>
      </c>
      <c r="D51" s="269">
        <v>6</v>
      </c>
      <c r="E51" s="269">
        <v>1</v>
      </c>
      <c r="F51" s="269">
        <v>97.4</v>
      </c>
      <c r="G51" s="269">
        <v>0</v>
      </c>
      <c r="H51" s="269">
        <v>23.4</v>
      </c>
      <c r="I51" s="269">
        <v>0</v>
      </c>
      <c r="J51" s="269">
        <v>0</v>
      </c>
      <c r="K51" s="269">
        <v>7.75</v>
      </c>
      <c r="L51" s="269">
        <v>0</v>
      </c>
      <c r="M51" s="269">
        <v>57.25</v>
      </c>
      <c r="N51" s="269">
        <v>0</v>
      </c>
      <c r="O51" s="269">
        <v>0</v>
      </c>
      <c r="P51" s="269">
        <v>0</v>
      </c>
      <c r="Q51" s="269">
        <v>0</v>
      </c>
      <c r="R51" s="269">
        <v>0</v>
      </c>
      <c r="S51" s="269">
        <v>0</v>
      </c>
      <c r="T51" s="269">
        <v>0</v>
      </c>
      <c r="U51" s="269">
        <v>0</v>
      </c>
      <c r="V51" s="269">
        <v>0</v>
      </c>
      <c r="W51" s="269">
        <v>0</v>
      </c>
      <c r="X51" s="269">
        <v>0</v>
      </c>
      <c r="Y51" s="269">
        <v>0</v>
      </c>
      <c r="Z51" s="269">
        <v>0</v>
      </c>
      <c r="AA51" s="269">
        <v>0</v>
      </c>
      <c r="AB51" s="269">
        <v>0</v>
      </c>
      <c r="AC51" s="269">
        <v>0</v>
      </c>
      <c r="AD51" s="269">
        <v>0</v>
      </c>
      <c r="AE51" s="269">
        <v>0</v>
      </c>
      <c r="AF51" s="269">
        <v>0</v>
      </c>
      <c r="AG51" s="269">
        <v>0</v>
      </c>
      <c r="AH51" s="269">
        <v>1</v>
      </c>
      <c r="AI51" s="269">
        <v>0</v>
      </c>
      <c r="AJ51" s="269">
        <v>0</v>
      </c>
      <c r="AK51" s="269">
        <v>0</v>
      </c>
      <c r="AL51" s="269">
        <v>0</v>
      </c>
      <c r="AM51" s="269">
        <v>8</v>
      </c>
      <c r="AN51" s="269">
        <v>0</v>
      </c>
    </row>
    <row r="52" spans="3:40" x14ac:dyDescent="0.3">
      <c r="C52" s="269">
        <v>34</v>
      </c>
      <c r="D52" s="269">
        <v>6</v>
      </c>
      <c r="E52" s="269">
        <v>2</v>
      </c>
      <c r="F52" s="269">
        <v>13507.92</v>
      </c>
      <c r="G52" s="269">
        <v>0</v>
      </c>
      <c r="H52" s="269">
        <v>3332</v>
      </c>
      <c r="I52" s="269">
        <v>0</v>
      </c>
      <c r="J52" s="269">
        <v>0</v>
      </c>
      <c r="K52" s="269">
        <v>1102.1300000000001</v>
      </c>
      <c r="L52" s="269">
        <v>0</v>
      </c>
      <c r="M52" s="269">
        <v>7733.8</v>
      </c>
      <c r="N52" s="269">
        <v>0</v>
      </c>
      <c r="O52" s="269">
        <v>0</v>
      </c>
      <c r="P52" s="269">
        <v>0</v>
      </c>
      <c r="Q52" s="269">
        <v>0</v>
      </c>
      <c r="R52" s="269">
        <v>0</v>
      </c>
      <c r="S52" s="269">
        <v>0</v>
      </c>
      <c r="T52" s="269">
        <v>0</v>
      </c>
      <c r="U52" s="269">
        <v>0</v>
      </c>
      <c r="V52" s="269">
        <v>0</v>
      </c>
      <c r="W52" s="269">
        <v>0</v>
      </c>
      <c r="X52" s="269">
        <v>0</v>
      </c>
      <c r="Y52" s="269">
        <v>0</v>
      </c>
      <c r="Z52" s="269">
        <v>0</v>
      </c>
      <c r="AA52" s="269">
        <v>0</v>
      </c>
      <c r="AB52" s="269">
        <v>0</v>
      </c>
      <c r="AC52" s="269">
        <v>0</v>
      </c>
      <c r="AD52" s="269">
        <v>0</v>
      </c>
      <c r="AE52" s="269">
        <v>0</v>
      </c>
      <c r="AF52" s="269">
        <v>0</v>
      </c>
      <c r="AG52" s="269">
        <v>0</v>
      </c>
      <c r="AH52" s="269">
        <v>160</v>
      </c>
      <c r="AI52" s="269">
        <v>0</v>
      </c>
      <c r="AJ52" s="269">
        <v>0</v>
      </c>
      <c r="AK52" s="269">
        <v>0</v>
      </c>
      <c r="AL52" s="269">
        <v>0</v>
      </c>
      <c r="AM52" s="269">
        <v>1180</v>
      </c>
      <c r="AN52" s="269">
        <v>0</v>
      </c>
    </row>
    <row r="53" spans="3:40" x14ac:dyDescent="0.3">
      <c r="C53" s="269">
        <v>34</v>
      </c>
      <c r="D53" s="269">
        <v>6</v>
      </c>
      <c r="E53" s="269">
        <v>3</v>
      </c>
      <c r="F53" s="269">
        <v>42</v>
      </c>
      <c r="G53" s="269">
        <v>0</v>
      </c>
      <c r="H53" s="269">
        <v>42</v>
      </c>
      <c r="I53" s="269">
        <v>0</v>
      </c>
      <c r="J53" s="269">
        <v>0</v>
      </c>
      <c r="K53" s="269">
        <v>0</v>
      </c>
      <c r="L53" s="269">
        <v>0</v>
      </c>
      <c r="M53" s="269">
        <v>0</v>
      </c>
      <c r="N53" s="269">
        <v>0</v>
      </c>
      <c r="O53" s="269">
        <v>0</v>
      </c>
      <c r="P53" s="269">
        <v>0</v>
      </c>
      <c r="Q53" s="269">
        <v>0</v>
      </c>
      <c r="R53" s="269">
        <v>0</v>
      </c>
      <c r="S53" s="269">
        <v>0</v>
      </c>
      <c r="T53" s="269">
        <v>0</v>
      </c>
      <c r="U53" s="269">
        <v>0</v>
      </c>
      <c r="V53" s="269">
        <v>0</v>
      </c>
      <c r="W53" s="269">
        <v>0</v>
      </c>
      <c r="X53" s="269">
        <v>0</v>
      </c>
      <c r="Y53" s="269">
        <v>0</v>
      </c>
      <c r="Z53" s="269">
        <v>0</v>
      </c>
      <c r="AA53" s="269">
        <v>0</v>
      </c>
      <c r="AB53" s="269">
        <v>0</v>
      </c>
      <c r="AC53" s="269">
        <v>0</v>
      </c>
      <c r="AD53" s="269">
        <v>0</v>
      </c>
      <c r="AE53" s="269">
        <v>0</v>
      </c>
      <c r="AF53" s="269">
        <v>0</v>
      </c>
      <c r="AG53" s="269">
        <v>0</v>
      </c>
      <c r="AH53" s="269">
        <v>0</v>
      </c>
      <c r="AI53" s="269">
        <v>0</v>
      </c>
      <c r="AJ53" s="269">
        <v>0</v>
      </c>
      <c r="AK53" s="269">
        <v>0</v>
      </c>
      <c r="AL53" s="269">
        <v>0</v>
      </c>
      <c r="AM53" s="269">
        <v>0</v>
      </c>
      <c r="AN53" s="269">
        <v>0</v>
      </c>
    </row>
    <row r="54" spans="3:40" x14ac:dyDescent="0.3">
      <c r="C54" s="269">
        <v>34</v>
      </c>
      <c r="D54" s="269">
        <v>6</v>
      </c>
      <c r="E54" s="269">
        <v>4</v>
      </c>
      <c r="F54" s="269">
        <v>800</v>
      </c>
      <c r="G54" s="269">
        <v>0</v>
      </c>
      <c r="H54" s="269">
        <v>498</v>
      </c>
      <c r="I54" s="269">
        <v>0</v>
      </c>
      <c r="J54" s="269">
        <v>0</v>
      </c>
      <c r="K54" s="269">
        <v>40</v>
      </c>
      <c r="L54" s="269">
        <v>0</v>
      </c>
      <c r="M54" s="269">
        <v>262</v>
      </c>
      <c r="N54" s="269">
        <v>0</v>
      </c>
      <c r="O54" s="269">
        <v>0</v>
      </c>
      <c r="P54" s="269">
        <v>0</v>
      </c>
      <c r="Q54" s="269">
        <v>0</v>
      </c>
      <c r="R54" s="269">
        <v>0</v>
      </c>
      <c r="S54" s="269">
        <v>0</v>
      </c>
      <c r="T54" s="269">
        <v>0</v>
      </c>
      <c r="U54" s="269">
        <v>0</v>
      </c>
      <c r="V54" s="269">
        <v>0</v>
      </c>
      <c r="W54" s="269">
        <v>0</v>
      </c>
      <c r="X54" s="269">
        <v>0</v>
      </c>
      <c r="Y54" s="269">
        <v>0</v>
      </c>
      <c r="Z54" s="269">
        <v>0</v>
      </c>
      <c r="AA54" s="269">
        <v>0</v>
      </c>
      <c r="AB54" s="269">
        <v>0</v>
      </c>
      <c r="AC54" s="269">
        <v>0</v>
      </c>
      <c r="AD54" s="269">
        <v>0</v>
      </c>
      <c r="AE54" s="269">
        <v>0</v>
      </c>
      <c r="AF54" s="269">
        <v>0</v>
      </c>
      <c r="AG54" s="269">
        <v>0</v>
      </c>
      <c r="AH54" s="269">
        <v>0</v>
      </c>
      <c r="AI54" s="269">
        <v>0</v>
      </c>
      <c r="AJ54" s="269">
        <v>0</v>
      </c>
      <c r="AK54" s="269">
        <v>0</v>
      </c>
      <c r="AL54" s="269">
        <v>0</v>
      </c>
      <c r="AM54" s="269">
        <v>0</v>
      </c>
      <c r="AN54" s="269">
        <v>0</v>
      </c>
    </row>
    <row r="55" spans="3:40" x14ac:dyDescent="0.3">
      <c r="C55" s="269">
        <v>34</v>
      </c>
      <c r="D55" s="269">
        <v>6</v>
      </c>
      <c r="E55" s="269">
        <v>5</v>
      </c>
      <c r="F55" s="269">
        <v>80</v>
      </c>
      <c r="G55" s="269">
        <v>80</v>
      </c>
      <c r="H55" s="269">
        <v>0</v>
      </c>
      <c r="I55" s="269">
        <v>0</v>
      </c>
      <c r="J55" s="269">
        <v>0</v>
      </c>
      <c r="K55" s="269">
        <v>0</v>
      </c>
      <c r="L55" s="269">
        <v>0</v>
      </c>
      <c r="M55" s="269">
        <v>0</v>
      </c>
      <c r="N55" s="269">
        <v>0</v>
      </c>
      <c r="O55" s="269">
        <v>0</v>
      </c>
      <c r="P55" s="269">
        <v>0</v>
      </c>
      <c r="Q55" s="269">
        <v>0</v>
      </c>
      <c r="R55" s="269">
        <v>0</v>
      </c>
      <c r="S55" s="269">
        <v>0</v>
      </c>
      <c r="T55" s="269">
        <v>0</v>
      </c>
      <c r="U55" s="269">
        <v>0</v>
      </c>
      <c r="V55" s="269">
        <v>0</v>
      </c>
      <c r="W55" s="269">
        <v>0</v>
      </c>
      <c r="X55" s="269">
        <v>0</v>
      </c>
      <c r="Y55" s="269">
        <v>0</v>
      </c>
      <c r="Z55" s="269">
        <v>0</v>
      </c>
      <c r="AA55" s="269">
        <v>0</v>
      </c>
      <c r="AB55" s="269">
        <v>0</v>
      </c>
      <c r="AC55" s="269">
        <v>0</v>
      </c>
      <c r="AD55" s="269">
        <v>0</v>
      </c>
      <c r="AE55" s="269">
        <v>0</v>
      </c>
      <c r="AF55" s="269">
        <v>0</v>
      </c>
      <c r="AG55" s="269">
        <v>0</v>
      </c>
      <c r="AH55" s="269">
        <v>0</v>
      </c>
      <c r="AI55" s="269">
        <v>0</v>
      </c>
      <c r="AJ55" s="269">
        <v>0</v>
      </c>
      <c r="AK55" s="269">
        <v>0</v>
      </c>
      <c r="AL55" s="269">
        <v>0</v>
      </c>
      <c r="AM55" s="269">
        <v>0</v>
      </c>
      <c r="AN55" s="269">
        <v>0</v>
      </c>
    </row>
    <row r="56" spans="3:40" x14ac:dyDescent="0.3">
      <c r="C56" s="269">
        <v>34</v>
      </c>
      <c r="D56" s="269">
        <v>6</v>
      </c>
      <c r="E56" s="269">
        <v>6</v>
      </c>
      <c r="F56" s="269">
        <v>3820289</v>
      </c>
      <c r="G56" s="269">
        <v>12000</v>
      </c>
      <c r="H56" s="269">
        <v>1612872</v>
      </c>
      <c r="I56" s="269">
        <v>0</v>
      </c>
      <c r="J56" s="269">
        <v>0</v>
      </c>
      <c r="K56" s="269">
        <v>208969</v>
      </c>
      <c r="L56" s="269">
        <v>0</v>
      </c>
      <c r="M56" s="269">
        <v>1814723</v>
      </c>
      <c r="N56" s="269">
        <v>0</v>
      </c>
      <c r="O56" s="269">
        <v>0</v>
      </c>
      <c r="P56" s="269">
        <v>0</v>
      </c>
      <c r="Q56" s="269">
        <v>0</v>
      </c>
      <c r="R56" s="269">
        <v>0</v>
      </c>
      <c r="S56" s="269">
        <v>0</v>
      </c>
      <c r="T56" s="269">
        <v>0</v>
      </c>
      <c r="U56" s="269">
        <v>0</v>
      </c>
      <c r="V56" s="269">
        <v>0</v>
      </c>
      <c r="W56" s="269">
        <v>0</v>
      </c>
      <c r="X56" s="269">
        <v>0</v>
      </c>
      <c r="Y56" s="269">
        <v>0</v>
      </c>
      <c r="Z56" s="269">
        <v>0</v>
      </c>
      <c r="AA56" s="269">
        <v>0</v>
      </c>
      <c r="AB56" s="269">
        <v>0</v>
      </c>
      <c r="AC56" s="269">
        <v>0</v>
      </c>
      <c r="AD56" s="269">
        <v>0</v>
      </c>
      <c r="AE56" s="269">
        <v>0</v>
      </c>
      <c r="AF56" s="269">
        <v>0</v>
      </c>
      <c r="AG56" s="269">
        <v>0</v>
      </c>
      <c r="AH56" s="269">
        <v>15104</v>
      </c>
      <c r="AI56" s="269">
        <v>0</v>
      </c>
      <c r="AJ56" s="269">
        <v>0</v>
      </c>
      <c r="AK56" s="269">
        <v>0</v>
      </c>
      <c r="AL56" s="269">
        <v>0</v>
      </c>
      <c r="AM56" s="269">
        <v>156621</v>
      </c>
      <c r="AN56" s="269">
        <v>0</v>
      </c>
    </row>
    <row r="57" spans="3:40" x14ac:dyDescent="0.3">
      <c r="C57" s="269">
        <v>34</v>
      </c>
      <c r="D57" s="269">
        <v>6</v>
      </c>
      <c r="E57" s="269">
        <v>7</v>
      </c>
      <c r="F57" s="269">
        <v>606675</v>
      </c>
      <c r="G57" s="269">
        <v>0</v>
      </c>
      <c r="H57" s="269">
        <v>441758</v>
      </c>
      <c r="I57" s="269">
        <v>0</v>
      </c>
      <c r="J57" s="269">
        <v>0</v>
      </c>
      <c r="K57" s="269">
        <v>0</v>
      </c>
      <c r="L57" s="269">
        <v>0</v>
      </c>
      <c r="M57" s="269">
        <v>164917</v>
      </c>
      <c r="N57" s="269">
        <v>0</v>
      </c>
      <c r="O57" s="269">
        <v>0</v>
      </c>
      <c r="P57" s="269">
        <v>0</v>
      </c>
      <c r="Q57" s="269">
        <v>0</v>
      </c>
      <c r="R57" s="269">
        <v>0</v>
      </c>
      <c r="S57" s="269">
        <v>0</v>
      </c>
      <c r="T57" s="269">
        <v>0</v>
      </c>
      <c r="U57" s="269">
        <v>0</v>
      </c>
      <c r="V57" s="269">
        <v>0</v>
      </c>
      <c r="W57" s="269">
        <v>0</v>
      </c>
      <c r="X57" s="269">
        <v>0</v>
      </c>
      <c r="Y57" s="269">
        <v>0</v>
      </c>
      <c r="Z57" s="269">
        <v>0</v>
      </c>
      <c r="AA57" s="269">
        <v>0</v>
      </c>
      <c r="AB57" s="269">
        <v>0</v>
      </c>
      <c r="AC57" s="269">
        <v>0</v>
      </c>
      <c r="AD57" s="269">
        <v>0</v>
      </c>
      <c r="AE57" s="269">
        <v>0</v>
      </c>
      <c r="AF57" s="269">
        <v>0</v>
      </c>
      <c r="AG57" s="269">
        <v>0</v>
      </c>
      <c r="AH57" s="269">
        <v>0</v>
      </c>
      <c r="AI57" s="269">
        <v>0</v>
      </c>
      <c r="AJ57" s="269">
        <v>0</v>
      </c>
      <c r="AK57" s="269">
        <v>0</v>
      </c>
      <c r="AL57" s="269">
        <v>0</v>
      </c>
      <c r="AM57" s="269">
        <v>0</v>
      </c>
      <c r="AN57" s="269">
        <v>0</v>
      </c>
    </row>
    <row r="58" spans="3:40" x14ac:dyDescent="0.3">
      <c r="C58" s="269">
        <v>34</v>
      </c>
      <c r="D58" s="269">
        <v>6</v>
      </c>
      <c r="E58" s="269">
        <v>9</v>
      </c>
      <c r="F58" s="269">
        <v>664525</v>
      </c>
      <c r="G58" s="269">
        <v>0</v>
      </c>
      <c r="H58" s="269">
        <v>495608</v>
      </c>
      <c r="I58" s="269">
        <v>0</v>
      </c>
      <c r="J58" s="269">
        <v>0</v>
      </c>
      <c r="K58" s="269">
        <v>0</v>
      </c>
      <c r="L58" s="269">
        <v>0</v>
      </c>
      <c r="M58" s="269">
        <v>164917</v>
      </c>
      <c r="N58" s="269">
        <v>0</v>
      </c>
      <c r="O58" s="269">
        <v>0</v>
      </c>
      <c r="P58" s="269">
        <v>0</v>
      </c>
      <c r="Q58" s="269">
        <v>0</v>
      </c>
      <c r="R58" s="269">
        <v>0</v>
      </c>
      <c r="S58" s="269">
        <v>0</v>
      </c>
      <c r="T58" s="269">
        <v>0</v>
      </c>
      <c r="U58" s="269">
        <v>0</v>
      </c>
      <c r="V58" s="269">
        <v>0</v>
      </c>
      <c r="W58" s="269">
        <v>0</v>
      </c>
      <c r="X58" s="269">
        <v>0</v>
      </c>
      <c r="Y58" s="269">
        <v>0</v>
      </c>
      <c r="Z58" s="269">
        <v>0</v>
      </c>
      <c r="AA58" s="269">
        <v>0</v>
      </c>
      <c r="AB58" s="269">
        <v>0</v>
      </c>
      <c r="AC58" s="269">
        <v>0</v>
      </c>
      <c r="AD58" s="269">
        <v>0</v>
      </c>
      <c r="AE58" s="269">
        <v>0</v>
      </c>
      <c r="AF58" s="269">
        <v>0</v>
      </c>
      <c r="AG58" s="269">
        <v>0</v>
      </c>
      <c r="AH58" s="269">
        <v>0</v>
      </c>
      <c r="AI58" s="269">
        <v>0</v>
      </c>
      <c r="AJ58" s="269">
        <v>0</v>
      </c>
      <c r="AK58" s="269">
        <v>0</v>
      </c>
      <c r="AL58" s="269">
        <v>0</v>
      </c>
      <c r="AM58" s="269">
        <v>4000</v>
      </c>
      <c r="AN58" s="269">
        <v>0</v>
      </c>
    </row>
    <row r="59" spans="3:40" x14ac:dyDescent="0.3">
      <c r="C59" s="269">
        <v>34</v>
      </c>
      <c r="D59" s="269">
        <v>6</v>
      </c>
      <c r="E59" s="269">
        <v>10</v>
      </c>
      <c r="F59" s="269">
        <v>5200</v>
      </c>
      <c r="G59" s="269">
        <v>0</v>
      </c>
      <c r="H59" s="269">
        <v>3000</v>
      </c>
      <c r="I59" s="269">
        <v>0</v>
      </c>
      <c r="J59" s="269">
        <v>0</v>
      </c>
      <c r="K59" s="269">
        <v>2200</v>
      </c>
      <c r="L59" s="269">
        <v>0</v>
      </c>
      <c r="M59" s="269">
        <v>0</v>
      </c>
      <c r="N59" s="269">
        <v>0</v>
      </c>
      <c r="O59" s="269">
        <v>0</v>
      </c>
      <c r="P59" s="269">
        <v>0</v>
      </c>
      <c r="Q59" s="269">
        <v>0</v>
      </c>
      <c r="R59" s="269">
        <v>0</v>
      </c>
      <c r="S59" s="269">
        <v>0</v>
      </c>
      <c r="T59" s="269">
        <v>0</v>
      </c>
      <c r="U59" s="269">
        <v>0</v>
      </c>
      <c r="V59" s="269">
        <v>0</v>
      </c>
      <c r="W59" s="269">
        <v>0</v>
      </c>
      <c r="X59" s="269">
        <v>0</v>
      </c>
      <c r="Y59" s="269">
        <v>0</v>
      </c>
      <c r="Z59" s="269">
        <v>0</v>
      </c>
      <c r="AA59" s="269">
        <v>0</v>
      </c>
      <c r="AB59" s="269">
        <v>0</v>
      </c>
      <c r="AC59" s="269">
        <v>0</v>
      </c>
      <c r="AD59" s="269">
        <v>0</v>
      </c>
      <c r="AE59" s="269">
        <v>0</v>
      </c>
      <c r="AF59" s="269">
        <v>0</v>
      </c>
      <c r="AG59" s="269">
        <v>0</v>
      </c>
      <c r="AH59" s="269">
        <v>0</v>
      </c>
      <c r="AI59" s="269">
        <v>0</v>
      </c>
      <c r="AJ59" s="269">
        <v>0</v>
      </c>
      <c r="AK59" s="269">
        <v>0</v>
      </c>
      <c r="AL59" s="269">
        <v>0</v>
      </c>
      <c r="AM59" s="269">
        <v>0</v>
      </c>
      <c r="AN59" s="269">
        <v>0</v>
      </c>
    </row>
    <row r="60" spans="3:40" x14ac:dyDescent="0.3">
      <c r="C60" s="269">
        <v>34</v>
      </c>
      <c r="D60" s="269">
        <v>6</v>
      </c>
      <c r="E60" s="269">
        <v>11</v>
      </c>
      <c r="F60" s="269">
        <v>11248.25</v>
      </c>
      <c r="G60" s="269">
        <v>0</v>
      </c>
      <c r="H60" s="269">
        <v>7081.583333333333</v>
      </c>
      <c r="I60" s="269">
        <v>0</v>
      </c>
      <c r="J60" s="269">
        <v>0</v>
      </c>
      <c r="K60" s="269">
        <v>4166.666666666667</v>
      </c>
      <c r="L60" s="269">
        <v>0</v>
      </c>
      <c r="M60" s="269">
        <v>0</v>
      </c>
      <c r="N60" s="269">
        <v>0</v>
      </c>
      <c r="O60" s="269">
        <v>0</v>
      </c>
      <c r="P60" s="269">
        <v>0</v>
      </c>
      <c r="Q60" s="269">
        <v>0</v>
      </c>
      <c r="R60" s="269">
        <v>0</v>
      </c>
      <c r="S60" s="269">
        <v>0</v>
      </c>
      <c r="T60" s="269">
        <v>0</v>
      </c>
      <c r="U60" s="269">
        <v>0</v>
      </c>
      <c r="V60" s="269">
        <v>0</v>
      </c>
      <c r="W60" s="269">
        <v>0</v>
      </c>
      <c r="X60" s="269">
        <v>0</v>
      </c>
      <c r="Y60" s="269">
        <v>0</v>
      </c>
      <c r="Z60" s="269">
        <v>0</v>
      </c>
      <c r="AA60" s="269">
        <v>0</v>
      </c>
      <c r="AB60" s="269">
        <v>0</v>
      </c>
      <c r="AC60" s="269">
        <v>0</v>
      </c>
      <c r="AD60" s="269">
        <v>0</v>
      </c>
      <c r="AE60" s="269">
        <v>0</v>
      </c>
      <c r="AF60" s="269">
        <v>0</v>
      </c>
      <c r="AG60" s="269">
        <v>0</v>
      </c>
      <c r="AH60" s="269">
        <v>0</v>
      </c>
      <c r="AI60" s="269">
        <v>0</v>
      </c>
      <c r="AJ60" s="269">
        <v>0</v>
      </c>
      <c r="AK60" s="269">
        <v>0</v>
      </c>
      <c r="AL60" s="269">
        <v>0</v>
      </c>
      <c r="AM60" s="269">
        <v>0</v>
      </c>
      <c r="AN60" s="26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5.4414062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4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4" customWidth="1"/>
    <col min="20" max="16384" width="8.88671875" style="161"/>
  </cols>
  <sheetData>
    <row r="1" spans="1:19" ht="18.600000000000001" customHeight="1" thickBot="1" x14ac:dyDescent="0.4">
      <c r="A1" s="429" t="s">
        <v>2046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73" t="s">
        <v>291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4.4" customHeight="1" thickBot="1" x14ac:dyDescent="0.35">
      <c r="A3" s="254" t="s">
        <v>141</v>
      </c>
      <c r="B3" s="255">
        <f>SUBTOTAL(9,B6:B1048576)</f>
        <v>53296525</v>
      </c>
      <c r="C3" s="256">
        <f t="shared" ref="C3:R3" si="0">SUBTOTAL(9,C6:C1048576)</f>
        <v>2</v>
      </c>
      <c r="D3" s="256">
        <f t="shared" si="0"/>
        <v>55702563.340000004</v>
      </c>
      <c r="E3" s="256">
        <f t="shared" si="0"/>
        <v>2.0903507291603556</v>
      </c>
      <c r="F3" s="256">
        <f t="shared" si="0"/>
        <v>63358062</v>
      </c>
      <c r="G3" s="257">
        <f>IF(B3&lt;&gt;0,F3/B3,"")</f>
        <v>1.1887841092829223</v>
      </c>
      <c r="H3" s="258">
        <f t="shared" si="0"/>
        <v>4997868.2000000216</v>
      </c>
      <c r="I3" s="256">
        <f t="shared" si="0"/>
        <v>2</v>
      </c>
      <c r="J3" s="256">
        <f t="shared" si="0"/>
        <v>4997768.8300000029</v>
      </c>
      <c r="K3" s="256">
        <f t="shared" si="0"/>
        <v>2.0871226001852445</v>
      </c>
      <c r="L3" s="256">
        <f t="shared" si="0"/>
        <v>5097568.5299999965</v>
      </c>
      <c r="M3" s="259">
        <f>IF(H3&lt;&gt;0,L3/H3,"")</f>
        <v>1.0199485712728429</v>
      </c>
      <c r="N3" s="255">
        <f t="shared" si="0"/>
        <v>0</v>
      </c>
      <c r="O3" s="256">
        <f t="shared" si="0"/>
        <v>0</v>
      </c>
      <c r="P3" s="256">
        <f t="shared" si="0"/>
        <v>0</v>
      </c>
      <c r="Q3" s="256">
        <f t="shared" si="0"/>
        <v>0</v>
      </c>
      <c r="R3" s="256">
        <f t="shared" si="0"/>
        <v>0</v>
      </c>
      <c r="S3" s="257" t="str">
        <f>IF(N3&lt;&gt;0,R3/N3,"")</f>
        <v/>
      </c>
    </row>
    <row r="4" spans="1:19" ht="14.4" customHeight="1" x14ac:dyDescent="0.3">
      <c r="A4" s="430" t="s">
        <v>108</v>
      </c>
      <c r="B4" s="431" t="s">
        <v>109</v>
      </c>
      <c r="C4" s="432"/>
      <c r="D4" s="432"/>
      <c r="E4" s="432"/>
      <c r="F4" s="432"/>
      <c r="G4" s="433"/>
      <c r="H4" s="431" t="s">
        <v>110</v>
      </c>
      <c r="I4" s="432"/>
      <c r="J4" s="432"/>
      <c r="K4" s="432"/>
      <c r="L4" s="432"/>
      <c r="M4" s="433"/>
      <c r="N4" s="431" t="s">
        <v>111</v>
      </c>
      <c r="O4" s="432"/>
      <c r="P4" s="432"/>
      <c r="Q4" s="432"/>
      <c r="R4" s="432"/>
      <c r="S4" s="433"/>
    </row>
    <row r="5" spans="1:19" ht="14.4" customHeight="1" thickBot="1" x14ac:dyDescent="0.35">
      <c r="A5" s="619"/>
      <c r="B5" s="620">
        <v>2012</v>
      </c>
      <c r="C5" s="621"/>
      <c r="D5" s="621">
        <v>2013</v>
      </c>
      <c r="E5" s="621"/>
      <c r="F5" s="621">
        <v>2014</v>
      </c>
      <c r="G5" s="622" t="s">
        <v>2</v>
      </c>
      <c r="H5" s="620">
        <v>2012</v>
      </c>
      <c r="I5" s="621"/>
      <c r="J5" s="621">
        <v>2013</v>
      </c>
      <c r="K5" s="621"/>
      <c r="L5" s="621">
        <v>2014</v>
      </c>
      <c r="M5" s="622" t="s">
        <v>2</v>
      </c>
      <c r="N5" s="620">
        <v>2012</v>
      </c>
      <c r="O5" s="621"/>
      <c r="P5" s="621">
        <v>2013</v>
      </c>
      <c r="Q5" s="621"/>
      <c r="R5" s="621">
        <v>2014</v>
      </c>
      <c r="S5" s="622" t="s">
        <v>2</v>
      </c>
    </row>
    <row r="6" spans="1:19" ht="14.4" customHeight="1" x14ac:dyDescent="0.3">
      <c r="A6" s="585" t="s">
        <v>2041</v>
      </c>
      <c r="B6" s="623">
        <v>2392904</v>
      </c>
      <c r="C6" s="571">
        <v>1</v>
      </c>
      <c r="D6" s="623">
        <v>2501085.7800000003</v>
      </c>
      <c r="E6" s="571">
        <v>1.0452094108246717</v>
      </c>
      <c r="F6" s="623">
        <v>2452594</v>
      </c>
      <c r="G6" s="576">
        <v>1.0249445861597457</v>
      </c>
      <c r="H6" s="623">
        <v>11278.9</v>
      </c>
      <c r="I6" s="571">
        <v>1</v>
      </c>
      <c r="J6" s="623">
        <v>12264</v>
      </c>
      <c r="K6" s="571">
        <v>1.0873400774898261</v>
      </c>
      <c r="L6" s="623">
        <v>11624.9</v>
      </c>
      <c r="M6" s="576">
        <v>1.0306767503923255</v>
      </c>
      <c r="N6" s="623"/>
      <c r="O6" s="571"/>
      <c r="P6" s="623"/>
      <c r="Q6" s="571"/>
      <c r="R6" s="623"/>
      <c r="S6" s="153"/>
    </row>
    <row r="7" spans="1:19" ht="14.4" customHeight="1" thickBot="1" x14ac:dyDescent="0.35">
      <c r="A7" s="625" t="s">
        <v>2042</v>
      </c>
      <c r="B7" s="624">
        <v>50903621</v>
      </c>
      <c r="C7" s="501">
        <v>1</v>
      </c>
      <c r="D7" s="624">
        <v>53201477.560000002</v>
      </c>
      <c r="E7" s="501">
        <v>1.0451413183356839</v>
      </c>
      <c r="F7" s="624">
        <v>60905468</v>
      </c>
      <c r="G7" s="512">
        <v>1.1964859631498515</v>
      </c>
      <c r="H7" s="624">
        <v>4986589.3000000212</v>
      </c>
      <c r="I7" s="501">
        <v>1</v>
      </c>
      <c r="J7" s="624">
        <v>4985504.8300000029</v>
      </c>
      <c r="K7" s="501">
        <v>0.99978252269541856</v>
      </c>
      <c r="L7" s="624">
        <v>5085943.6299999962</v>
      </c>
      <c r="M7" s="512">
        <v>1.0199243057774929</v>
      </c>
      <c r="N7" s="624"/>
      <c r="O7" s="501"/>
      <c r="P7" s="624"/>
      <c r="Q7" s="501"/>
      <c r="R7" s="624"/>
      <c r="S7" s="538"/>
    </row>
    <row r="8" spans="1:19" ht="14.4" customHeight="1" x14ac:dyDescent="0.3">
      <c r="A8" s="626" t="s">
        <v>2043</v>
      </c>
    </row>
    <row r="9" spans="1:19" ht="14.4" customHeight="1" x14ac:dyDescent="0.3">
      <c r="A9" s="627" t="s">
        <v>2044</v>
      </c>
    </row>
    <row r="10" spans="1:19" ht="14.4" customHeight="1" x14ac:dyDescent="0.3">
      <c r="A10" s="626" t="s">
        <v>2045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3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0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61" bestFit="1" customWidth="1"/>
    <col min="2" max="2" width="2.109375" style="161" bestFit="1" customWidth="1"/>
    <col min="3" max="3" width="8" style="161" bestFit="1" customWidth="1"/>
    <col min="4" max="4" width="50.88671875" style="161" bestFit="1" customWidth="1"/>
    <col min="5" max="6" width="11.109375" style="241" customWidth="1"/>
    <col min="7" max="8" width="9.33203125" style="161" hidden="1" customWidth="1"/>
    <col min="9" max="10" width="11.109375" style="241" customWidth="1"/>
    <col min="11" max="12" width="9.33203125" style="161" hidden="1" customWidth="1"/>
    <col min="13" max="14" width="11.109375" style="241" customWidth="1"/>
    <col min="15" max="15" width="11.109375" style="244" customWidth="1"/>
    <col min="16" max="16" width="11.109375" style="241" customWidth="1"/>
    <col min="17" max="16384" width="8.88671875" style="161"/>
  </cols>
  <sheetData>
    <row r="1" spans="1:16" ht="18.600000000000001" customHeight="1" thickBot="1" x14ac:dyDescent="0.4">
      <c r="A1" s="356" t="s">
        <v>2413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</row>
    <row r="2" spans="1:16" ht="14.4" customHeight="1" thickBot="1" x14ac:dyDescent="0.35">
      <c r="A2" s="273" t="s">
        <v>291</v>
      </c>
      <c r="B2" s="162"/>
      <c r="C2" s="162"/>
      <c r="D2" s="162"/>
      <c r="E2" s="262"/>
      <c r="F2" s="262"/>
      <c r="G2" s="162"/>
      <c r="H2" s="162"/>
      <c r="I2" s="262"/>
      <c r="J2" s="262"/>
      <c r="K2" s="162"/>
      <c r="L2" s="162"/>
      <c r="M2" s="262"/>
      <c r="N2" s="262"/>
      <c r="O2" s="263"/>
      <c r="P2" s="262"/>
    </row>
    <row r="3" spans="1:16" ht="14.4" customHeight="1" thickBot="1" x14ac:dyDescent="0.35">
      <c r="D3" s="100" t="s">
        <v>141</v>
      </c>
      <c r="E3" s="131">
        <f t="shared" ref="E3:N3" si="0">SUBTOTAL(9,E6:E1048576)</f>
        <v>68176.820000000007</v>
      </c>
      <c r="F3" s="132">
        <f t="shared" si="0"/>
        <v>58294393.199999996</v>
      </c>
      <c r="G3" s="74"/>
      <c r="H3" s="74"/>
      <c r="I3" s="132">
        <f t="shared" si="0"/>
        <v>73351.64</v>
      </c>
      <c r="J3" s="132">
        <f t="shared" si="0"/>
        <v>60700332.170000002</v>
      </c>
      <c r="K3" s="74"/>
      <c r="L3" s="74"/>
      <c r="M3" s="132">
        <f t="shared" si="0"/>
        <v>78864.97</v>
      </c>
      <c r="N3" s="132">
        <f t="shared" si="0"/>
        <v>68455630.530000001</v>
      </c>
      <c r="O3" s="75">
        <f>IF(F3=0,0,N3/F3)</f>
        <v>1.1743089990685418</v>
      </c>
      <c r="P3" s="133">
        <f>IF(M3=0,0,N3/M3)</f>
        <v>868.01060762465261</v>
      </c>
    </row>
    <row r="4" spans="1:16" ht="14.4" customHeight="1" x14ac:dyDescent="0.3">
      <c r="A4" s="435" t="s">
        <v>104</v>
      </c>
      <c r="B4" s="436" t="s">
        <v>105</v>
      </c>
      <c r="C4" s="437" t="s">
        <v>106</v>
      </c>
      <c r="D4" s="438" t="s">
        <v>71</v>
      </c>
      <c r="E4" s="439">
        <v>2012</v>
      </c>
      <c r="F4" s="440"/>
      <c r="G4" s="130"/>
      <c r="H4" s="130"/>
      <c r="I4" s="439">
        <v>2013</v>
      </c>
      <c r="J4" s="440"/>
      <c r="K4" s="130"/>
      <c r="L4" s="130"/>
      <c r="M4" s="439">
        <v>2014</v>
      </c>
      <c r="N4" s="440"/>
      <c r="O4" s="441" t="s">
        <v>2</v>
      </c>
      <c r="P4" s="434" t="s">
        <v>107</v>
      </c>
    </row>
    <row r="5" spans="1:16" ht="14.4" customHeight="1" thickBot="1" x14ac:dyDescent="0.35">
      <c r="A5" s="628"/>
      <c r="B5" s="629"/>
      <c r="C5" s="630"/>
      <c r="D5" s="631"/>
      <c r="E5" s="632" t="s">
        <v>78</v>
      </c>
      <c r="F5" s="633" t="s">
        <v>14</v>
      </c>
      <c r="G5" s="634"/>
      <c r="H5" s="634"/>
      <c r="I5" s="632" t="s">
        <v>78</v>
      </c>
      <c r="J5" s="633" t="s">
        <v>14</v>
      </c>
      <c r="K5" s="634"/>
      <c r="L5" s="634"/>
      <c r="M5" s="632" t="s">
        <v>78</v>
      </c>
      <c r="N5" s="633" t="s">
        <v>14</v>
      </c>
      <c r="O5" s="635"/>
      <c r="P5" s="636"/>
    </row>
    <row r="6" spans="1:16" ht="14.4" customHeight="1" x14ac:dyDescent="0.3">
      <c r="A6" s="570" t="s">
        <v>2047</v>
      </c>
      <c r="B6" s="571" t="s">
        <v>2048</v>
      </c>
      <c r="C6" s="571" t="s">
        <v>2049</v>
      </c>
      <c r="D6" s="571" t="s">
        <v>2050</v>
      </c>
      <c r="E6" s="147"/>
      <c r="F6" s="147"/>
      <c r="G6" s="571"/>
      <c r="H6" s="571"/>
      <c r="I6" s="147"/>
      <c r="J6" s="147"/>
      <c r="K6" s="571"/>
      <c r="L6" s="571"/>
      <c r="M6" s="147">
        <v>1</v>
      </c>
      <c r="N6" s="147">
        <v>893.9</v>
      </c>
      <c r="O6" s="576"/>
      <c r="P6" s="584">
        <v>893.9</v>
      </c>
    </row>
    <row r="7" spans="1:16" ht="14.4" customHeight="1" x14ac:dyDescent="0.3">
      <c r="A7" s="494" t="s">
        <v>2047</v>
      </c>
      <c r="B7" s="495" t="s">
        <v>2048</v>
      </c>
      <c r="C7" s="495" t="s">
        <v>2051</v>
      </c>
      <c r="D7" s="495" t="s">
        <v>2052</v>
      </c>
      <c r="E7" s="498">
        <v>1</v>
      </c>
      <c r="F7" s="498">
        <v>893.9</v>
      </c>
      <c r="G7" s="495">
        <v>1</v>
      </c>
      <c r="H7" s="495">
        <v>893.9</v>
      </c>
      <c r="I7" s="498"/>
      <c r="J7" s="498"/>
      <c r="K7" s="495"/>
      <c r="L7" s="495"/>
      <c r="M7" s="498"/>
      <c r="N7" s="498"/>
      <c r="O7" s="511"/>
      <c r="P7" s="499"/>
    </row>
    <row r="8" spans="1:16" ht="14.4" customHeight="1" x14ac:dyDescent="0.3">
      <c r="A8" s="494" t="s">
        <v>2047</v>
      </c>
      <c r="B8" s="495" t="s">
        <v>2048</v>
      </c>
      <c r="C8" s="495" t="s">
        <v>2053</v>
      </c>
      <c r="D8" s="495" t="s">
        <v>2054</v>
      </c>
      <c r="E8" s="498">
        <v>1</v>
      </c>
      <c r="F8" s="498">
        <v>1187</v>
      </c>
      <c r="G8" s="495">
        <v>1</v>
      </c>
      <c r="H8" s="495">
        <v>1187</v>
      </c>
      <c r="I8" s="498"/>
      <c r="J8" s="498"/>
      <c r="K8" s="495"/>
      <c r="L8" s="495"/>
      <c r="M8" s="498"/>
      <c r="N8" s="498"/>
      <c r="O8" s="511"/>
      <c r="P8" s="499"/>
    </row>
    <row r="9" spans="1:16" ht="14.4" customHeight="1" x14ac:dyDescent="0.3">
      <c r="A9" s="494" t="s">
        <v>2047</v>
      </c>
      <c r="B9" s="495" t="s">
        <v>2048</v>
      </c>
      <c r="C9" s="495" t="s">
        <v>2055</v>
      </c>
      <c r="D9" s="495" t="s">
        <v>2056</v>
      </c>
      <c r="E9" s="498">
        <v>18</v>
      </c>
      <c r="F9" s="498">
        <v>9198</v>
      </c>
      <c r="G9" s="495">
        <v>1</v>
      </c>
      <c r="H9" s="495">
        <v>511</v>
      </c>
      <c r="I9" s="498">
        <v>24</v>
      </c>
      <c r="J9" s="498">
        <v>12264</v>
      </c>
      <c r="K9" s="495">
        <v>1.3333333333333333</v>
      </c>
      <c r="L9" s="495">
        <v>511</v>
      </c>
      <c r="M9" s="498">
        <v>21</v>
      </c>
      <c r="N9" s="498">
        <v>10731</v>
      </c>
      <c r="O9" s="511">
        <v>1.1666666666666667</v>
      </c>
      <c r="P9" s="499">
        <v>511</v>
      </c>
    </row>
    <row r="10" spans="1:16" ht="14.4" customHeight="1" x14ac:dyDescent="0.3">
      <c r="A10" s="494" t="s">
        <v>2047</v>
      </c>
      <c r="B10" s="495" t="s">
        <v>2057</v>
      </c>
      <c r="C10" s="495" t="s">
        <v>2058</v>
      </c>
      <c r="D10" s="495" t="s">
        <v>2059</v>
      </c>
      <c r="E10" s="498">
        <v>54</v>
      </c>
      <c r="F10" s="498">
        <v>11610</v>
      </c>
      <c r="G10" s="495">
        <v>1</v>
      </c>
      <c r="H10" s="495">
        <v>215</v>
      </c>
      <c r="I10" s="498"/>
      <c r="J10" s="498"/>
      <c r="K10" s="495"/>
      <c r="L10" s="495"/>
      <c r="M10" s="498"/>
      <c r="N10" s="498"/>
      <c r="O10" s="511"/>
      <c r="P10" s="499"/>
    </row>
    <row r="11" spans="1:16" ht="14.4" customHeight="1" x14ac:dyDescent="0.3">
      <c r="A11" s="494" t="s">
        <v>2047</v>
      </c>
      <c r="B11" s="495" t="s">
        <v>2057</v>
      </c>
      <c r="C11" s="495" t="s">
        <v>2060</v>
      </c>
      <c r="D11" s="495" t="s">
        <v>2061</v>
      </c>
      <c r="E11" s="498"/>
      <c r="F11" s="498"/>
      <c r="G11" s="495"/>
      <c r="H11" s="495"/>
      <c r="I11" s="498">
        <v>3</v>
      </c>
      <c r="J11" s="498">
        <v>333.33</v>
      </c>
      <c r="K11" s="495"/>
      <c r="L11" s="495">
        <v>111.11</v>
      </c>
      <c r="M11" s="498">
        <v>0</v>
      </c>
      <c r="N11" s="498">
        <v>0</v>
      </c>
      <c r="O11" s="511"/>
      <c r="P11" s="499"/>
    </row>
    <row r="12" spans="1:16" ht="14.4" customHeight="1" x14ac:dyDescent="0.3">
      <c r="A12" s="494" t="s">
        <v>2047</v>
      </c>
      <c r="B12" s="495" t="s">
        <v>2057</v>
      </c>
      <c r="C12" s="495" t="s">
        <v>2062</v>
      </c>
      <c r="D12" s="495" t="s">
        <v>2063</v>
      </c>
      <c r="E12" s="498"/>
      <c r="F12" s="498"/>
      <c r="G12" s="495"/>
      <c r="H12" s="495"/>
      <c r="I12" s="498">
        <v>3</v>
      </c>
      <c r="J12" s="498">
        <v>333.33</v>
      </c>
      <c r="K12" s="495"/>
      <c r="L12" s="495">
        <v>111.11</v>
      </c>
      <c r="M12" s="498">
        <v>0</v>
      </c>
      <c r="N12" s="498">
        <v>0</v>
      </c>
      <c r="O12" s="511"/>
      <c r="P12" s="499"/>
    </row>
    <row r="13" spans="1:16" ht="14.4" customHeight="1" x14ac:dyDescent="0.3">
      <c r="A13" s="494" t="s">
        <v>2047</v>
      </c>
      <c r="B13" s="495" t="s">
        <v>2057</v>
      </c>
      <c r="C13" s="495" t="s">
        <v>2064</v>
      </c>
      <c r="D13" s="495" t="s">
        <v>2065</v>
      </c>
      <c r="E13" s="498"/>
      <c r="F13" s="498"/>
      <c r="G13" s="495"/>
      <c r="H13" s="495"/>
      <c r="I13" s="498">
        <v>11</v>
      </c>
      <c r="J13" s="498">
        <v>6864</v>
      </c>
      <c r="K13" s="495"/>
      <c r="L13" s="495">
        <v>624</v>
      </c>
      <c r="M13" s="498">
        <v>12</v>
      </c>
      <c r="N13" s="498">
        <v>7516</v>
      </c>
      <c r="O13" s="511"/>
      <c r="P13" s="499">
        <v>626.33333333333337</v>
      </c>
    </row>
    <row r="14" spans="1:16" ht="14.4" customHeight="1" x14ac:dyDescent="0.3">
      <c r="A14" s="494" t="s">
        <v>2047</v>
      </c>
      <c r="B14" s="495" t="s">
        <v>2057</v>
      </c>
      <c r="C14" s="495" t="s">
        <v>2066</v>
      </c>
      <c r="D14" s="495" t="s">
        <v>2067</v>
      </c>
      <c r="E14" s="498">
        <v>159</v>
      </c>
      <c r="F14" s="498">
        <v>51516</v>
      </c>
      <c r="G14" s="495">
        <v>1</v>
      </c>
      <c r="H14" s="495">
        <v>324</v>
      </c>
      <c r="I14" s="498">
        <v>214</v>
      </c>
      <c r="J14" s="498">
        <v>69764</v>
      </c>
      <c r="K14" s="495">
        <v>1.3542200481403837</v>
      </c>
      <c r="L14" s="495">
        <v>326</v>
      </c>
      <c r="M14" s="498">
        <v>101</v>
      </c>
      <c r="N14" s="498">
        <v>33004</v>
      </c>
      <c r="O14" s="511">
        <v>0.64065533038279365</v>
      </c>
      <c r="P14" s="499">
        <v>326.77227722772278</v>
      </c>
    </row>
    <row r="15" spans="1:16" ht="14.4" customHeight="1" x14ac:dyDescent="0.3">
      <c r="A15" s="494" t="s">
        <v>2047</v>
      </c>
      <c r="B15" s="495" t="s">
        <v>2057</v>
      </c>
      <c r="C15" s="495" t="s">
        <v>2068</v>
      </c>
      <c r="D15" s="495" t="s">
        <v>2069</v>
      </c>
      <c r="E15" s="498">
        <v>302</v>
      </c>
      <c r="F15" s="498">
        <v>30804</v>
      </c>
      <c r="G15" s="495">
        <v>1</v>
      </c>
      <c r="H15" s="495">
        <v>102</v>
      </c>
      <c r="I15" s="498"/>
      <c r="J15" s="498"/>
      <c r="K15" s="495"/>
      <c r="L15" s="495"/>
      <c r="M15" s="498"/>
      <c r="N15" s="498"/>
      <c r="O15" s="511"/>
      <c r="P15" s="499"/>
    </row>
    <row r="16" spans="1:16" ht="14.4" customHeight="1" x14ac:dyDescent="0.3">
      <c r="A16" s="494" t="s">
        <v>2047</v>
      </c>
      <c r="B16" s="495" t="s">
        <v>2057</v>
      </c>
      <c r="C16" s="495" t="s">
        <v>2070</v>
      </c>
      <c r="D16" s="495" t="s">
        <v>2071</v>
      </c>
      <c r="E16" s="498">
        <v>2871</v>
      </c>
      <c r="F16" s="498">
        <v>1860408</v>
      </c>
      <c r="G16" s="495">
        <v>1</v>
      </c>
      <c r="H16" s="495">
        <v>648</v>
      </c>
      <c r="I16" s="498">
        <v>2939</v>
      </c>
      <c r="J16" s="498">
        <v>1910350</v>
      </c>
      <c r="K16" s="495">
        <v>1.0268446491307284</v>
      </c>
      <c r="L16" s="495">
        <v>650</v>
      </c>
      <c r="M16" s="498">
        <v>2894</v>
      </c>
      <c r="N16" s="498">
        <v>1888070</v>
      </c>
      <c r="O16" s="511">
        <v>1.0148687814715911</v>
      </c>
      <c r="P16" s="499">
        <v>652.40843123704212</v>
      </c>
    </row>
    <row r="17" spans="1:16" ht="14.4" customHeight="1" x14ac:dyDescent="0.3">
      <c r="A17" s="494" t="s">
        <v>2047</v>
      </c>
      <c r="B17" s="495" t="s">
        <v>2057</v>
      </c>
      <c r="C17" s="495" t="s">
        <v>2072</v>
      </c>
      <c r="D17" s="495" t="s">
        <v>2073</v>
      </c>
      <c r="E17" s="498">
        <v>2571</v>
      </c>
      <c r="F17" s="498">
        <v>308520</v>
      </c>
      <c r="G17" s="495">
        <v>1</v>
      </c>
      <c r="H17" s="495">
        <v>120</v>
      </c>
      <c r="I17" s="498">
        <v>2944</v>
      </c>
      <c r="J17" s="498">
        <v>356224</v>
      </c>
      <c r="K17" s="495">
        <v>1.1546220666407365</v>
      </c>
      <c r="L17" s="495">
        <v>121</v>
      </c>
      <c r="M17" s="498">
        <v>2893</v>
      </c>
      <c r="N17" s="498">
        <v>352827</v>
      </c>
      <c r="O17" s="511">
        <v>1.1436114352392066</v>
      </c>
      <c r="P17" s="499">
        <v>121.9588662288282</v>
      </c>
    </row>
    <row r="18" spans="1:16" ht="14.4" customHeight="1" x14ac:dyDescent="0.3">
      <c r="A18" s="494" t="s">
        <v>2047</v>
      </c>
      <c r="B18" s="495" t="s">
        <v>2057</v>
      </c>
      <c r="C18" s="495" t="s">
        <v>2074</v>
      </c>
      <c r="D18" s="495" t="s">
        <v>2075</v>
      </c>
      <c r="E18" s="498">
        <v>447</v>
      </c>
      <c r="F18" s="498">
        <v>118008</v>
      </c>
      <c r="G18" s="495">
        <v>1</v>
      </c>
      <c r="H18" s="495">
        <v>264</v>
      </c>
      <c r="I18" s="498">
        <v>534</v>
      </c>
      <c r="J18" s="498">
        <v>142044</v>
      </c>
      <c r="K18" s="495">
        <v>1.2036811063656701</v>
      </c>
      <c r="L18" s="495">
        <v>266</v>
      </c>
      <c r="M18" s="498">
        <v>585</v>
      </c>
      <c r="N18" s="498">
        <v>156202</v>
      </c>
      <c r="O18" s="511">
        <v>1.3236560233204528</v>
      </c>
      <c r="P18" s="499">
        <v>267.01196581196581</v>
      </c>
    </row>
    <row r="19" spans="1:16" ht="14.4" customHeight="1" x14ac:dyDescent="0.3">
      <c r="A19" s="494" t="s">
        <v>2047</v>
      </c>
      <c r="B19" s="495" t="s">
        <v>2057</v>
      </c>
      <c r="C19" s="495" t="s">
        <v>2076</v>
      </c>
      <c r="D19" s="495" t="s">
        <v>2077</v>
      </c>
      <c r="E19" s="498"/>
      <c r="F19" s="498"/>
      <c r="G19" s="495"/>
      <c r="H19" s="495"/>
      <c r="I19" s="498">
        <v>1</v>
      </c>
      <c r="J19" s="498">
        <v>112</v>
      </c>
      <c r="K19" s="495"/>
      <c r="L19" s="495">
        <v>112</v>
      </c>
      <c r="M19" s="498"/>
      <c r="N19" s="498"/>
      <c r="O19" s="511"/>
      <c r="P19" s="499"/>
    </row>
    <row r="20" spans="1:16" ht="14.4" customHeight="1" x14ac:dyDescent="0.3">
      <c r="A20" s="494" t="s">
        <v>2047</v>
      </c>
      <c r="B20" s="495" t="s">
        <v>2057</v>
      </c>
      <c r="C20" s="495" t="s">
        <v>2078</v>
      </c>
      <c r="D20" s="495" t="s">
        <v>2079</v>
      </c>
      <c r="E20" s="498">
        <v>26</v>
      </c>
      <c r="F20" s="498">
        <v>12038</v>
      </c>
      <c r="G20" s="495">
        <v>1</v>
      </c>
      <c r="H20" s="495">
        <v>463</v>
      </c>
      <c r="I20" s="498">
        <v>30</v>
      </c>
      <c r="J20" s="498">
        <v>13950</v>
      </c>
      <c r="K20" s="495">
        <v>1.1588303704934375</v>
      </c>
      <c r="L20" s="495">
        <v>465</v>
      </c>
      <c r="M20" s="498">
        <v>32</v>
      </c>
      <c r="N20" s="498">
        <v>14975</v>
      </c>
      <c r="O20" s="511">
        <v>1.2439774048845322</v>
      </c>
      <c r="P20" s="499">
        <v>467.96875</v>
      </c>
    </row>
    <row r="21" spans="1:16" ht="14.4" customHeight="1" x14ac:dyDescent="0.3">
      <c r="A21" s="494" t="s">
        <v>2047</v>
      </c>
      <c r="B21" s="495" t="s">
        <v>2057</v>
      </c>
      <c r="C21" s="495" t="s">
        <v>2080</v>
      </c>
      <c r="D21" s="495" t="s">
        <v>2081</v>
      </c>
      <c r="E21" s="498"/>
      <c r="F21" s="498"/>
      <c r="G21" s="495"/>
      <c r="H21" s="495"/>
      <c r="I21" s="498">
        <v>2</v>
      </c>
      <c r="J21" s="498">
        <v>1111.1199999999999</v>
      </c>
      <c r="K21" s="495"/>
      <c r="L21" s="495">
        <v>555.55999999999995</v>
      </c>
      <c r="M21" s="498">
        <v>0</v>
      </c>
      <c r="N21" s="498">
        <v>0</v>
      </c>
      <c r="O21" s="511"/>
      <c r="P21" s="499"/>
    </row>
    <row r="22" spans="1:16" ht="14.4" customHeight="1" x14ac:dyDescent="0.3">
      <c r="A22" s="494" t="s">
        <v>2082</v>
      </c>
      <c r="B22" s="495" t="s">
        <v>2083</v>
      </c>
      <c r="C22" s="495" t="s">
        <v>2084</v>
      </c>
      <c r="D22" s="495" t="s">
        <v>2043</v>
      </c>
      <c r="E22" s="498">
        <v>2</v>
      </c>
      <c r="F22" s="498">
        <v>387.82</v>
      </c>
      <c r="G22" s="495">
        <v>1</v>
      </c>
      <c r="H22" s="495">
        <v>193.91</v>
      </c>
      <c r="I22" s="498"/>
      <c r="J22" s="498"/>
      <c r="K22" s="495"/>
      <c r="L22" s="495"/>
      <c r="M22" s="498"/>
      <c r="N22" s="498"/>
      <c r="O22" s="511"/>
      <c r="P22" s="499"/>
    </row>
    <row r="23" spans="1:16" ht="14.4" customHeight="1" x14ac:dyDescent="0.3">
      <c r="A23" s="494" t="s">
        <v>2082</v>
      </c>
      <c r="B23" s="495" t="s">
        <v>2083</v>
      </c>
      <c r="C23" s="495" t="s">
        <v>2085</v>
      </c>
      <c r="D23" s="495" t="s">
        <v>2086</v>
      </c>
      <c r="E23" s="498">
        <v>0.13</v>
      </c>
      <c r="F23" s="498">
        <v>63.02</v>
      </c>
      <c r="G23" s="495">
        <v>1</v>
      </c>
      <c r="H23" s="495">
        <v>484.76923076923077</v>
      </c>
      <c r="I23" s="498">
        <v>2</v>
      </c>
      <c r="J23" s="498">
        <v>973.81</v>
      </c>
      <c r="K23" s="495">
        <v>15.45239606474135</v>
      </c>
      <c r="L23" s="495">
        <v>486.90499999999997</v>
      </c>
      <c r="M23" s="498"/>
      <c r="N23" s="498"/>
      <c r="O23" s="511"/>
      <c r="P23" s="499"/>
    </row>
    <row r="24" spans="1:16" ht="14.4" customHeight="1" x14ac:dyDescent="0.3">
      <c r="A24" s="494" t="s">
        <v>2082</v>
      </c>
      <c r="B24" s="495" t="s">
        <v>2083</v>
      </c>
      <c r="C24" s="495" t="s">
        <v>2087</v>
      </c>
      <c r="D24" s="495" t="s">
        <v>672</v>
      </c>
      <c r="E24" s="498">
        <v>2</v>
      </c>
      <c r="F24" s="498">
        <v>1983.76</v>
      </c>
      <c r="G24" s="495">
        <v>1</v>
      </c>
      <c r="H24" s="495">
        <v>991.88</v>
      </c>
      <c r="I24" s="498">
        <v>92.2</v>
      </c>
      <c r="J24" s="498">
        <v>92085.549999999974</v>
      </c>
      <c r="K24" s="495">
        <v>46.419702988264696</v>
      </c>
      <c r="L24" s="495">
        <v>998.75867678958753</v>
      </c>
      <c r="M24" s="498">
        <v>3.75</v>
      </c>
      <c r="N24" s="498">
        <v>3752.2100000000005</v>
      </c>
      <c r="O24" s="511">
        <v>1.8914636851232007</v>
      </c>
      <c r="P24" s="499">
        <v>1000.5893333333335</v>
      </c>
    </row>
    <row r="25" spans="1:16" ht="14.4" customHeight="1" x14ac:dyDescent="0.3">
      <c r="A25" s="494" t="s">
        <v>2082</v>
      </c>
      <c r="B25" s="495" t="s">
        <v>2083</v>
      </c>
      <c r="C25" s="495" t="s">
        <v>2088</v>
      </c>
      <c r="D25" s="495" t="s">
        <v>672</v>
      </c>
      <c r="E25" s="498">
        <v>126.95</v>
      </c>
      <c r="F25" s="498">
        <v>251544.41000000024</v>
      </c>
      <c r="G25" s="495">
        <v>1</v>
      </c>
      <c r="H25" s="495">
        <v>1981.444742024421</v>
      </c>
      <c r="I25" s="498">
        <v>93.41</v>
      </c>
      <c r="J25" s="498">
        <v>185597.33000000013</v>
      </c>
      <c r="K25" s="495">
        <v>0.73783126406983146</v>
      </c>
      <c r="L25" s="495">
        <v>1986.9107161974107</v>
      </c>
      <c r="M25" s="498">
        <v>143.61000000000001</v>
      </c>
      <c r="N25" s="498">
        <v>287247.62000000029</v>
      </c>
      <c r="O25" s="511">
        <v>1.1419360104245608</v>
      </c>
      <c r="P25" s="499">
        <v>2000.1923264396648</v>
      </c>
    </row>
    <row r="26" spans="1:16" ht="14.4" customHeight="1" x14ac:dyDescent="0.3">
      <c r="A26" s="494" t="s">
        <v>2082</v>
      </c>
      <c r="B26" s="495" t="s">
        <v>2083</v>
      </c>
      <c r="C26" s="495" t="s">
        <v>2089</v>
      </c>
      <c r="D26" s="495" t="s">
        <v>2090</v>
      </c>
      <c r="E26" s="498">
        <v>202.04</v>
      </c>
      <c r="F26" s="498">
        <v>534603.59</v>
      </c>
      <c r="G26" s="495">
        <v>1</v>
      </c>
      <c r="H26" s="495">
        <v>2646.0284597109485</v>
      </c>
      <c r="I26" s="498">
        <v>200.56999999999996</v>
      </c>
      <c r="J26" s="498">
        <v>533449.37</v>
      </c>
      <c r="K26" s="495">
        <v>0.99784097970610341</v>
      </c>
      <c r="L26" s="495">
        <v>2659.6667996210804</v>
      </c>
      <c r="M26" s="498">
        <v>210.69</v>
      </c>
      <c r="N26" s="498">
        <v>562880.04999999981</v>
      </c>
      <c r="O26" s="511">
        <v>1.0528923870488782</v>
      </c>
      <c r="P26" s="499">
        <v>2671.6030661160939</v>
      </c>
    </row>
    <row r="27" spans="1:16" ht="14.4" customHeight="1" x14ac:dyDescent="0.3">
      <c r="A27" s="494" t="s">
        <v>2082</v>
      </c>
      <c r="B27" s="495" t="s">
        <v>2083</v>
      </c>
      <c r="C27" s="495" t="s">
        <v>2091</v>
      </c>
      <c r="D27" s="495" t="s">
        <v>2090</v>
      </c>
      <c r="E27" s="498">
        <v>36.199999999999996</v>
      </c>
      <c r="F27" s="498">
        <v>239429.52999999971</v>
      </c>
      <c r="G27" s="495">
        <v>1</v>
      </c>
      <c r="H27" s="495">
        <v>6614.0754143646336</v>
      </c>
      <c r="I27" s="498">
        <v>35.179999999999978</v>
      </c>
      <c r="J27" s="498">
        <v>233919.85999999984</v>
      </c>
      <c r="K27" s="495">
        <v>0.97698834391898159</v>
      </c>
      <c r="L27" s="495">
        <v>6649.2285389425806</v>
      </c>
      <c r="M27" s="498">
        <v>34.800000000000018</v>
      </c>
      <c r="N27" s="498">
        <v>232415.28000000009</v>
      </c>
      <c r="O27" s="511">
        <v>0.97070432373149784</v>
      </c>
      <c r="P27" s="499">
        <v>6678.5999999999985</v>
      </c>
    </row>
    <row r="28" spans="1:16" ht="14.4" customHeight="1" x14ac:dyDescent="0.3">
      <c r="A28" s="494" t="s">
        <v>2082</v>
      </c>
      <c r="B28" s="495" t="s">
        <v>2083</v>
      </c>
      <c r="C28" s="495" t="s">
        <v>2092</v>
      </c>
      <c r="D28" s="495" t="s">
        <v>2090</v>
      </c>
      <c r="E28" s="498">
        <v>3</v>
      </c>
      <c r="F28" s="498">
        <v>26482.260000000002</v>
      </c>
      <c r="G28" s="495">
        <v>1</v>
      </c>
      <c r="H28" s="495">
        <v>8827.42</v>
      </c>
      <c r="I28" s="498"/>
      <c r="J28" s="498"/>
      <c r="K28" s="495"/>
      <c r="L28" s="495"/>
      <c r="M28" s="498"/>
      <c r="N28" s="498"/>
      <c r="O28" s="511"/>
      <c r="P28" s="499"/>
    </row>
    <row r="29" spans="1:16" ht="14.4" customHeight="1" x14ac:dyDescent="0.3">
      <c r="A29" s="494" t="s">
        <v>2082</v>
      </c>
      <c r="B29" s="495" t="s">
        <v>2083</v>
      </c>
      <c r="C29" s="495" t="s">
        <v>2093</v>
      </c>
      <c r="D29" s="495" t="s">
        <v>2043</v>
      </c>
      <c r="E29" s="498">
        <v>1</v>
      </c>
      <c r="F29" s="498">
        <v>1000.45</v>
      </c>
      <c r="G29" s="495">
        <v>1</v>
      </c>
      <c r="H29" s="495">
        <v>1000.45</v>
      </c>
      <c r="I29" s="498"/>
      <c r="J29" s="498"/>
      <c r="K29" s="495"/>
      <c r="L29" s="495"/>
      <c r="M29" s="498"/>
      <c r="N29" s="498"/>
      <c r="O29" s="511"/>
      <c r="P29" s="499"/>
    </row>
    <row r="30" spans="1:16" ht="14.4" customHeight="1" x14ac:dyDescent="0.3">
      <c r="A30" s="494" t="s">
        <v>2082</v>
      </c>
      <c r="B30" s="495" t="s">
        <v>2083</v>
      </c>
      <c r="C30" s="495" t="s">
        <v>2094</v>
      </c>
      <c r="D30" s="495" t="s">
        <v>2095</v>
      </c>
      <c r="E30" s="498">
        <v>2</v>
      </c>
      <c r="F30" s="498">
        <v>980.34</v>
      </c>
      <c r="G30" s="495">
        <v>1</v>
      </c>
      <c r="H30" s="495">
        <v>490.17</v>
      </c>
      <c r="I30" s="498"/>
      <c r="J30" s="498"/>
      <c r="K30" s="495"/>
      <c r="L30" s="495"/>
      <c r="M30" s="498"/>
      <c r="N30" s="498"/>
      <c r="O30" s="511"/>
      <c r="P30" s="499"/>
    </row>
    <row r="31" spans="1:16" ht="14.4" customHeight="1" x14ac:dyDescent="0.3">
      <c r="A31" s="494" t="s">
        <v>2082</v>
      </c>
      <c r="B31" s="495" t="s">
        <v>2083</v>
      </c>
      <c r="C31" s="495" t="s">
        <v>2096</v>
      </c>
      <c r="D31" s="495" t="s">
        <v>683</v>
      </c>
      <c r="E31" s="498">
        <v>257.18000000000023</v>
      </c>
      <c r="F31" s="498">
        <v>328094.17999999993</v>
      </c>
      <c r="G31" s="495">
        <v>1</v>
      </c>
      <c r="H31" s="495">
        <v>1275.7375379111893</v>
      </c>
      <c r="I31" s="498">
        <v>286.92999999999989</v>
      </c>
      <c r="J31" s="498">
        <v>282155.49</v>
      </c>
      <c r="K31" s="495">
        <v>0.85998322189073895</v>
      </c>
      <c r="L31" s="495">
        <v>983.36001812288748</v>
      </c>
      <c r="M31" s="498">
        <v>227.20999999999998</v>
      </c>
      <c r="N31" s="498">
        <v>224716.79000000015</v>
      </c>
      <c r="O31" s="511">
        <v>0.68491550200616236</v>
      </c>
      <c r="P31" s="499">
        <v>989.02684740988593</v>
      </c>
    </row>
    <row r="32" spans="1:16" ht="14.4" customHeight="1" x14ac:dyDescent="0.3">
      <c r="A32" s="494" t="s">
        <v>2082</v>
      </c>
      <c r="B32" s="495" t="s">
        <v>2083</v>
      </c>
      <c r="C32" s="495" t="s">
        <v>2097</v>
      </c>
      <c r="D32" s="495" t="s">
        <v>683</v>
      </c>
      <c r="E32" s="498"/>
      <c r="F32" s="498"/>
      <c r="G32" s="495"/>
      <c r="H32" s="495"/>
      <c r="I32" s="498">
        <v>1.9</v>
      </c>
      <c r="J32" s="498">
        <v>3725.58</v>
      </c>
      <c r="K32" s="495"/>
      <c r="L32" s="495">
        <v>1960.8315789473684</v>
      </c>
      <c r="M32" s="498"/>
      <c r="N32" s="498"/>
      <c r="O32" s="511"/>
      <c r="P32" s="499"/>
    </row>
    <row r="33" spans="1:16" ht="14.4" customHeight="1" x14ac:dyDescent="0.3">
      <c r="A33" s="494" t="s">
        <v>2082</v>
      </c>
      <c r="B33" s="495" t="s">
        <v>2083</v>
      </c>
      <c r="C33" s="495" t="s">
        <v>2098</v>
      </c>
      <c r="D33" s="495" t="s">
        <v>777</v>
      </c>
      <c r="E33" s="498">
        <v>0.2</v>
      </c>
      <c r="F33" s="498">
        <v>2698.42</v>
      </c>
      <c r="G33" s="495">
        <v>1</v>
      </c>
      <c r="H33" s="495">
        <v>13492.1</v>
      </c>
      <c r="I33" s="498"/>
      <c r="J33" s="498"/>
      <c r="K33" s="495"/>
      <c r="L33" s="495"/>
      <c r="M33" s="498">
        <v>0.03</v>
      </c>
      <c r="N33" s="498">
        <v>286.88</v>
      </c>
      <c r="O33" s="511">
        <v>0.10631406526782339</v>
      </c>
      <c r="P33" s="499">
        <v>9562.6666666666661</v>
      </c>
    </row>
    <row r="34" spans="1:16" ht="14.4" customHeight="1" x14ac:dyDescent="0.3">
      <c r="A34" s="494" t="s">
        <v>2082</v>
      </c>
      <c r="B34" s="495" t="s">
        <v>2083</v>
      </c>
      <c r="C34" s="495" t="s">
        <v>2099</v>
      </c>
      <c r="D34" s="495" t="s">
        <v>781</v>
      </c>
      <c r="E34" s="498">
        <v>24.339999999999993</v>
      </c>
      <c r="F34" s="498">
        <v>313486.76999999973</v>
      </c>
      <c r="G34" s="495">
        <v>1</v>
      </c>
      <c r="H34" s="495">
        <v>12879.489317995063</v>
      </c>
      <c r="I34" s="498">
        <v>18.77</v>
      </c>
      <c r="J34" s="498">
        <v>204037.74</v>
      </c>
      <c r="K34" s="495">
        <v>0.65086555327358842</v>
      </c>
      <c r="L34" s="495">
        <v>10870.41768779968</v>
      </c>
      <c r="M34" s="498">
        <v>11.860000000000003</v>
      </c>
      <c r="N34" s="498">
        <v>122497.06000000001</v>
      </c>
      <c r="O34" s="511">
        <v>0.39075671359273029</v>
      </c>
      <c r="P34" s="499">
        <v>10328.588532883641</v>
      </c>
    </row>
    <row r="35" spans="1:16" ht="14.4" customHeight="1" x14ac:dyDescent="0.3">
      <c r="A35" s="494" t="s">
        <v>2082</v>
      </c>
      <c r="B35" s="495" t="s">
        <v>2083</v>
      </c>
      <c r="C35" s="495" t="s">
        <v>2100</v>
      </c>
      <c r="D35" s="495" t="s">
        <v>781</v>
      </c>
      <c r="E35" s="498"/>
      <c r="F35" s="498"/>
      <c r="G35" s="495"/>
      <c r="H35" s="495"/>
      <c r="I35" s="498">
        <v>1.02</v>
      </c>
      <c r="J35" s="498">
        <v>20888.169999999998</v>
      </c>
      <c r="K35" s="495"/>
      <c r="L35" s="495">
        <v>20478.598039215685</v>
      </c>
      <c r="M35" s="498">
        <v>0.14000000000000001</v>
      </c>
      <c r="N35" s="498">
        <v>2867</v>
      </c>
      <c r="O35" s="511"/>
      <c r="P35" s="499">
        <v>20478.571428571428</v>
      </c>
    </row>
    <row r="36" spans="1:16" ht="14.4" customHeight="1" x14ac:dyDescent="0.3">
      <c r="A36" s="494" t="s">
        <v>2082</v>
      </c>
      <c r="B36" s="495" t="s">
        <v>2083</v>
      </c>
      <c r="C36" s="495" t="s">
        <v>2101</v>
      </c>
      <c r="D36" s="495" t="s">
        <v>777</v>
      </c>
      <c r="E36" s="498">
        <v>0.32</v>
      </c>
      <c r="F36" s="498">
        <v>1684.64</v>
      </c>
      <c r="G36" s="495">
        <v>1</v>
      </c>
      <c r="H36" s="495">
        <v>5264.5</v>
      </c>
      <c r="I36" s="498">
        <v>0.15000000000000002</v>
      </c>
      <c r="J36" s="498">
        <v>794.29000000000008</v>
      </c>
      <c r="K36" s="495">
        <v>0.47148945768828948</v>
      </c>
      <c r="L36" s="495">
        <v>5295.2666666666664</v>
      </c>
      <c r="M36" s="498">
        <v>0.85000000000000009</v>
      </c>
      <c r="N36" s="498">
        <v>4514.12</v>
      </c>
      <c r="O36" s="511">
        <v>2.6795754582581441</v>
      </c>
      <c r="P36" s="499">
        <v>5310.7294117647052</v>
      </c>
    </row>
    <row r="37" spans="1:16" ht="14.4" customHeight="1" x14ac:dyDescent="0.3">
      <c r="A37" s="494" t="s">
        <v>2082</v>
      </c>
      <c r="B37" s="495" t="s">
        <v>2083</v>
      </c>
      <c r="C37" s="495" t="s">
        <v>2102</v>
      </c>
      <c r="D37" s="495" t="s">
        <v>781</v>
      </c>
      <c r="E37" s="498">
        <v>1.4000000000000001</v>
      </c>
      <c r="F37" s="498">
        <v>9029.8199999999979</v>
      </c>
      <c r="G37" s="495">
        <v>1</v>
      </c>
      <c r="H37" s="495">
        <v>6449.8714285714268</v>
      </c>
      <c r="I37" s="498">
        <v>0.76</v>
      </c>
      <c r="J37" s="498">
        <v>4901.91</v>
      </c>
      <c r="K37" s="495">
        <v>0.54285799716937888</v>
      </c>
      <c r="L37" s="495">
        <v>6449.8815789473683</v>
      </c>
      <c r="M37" s="498">
        <v>0.48000000000000009</v>
      </c>
      <c r="N37" s="498">
        <v>3056.2200000000003</v>
      </c>
      <c r="O37" s="511">
        <v>0.33845857392506173</v>
      </c>
      <c r="P37" s="499">
        <v>6367.1249999999991</v>
      </c>
    </row>
    <row r="38" spans="1:16" ht="14.4" customHeight="1" x14ac:dyDescent="0.3">
      <c r="A38" s="494" t="s">
        <v>2082</v>
      </c>
      <c r="B38" s="495" t="s">
        <v>2083</v>
      </c>
      <c r="C38" s="495" t="s">
        <v>2103</v>
      </c>
      <c r="D38" s="495" t="s">
        <v>781</v>
      </c>
      <c r="E38" s="498">
        <v>0.09</v>
      </c>
      <c r="F38" s="498">
        <v>1031.98</v>
      </c>
      <c r="G38" s="495">
        <v>1</v>
      </c>
      <c r="H38" s="495">
        <v>11466.444444444445</v>
      </c>
      <c r="I38" s="498">
        <v>0.08</v>
      </c>
      <c r="J38" s="498">
        <v>921.84</v>
      </c>
      <c r="K38" s="495">
        <v>0.89327312544816762</v>
      </c>
      <c r="L38" s="495">
        <v>11523</v>
      </c>
      <c r="M38" s="498">
        <v>9.0000000000000011E-2</v>
      </c>
      <c r="N38" s="498">
        <v>1037.1099999999999</v>
      </c>
      <c r="O38" s="511">
        <v>1.0049710265702823</v>
      </c>
      <c r="P38" s="499">
        <v>11523.444444444442</v>
      </c>
    </row>
    <row r="39" spans="1:16" ht="14.4" customHeight="1" x14ac:dyDescent="0.3">
      <c r="A39" s="494" t="s">
        <v>2082</v>
      </c>
      <c r="B39" s="495" t="s">
        <v>2083</v>
      </c>
      <c r="C39" s="495" t="s">
        <v>2104</v>
      </c>
      <c r="D39" s="495" t="s">
        <v>2105</v>
      </c>
      <c r="E39" s="498">
        <v>0.05</v>
      </c>
      <c r="F39" s="498">
        <v>15.25</v>
      </c>
      <c r="G39" s="495">
        <v>1</v>
      </c>
      <c r="H39" s="495">
        <v>305</v>
      </c>
      <c r="I39" s="498">
        <v>69.160000000000011</v>
      </c>
      <c r="J39" s="498">
        <v>19731.099999999999</v>
      </c>
      <c r="K39" s="495">
        <v>1293.8426229508195</v>
      </c>
      <c r="L39" s="495">
        <v>285.29641411220354</v>
      </c>
      <c r="M39" s="498">
        <v>0.2</v>
      </c>
      <c r="N39" s="498">
        <v>52.49</v>
      </c>
      <c r="O39" s="511">
        <v>3.4419672131147543</v>
      </c>
      <c r="P39" s="499">
        <v>262.45</v>
      </c>
    </row>
    <row r="40" spans="1:16" ht="14.4" customHeight="1" x14ac:dyDescent="0.3">
      <c r="A40" s="494" t="s">
        <v>2082</v>
      </c>
      <c r="B40" s="495" t="s">
        <v>2083</v>
      </c>
      <c r="C40" s="495" t="s">
        <v>2106</v>
      </c>
      <c r="D40" s="495" t="s">
        <v>687</v>
      </c>
      <c r="E40" s="498">
        <v>482.29999999999995</v>
      </c>
      <c r="F40" s="498">
        <v>465702.67999999918</v>
      </c>
      <c r="G40" s="495">
        <v>1</v>
      </c>
      <c r="H40" s="495">
        <v>965.58714493053958</v>
      </c>
      <c r="I40" s="498">
        <v>493.73</v>
      </c>
      <c r="J40" s="498">
        <v>479338.18999999942</v>
      </c>
      <c r="K40" s="495">
        <v>1.0292794321046215</v>
      </c>
      <c r="L40" s="495">
        <v>970.85084965466831</v>
      </c>
      <c r="M40" s="498">
        <v>534.92000000000007</v>
      </c>
      <c r="N40" s="498">
        <v>521664.59999999893</v>
      </c>
      <c r="O40" s="511">
        <v>1.1201666264836609</v>
      </c>
      <c r="P40" s="499">
        <v>975.219845958272</v>
      </c>
    </row>
    <row r="41" spans="1:16" ht="14.4" customHeight="1" x14ac:dyDescent="0.3">
      <c r="A41" s="494" t="s">
        <v>2082</v>
      </c>
      <c r="B41" s="495" t="s">
        <v>2083</v>
      </c>
      <c r="C41" s="495" t="s">
        <v>2107</v>
      </c>
      <c r="D41" s="495" t="s">
        <v>2043</v>
      </c>
      <c r="E41" s="498">
        <v>0.57000000000000006</v>
      </c>
      <c r="F41" s="498">
        <v>3194.22</v>
      </c>
      <c r="G41" s="495">
        <v>1</v>
      </c>
      <c r="H41" s="495">
        <v>5603.8947368421041</v>
      </c>
      <c r="I41" s="498"/>
      <c r="J41" s="498"/>
      <c r="K41" s="495"/>
      <c r="L41" s="495"/>
      <c r="M41" s="498"/>
      <c r="N41" s="498"/>
      <c r="O41" s="511"/>
      <c r="P41" s="499"/>
    </row>
    <row r="42" spans="1:16" ht="14.4" customHeight="1" x14ac:dyDescent="0.3">
      <c r="A42" s="494" t="s">
        <v>2082</v>
      </c>
      <c r="B42" s="495" t="s">
        <v>2083</v>
      </c>
      <c r="C42" s="495" t="s">
        <v>2108</v>
      </c>
      <c r="D42" s="495" t="s">
        <v>803</v>
      </c>
      <c r="E42" s="498">
        <v>0.5</v>
      </c>
      <c r="F42" s="498">
        <v>2423.85</v>
      </c>
      <c r="G42" s="495">
        <v>1</v>
      </c>
      <c r="H42" s="495">
        <v>4847.7</v>
      </c>
      <c r="I42" s="498">
        <v>0.89999999999999991</v>
      </c>
      <c r="J42" s="498">
        <v>4369.3500000000004</v>
      </c>
      <c r="K42" s="495">
        <v>1.8026486787548737</v>
      </c>
      <c r="L42" s="495">
        <v>4854.8333333333339</v>
      </c>
      <c r="M42" s="498"/>
      <c r="N42" s="498"/>
      <c r="O42" s="511"/>
      <c r="P42" s="499"/>
    </row>
    <row r="43" spans="1:16" ht="14.4" customHeight="1" x14ac:dyDescent="0.3">
      <c r="A43" s="494" t="s">
        <v>2082</v>
      </c>
      <c r="B43" s="495" t="s">
        <v>2083</v>
      </c>
      <c r="C43" s="495" t="s">
        <v>2109</v>
      </c>
      <c r="D43" s="495" t="s">
        <v>803</v>
      </c>
      <c r="E43" s="498"/>
      <c r="F43" s="498"/>
      <c r="G43" s="495"/>
      <c r="H43" s="495"/>
      <c r="I43" s="498">
        <v>0.12000000000000001</v>
      </c>
      <c r="J43" s="498">
        <v>1167.71</v>
      </c>
      <c r="K43" s="495"/>
      <c r="L43" s="495">
        <v>9730.9166666666661</v>
      </c>
      <c r="M43" s="498"/>
      <c r="N43" s="498"/>
      <c r="O43" s="511"/>
      <c r="P43" s="499"/>
    </row>
    <row r="44" spans="1:16" ht="14.4" customHeight="1" x14ac:dyDescent="0.3">
      <c r="A44" s="494" t="s">
        <v>2082</v>
      </c>
      <c r="B44" s="495" t="s">
        <v>2083</v>
      </c>
      <c r="C44" s="495" t="s">
        <v>2110</v>
      </c>
      <c r="D44" s="495" t="s">
        <v>706</v>
      </c>
      <c r="E44" s="498">
        <v>7.7900000000000009</v>
      </c>
      <c r="F44" s="498">
        <v>42131.439999999995</v>
      </c>
      <c r="G44" s="495">
        <v>1</v>
      </c>
      <c r="H44" s="495">
        <v>5408.4005134788176</v>
      </c>
      <c r="I44" s="498">
        <v>4.3000000000000016</v>
      </c>
      <c r="J44" s="498">
        <v>23283.340000000007</v>
      </c>
      <c r="K44" s="495">
        <v>0.55263575135338383</v>
      </c>
      <c r="L44" s="495">
        <v>5414.7302325581395</v>
      </c>
      <c r="M44" s="498">
        <v>2.8200000000000003</v>
      </c>
      <c r="N44" s="498">
        <v>15399.38</v>
      </c>
      <c r="O44" s="511">
        <v>0.36550803865236986</v>
      </c>
      <c r="P44" s="499">
        <v>5460.7730496453896</v>
      </c>
    </row>
    <row r="45" spans="1:16" ht="14.4" customHeight="1" x14ac:dyDescent="0.3">
      <c r="A45" s="494" t="s">
        <v>2082</v>
      </c>
      <c r="B45" s="495" t="s">
        <v>2083</v>
      </c>
      <c r="C45" s="495" t="s">
        <v>2111</v>
      </c>
      <c r="D45" s="495" t="s">
        <v>706</v>
      </c>
      <c r="E45" s="498">
        <v>105.4499999999999</v>
      </c>
      <c r="F45" s="498">
        <v>1140283.3299999987</v>
      </c>
      <c r="G45" s="495">
        <v>1</v>
      </c>
      <c r="H45" s="495">
        <v>10813.497676623991</v>
      </c>
      <c r="I45" s="498">
        <v>117.92999999999992</v>
      </c>
      <c r="J45" s="498">
        <v>1280656.0600000003</v>
      </c>
      <c r="K45" s="495">
        <v>1.1231033781753188</v>
      </c>
      <c r="L45" s="495">
        <v>10859.45950987875</v>
      </c>
      <c r="M45" s="498">
        <v>108.64999999999975</v>
      </c>
      <c r="N45" s="498">
        <v>1185382.5000000016</v>
      </c>
      <c r="O45" s="511">
        <v>1.0395508456657023</v>
      </c>
      <c r="P45" s="499">
        <v>10910.1012425219</v>
      </c>
    </row>
    <row r="46" spans="1:16" ht="14.4" customHeight="1" x14ac:dyDescent="0.3">
      <c r="A46" s="494" t="s">
        <v>2082</v>
      </c>
      <c r="B46" s="495" t="s">
        <v>2083</v>
      </c>
      <c r="C46" s="495" t="s">
        <v>2112</v>
      </c>
      <c r="D46" s="495" t="s">
        <v>803</v>
      </c>
      <c r="E46" s="498">
        <v>5.5699999999999985</v>
      </c>
      <c r="F46" s="498">
        <v>10790.52</v>
      </c>
      <c r="G46" s="495">
        <v>1</v>
      </c>
      <c r="H46" s="495">
        <v>1937.2567324955123</v>
      </c>
      <c r="I46" s="498">
        <v>7.29</v>
      </c>
      <c r="J46" s="498">
        <v>14192.869999999999</v>
      </c>
      <c r="K46" s="495">
        <v>1.3153091787976852</v>
      </c>
      <c r="L46" s="495">
        <v>1946.8957475994512</v>
      </c>
      <c r="M46" s="498">
        <v>4.9499999999999993</v>
      </c>
      <c r="N46" s="498">
        <v>9663.1200000000008</v>
      </c>
      <c r="O46" s="511">
        <v>0.89551940036254052</v>
      </c>
      <c r="P46" s="499">
        <v>1952.1454545454551</v>
      </c>
    </row>
    <row r="47" spans="1:16" ht="14.4" customHeight="1" x14ac:dyDescent="0.3">
      <c r="A47" s="494" t="s">
        <v>2082</v>
      </c>
      <c r="B47" s="495" t="s">
        <v>2083</v>
      </c>
      <c r="C47" s="495" t="s">
        <v>2113</v>
      </c>
      <c r="D47" s="495" t="s">
        <v>706</v>
      </c>
      <c r="E47" s="498">
        <v>0.02</v>
      </c>
      <c r="F47" s="498">
        <v>21.65</v>
      </c>
      <c r="G47" s="495">
        <v>1</v>
      </c>
      <c r="H47" s="495">
        <v>1082.5</v>
      </c>
      <c r="I47" s="498"/>
      <c r="J47" s="498"/>
      <c r="K47" s="495"/>
      <c r="L47" s="495"/>
      <c r="M47" s="498"/>
      <c r="N47" s="498"/>
      <c r="O47" s="511"/>
      <c r="P47" s="499"/>
    </row>
    <row r="48" spans="1:16" ht="14.4" customHeight="1" x14ac:dyDescent="0.3">
      <c r="A48" s="494" t="s">
        <v>2082</v>
      </c>
      <c r="B48" s="495" t="s">
        <v>2083</v>
      </c>
      <c r="C48" s="495" t="s">
        <v>2114</v>
      </c>
      <c r="D48" s="495" t="s">
        <v>706</v>
      </c>
      <c r="E48" s="498"/>
      <c r="F48" s="498"/>
      <c r="G48" s="495"/>
      <c r="H48" s="495"/>
      <c r="I48" s="498"/>
      <c r="J48" s="498"/>
      <c r="K48" s="495"/>
      <c r="L48" s="495"/>
      <c r="M48" s="498">
        <v>216.7499999999998</v>
      </c>
      <c r="N48" s="498">
        <v>473416.94000000006</v>
      </c>
      <c r="O48" s="511"/>
      <c r="P48" s="499">
        <v>2184.1611995386411</v>
      </c>
    </row>
    <row r="49" spans="1:16" ht="14.4" customHeight="1" x14ac:dyDescent="0.3">
      <c r="A49" s="494" t="s">
        <v>2082</v>
      </c>
      <c r="B49" s="495" t="s">
        <v>2083</v>
      </c>
      <c r="C49" s="495" t="s">
        <v>2115</v>
      </c>
      <c r="D49" s="495" t="s">
        <v>691</v>
      </c>
      <c r="E49" s="498">
        <v>44.609999999999978</v>
      </c>
      <c r="F49" s="498">
        <v>16748.419999999991</v>
      </c>
      <c r="G49" s="495">
        <v>1</v>
      </c>
      <c r="H49" s="495">
        <v>375.4409325263394</v>
      </c>
      <c r="I49" s="498">
        <v>36.89</v>
      </c>
      <c r="J49" s="498">
        <v>13919.329999999996</v>
      </c>
      <c r="K49" s="495">
        <v>0.8310831708304427</v>
      </c>
      <c r="L49" s="495">
        <v>377.31986988343715</v>
      </c>
      <c r="M49" s="498">
        <v>37.369999999999983</v>
      </c>
      <c r="N49" s="498">
        <v>14170.459999999992</v>
      </c>
      <c r="O49" s="511">
        <v>0.84607742103434236</v>
      </c>
      <c r="P49" s="499">
        <v>379.19347069842115</v>
      </c>
    </row>
    <row r="50" spans="1:16" ht="14.4" customHeight="1" x14ac:dyDescent="0.3">
      <c r="A50" s="494" t="s">
        <v>2082</v>
      </c>
      <c r="B50" s="495" t="s">
        <v>2083</v>
      </c>
      <c r="C50" s="495" t="s">
        <v>2116</v>
      </c>
      <c r="D50" s="495" t="s">
        <v>668</v>
      </c>
      <c r="E50" s="498">
        <v>1.1499999999999999</v>
      </c>
      <c r="F50" s="498">
        <v>60.11</v>
      </c>
      <c r="G50" s="495">
        <v>1</v>
      </c>
      <c r="H50" s="495">
        <v>52.26956521739131</v>
      </c>
      <c r="I50" s="498"/>
      <c r="J50" s="498"/>
      <c r="K50" s="495"/>
      <c r="L50" s="495"/>
      <c r="M50" s="498"/>
      <c r="N50" s="498"/>
      <c r="O50" s="511"/>
      <c r="P50" s="499"/>
    </row>
    <row r="51" spans="1:16" ht="14.4" customHeight="1" x14ac:dyDescent="0.3">
      <c r="A51" s="494" t="s">
        <v>2082</v>
      </c>
      <c r="B51" s="495" t="s">
        <v>2083</v>
      </c>
      <c r="C51" s="495" t="s">
        <v>2117</v>
      </c>
      <c r="D51" s="495" t="s">
        <v>668</v>
      </c>
      <c r="E51" s="498">
        <v>41.960000000000029</v>
      </c>
      <c r="F51" s="498">
        <v>39278.140000000029</v>
      </c>
      <c r="G51" s="495">
        <v>1</v>
      </c>
      <c r="H51" s="495">
        <v>936.08531935176359</v>
      </c>
      <c r="I51" s="498">
        <v>30.200000000000014</v>
      </c>
      <c r="J51" s="498">
        <v>28434.190000000017</v>
      </c>
      <c r="K51" s="495">
        <v>0.72391895339239576</v>
      </c>
      <c r="L51" s="495">
        <v>941.52947019867565</v>
      </c>
      <c r="M51" s="498">
        <v>56.799999999999983</v>
      </c>
      <c r="N51" s="498">
        <v>53655.049999999974</v>
      </c>
      <c r="O51" s="511">
        <v>1.3660282793431648</v>
      </c>
      <c r="P51" s="499">
        <v>944.63116197183081</v>
      </c>
    </row>
    <row r="52" spans="1:16" ht="14.4" customHeight="1" x14ac:dyDescent="0.3">
      <c r="A52" s="494" t="s">
        <v>2082</v>
      </c>
      <c r="B52" s="495" t="s">
        <v>2048</v>
      </c>
      <c r="C52" s="495" t="s">
        <v>2118</v>
      </c>
      <c r="D52" s="495" t="s">
        <v>2119</v>
      </c>
      <c r="E52" s="498">
        <v>26</v>
      </c>
      <c r="F52" s="498">
        <v>248529.43</v>
      </c>
      <c r="G52" s="495">
        <v>1</v>
      </c>
      <c r="H52" s="495">
        <v>9558.8242307692308</v>
      </c>
      <c r="I52" s="498">
        <v>26</v>
      </c>
      <c r="J52" s="498">
        <v>254365.01999999996</v>
      </c>
      <c r="K52" s="495">
        <v>1.0234804787505447</v>
      </c>
      <c r="L52" s="495">
        <v>9783.2699999999986</v>
      </c>
      <c r="M52" s="498">
        <v>13</v>
      </c>
      <c r="N52" s="498">
        <v>127182.51000000004</v>
      </c>
      <c r="O52" s="511">
        <v>0.51174023937527258</v>
      </c>
      <c r="P52" s="499">
        <v>9783.2700000000023</v>
      </c>
    </row>
    <row r="53" spans="1:16" ht="14.4" customHeight="1" x14ac:dyDescent="0.3">
      <c r="A53" s="494" t="s">
        <v>2082</v>
      </c>
      <c r="B53" s="495" t="s">
        <v>2048</v>
      </c>
      <c r="C53" s="495" t="s">
        <v>2120</v>
      </c>
      <c r="D53" s="495" t="s">
        <v>2121</v>
      </c>
      <c r="E53" s="498">
        <v>6</v>
      </c>
      <c r="F53" s="498">
        <v>21412.440000000002</v>
      </c>
      <c r="G53" s="495">
        <v>1</v>
      </c>
      <c r="H53" s="495">
        <v>3568.7400000000002</v>
      </c>
      <c r="I53" s="498">
        <v>8</v>
      </c>
      <c r="J53" s="498">
        <v>29233.760000000002</v>
      </c>
      <c r="K53" s="495">
        <v>1.3652699085204676</v>
      </c>
      <c r="L53" s="495">
        <v>3654.2200000000003</v>
      </c>
      <c r="M53" s="498">
        <v>5</v>
      </c>
      <c r="N53" s="498">
        <v>18271.099999999999</v>
      </c>
      <c r="O53" s="511">
        <v>0.8532936928252921</v>
      </c>
      <c r="P53" s="499">
        <v>3654.22</v>
      </c>
    </row>
    <row r="54" spans="1:16" ht="14.4" customHeight="1" x14ac:dyDescent="0.3">
      <c r="A54" s="494" t="s">
        <v>2082</v>
      </c>
      <c r="B54" s="495" t="s">
        <v>2048</v>
      </c>
      <c r="C54" s="495" t="s">
        <v>2122</v>
      </c>
      <c r="D54" s="495" t="s">
        <v>2123</v>
      </c>
      <c r="E54" s="498">
        <v>8</v>
      </c>
      <c r="F54" s="498">
        <v>4592.58</v>
      </c>
      <c r="G54" s="495">
        <v>1</v>
      </c>
      <c r="H54" s="495">
        <v>574.07249999999999</v>
      </c>
      <c r="I54" s="498">
        <v>10</v>
      </c>
      <c r="J54" s="498">
        <v>5895.9000000000005</v>
      </c>
      <c r="K54" s="495">
        <v>1.2837881974837675</v>
      </c>
      <c r="L54" s="495">
        <v>589.59</v>
      </c>
      <c r="M54" s="498">
        <v>8</v>
      </c>
      <c r="N54" s="498">
        <v>4716.72</v>
      </c>
      <c r="O54" s="511">
        <v>1.0270305579870138</v>
      </c>
      <c r="P54" s="499">
        <v>589.59</v>
      </c>
    </row>
    <row r="55" spans="1:16" ht="14.4" customHeight="1" x14ac:dyDescent="0.3">
      <c r="A55" s="494" t="s">
        <v>2082</v>
      </c>
      <c r="B55" s="495" t="s">
        <v>2048</v>
      </c>
      <c r="C55" s="495" t="s">
        <v>2124</v>
      </c>
      <c r="D55" s="495" t="s">
        <v>2125</v>
      </c>
      <c r="E55" s="498"/>
      <c r="F55" s="498"/>
      <c r="G55" s="495"/>
      <c r="H55" s="495"/>
      <c r="I55" s="498"/>
      <c r="J55" s="498"/>
      <c r="K55" s="495"/>
      <c r="L55" s="495"/>
      <c r="M55" s="498">
        <v>1</v>
      </c>
      <c r="N55" s="498">
        <v>1707.1</v>
      </c>
      <c r="O55" s="511"/>
      <c r="P55" s="499">
        <v>1707.1</v>
      </c>
    </row>
    <row r="56" spans="1:16" ht="14.4" customHeight="1" x14ac:dyDescent="0.3">
      <c r="A56" s="494" t="s">
        <v>2082</v>
      </c>
      <c r="B56" s="495" t="s">
        <v>2048</v>
      </c>
      <c r="C56" s="495" t="s">
        <v>2126</v>
      </c>
      <c r="D56" s="495" t="s">
        <v>2127</v>
      </c>
      <c r="E56" s="498"/>
      <c r="F56" s="498"/>
      <c r="G56" s="495"/>
      <c r="H56" s="495"/>
      <c r="I56" s="498">
        <v>2</v>
      </c>
      <c r="J56" s="498">
        <v>2894.56</v>
      </c>
      <c r="K56" s="495"/>
      <c r="L56" s="495">
        <v>1447.28</v>
      </c>
      <c r="M56" s="498">
        <v>1</v>
      </c>
      <c r="N56" s="498">
        <v>1447.28</v>
      </c>
      <c r="O56" s="511"/>
      <c r="P56" s="499">
        <v>1447.28</v>
      </c>
    </row>
    <row r="57" spans="1:16" ht="14.4" customHeight="1" x14ac:dyDescent="0.3">
      <c r="A57" s="494" t="s">
        <v>2082</v>
      </c>
      <c r="B57" s="495" t="s">
        <v>2048</v>
      </c>
      <c r="C57" s="495" t="s">
        <v>2128</v>
      </c>
      <c r="D57" s="495" t="s">
        <v>2129</v>
      </c>
      <c r="E57" s="498">
        <v>14</v>
      </c>
      <c r="F57" s="498">
        <v>13339.52</v>
      </c>
      <c r="G57" s="495">
        <v>1</v>
      </c>
      <c r="H57" s="495">
        <v>952.82285714285717</v>
      </c>
      <c r="I57" s="498">
        <v>16</v>
      </c>
      <c r="J57" s="498">
        <v>15557.119999999999</v>
      </c>
      <c r="K57" s="495">
        <v>1.1662428633114235</v>
      </c>
      <c r="L57" s="495">
        <v>972.31999999999994</v>
      </c>
      <c r="M57" s="498">
        <v>10</v>
      </c>
      <c r="N57" s="498">
        <v>9723.1999999999989</v>
      </c>
      <c r="O57" s="511">
        <v>0.72890178956963958</v>
      </c>
      <c r="P57" s="499">
        <v>972.31999999999994</v>
      </c>
    </row>
    <row r="58" spans="1:16" ht="14.4" customHeight="1" x14ac:dyDescent="0.3">
      <c r="A58" s="494" t="s">
        <v>2082</v>
      </c>
      <c r="B58" s="495" t="s">
        <v>2048</v>
      </c>
      <c r="C58" s="495" t="s">
        <v>2130</v>
      </c>
      <c r="D58" s="495" t="s">
        <v>2129</v>
      </c>
      <c r="E58" s="498">
        <v>28</v>
      </c>
      <c r="F58" s="498">
        <v>47025.85</v>
      </c>
      <c r="G58" s="495">
        <v>1</v>
      </c>
      <c r="H58" s="495">
        <v>1679.4946428571427</v>
      </c>
      <c r="I58" s="498">
        <v>39</v>
      </c>
      <c r="J58" s="498">
        <v>66585.089999999982</v>
      </c>
      <c r="K58" s="495">
        <v>1.4159252836471852</v>
      </c>
      <c r="L58" s="495">
        <v>1707.3099999999995</v>
      </c>
      <c r="M58" s="498">
        <v>36</v>
      </c>
      <c r="N58" s="498">
        <v>61463.159999999989</v>
      </c>
      <c r="O58" s="511">
        <v>1.3070079541358635</v>
      </c>
      <c r="P58" s="499">
        <v>1707.3099999999997</v>
      </c>
    </row>
    <row r="59" spans="1:16" ht="14.4" customHeight="1" x14ac:dyDescent="0.3">
      <c r="A59" s="494" t="s">
        <v>2082</v>
      </c>
      <c r="B59" s="495" t="s">
        <v>2048</v>
      </c>
      <c r="C59" s="495" t="s">
        <v>2131</v>
      </c>
      <c r="D59" s="495" t="s">
        <v>2129</v>
      </c>
      <c r="E59" s="498">
        <v>16</v>
      </c>
      <c r="F59" s="498">
        <v>32263.299999999992</v>
      </c>
      <c r="G59" s="495">
        <v>1</v>
      </c>
      <c r="H59" s="495">
        <v>2016.4562499999995</v>
      </c>
      <c r="I59" s="498">
        <v>4</v>
      </c>
      <c r="J59" s="498">
        <v>8265.2000000000007</v>
      </c>
      <c r="K59" s="495">
        <v>0.25617962204734179</v>
      </c>
      <c r="L59" s="495">
        <v>2066.3000000000002</v>
      </c>
      <c r="M59" s="498">
        <v>4</v>
      </c>
      <c r="N59" s="498">
        <v>8265.2000000000007</v>
      </c>
      <c r="O59" s="511">
        <v>0.25617962204734179</v>
      </c>
      <c r="P59" s="499">
        <v>2066.3000000000002</v>
      </c>
    </row>
    <row r="60" spans="1:16" ht="14.4" customHeight="1" x14ac:dyDescent="0.3">
      <c r="A60" s="494" t="s">
        <v>2082</v>
      </c>
      <c r="B60" s="495" t="s">
        <v>2048</v>
      </c>
      <c r="C60" s="495" t="s">
        <v>2132</v>
      </c>
      <c r="D60" s="495" t="s">
        <v>2133</v>
      </c>
      <c r="E60" s="498">
        <v>1</v>
      </c>
      <c r="F60" s="498">
        <v>1864.3</v>
      </c>
      <c r="G60" s="495">
        <v>1</v>
      </c>
      <c r="H60" s="495">
        <v>1864.3</v>
      </c>
      <c r="I60" s="498">
        <v>1</v>
      </c>
      <c r="J60" s="498">
        <v>1932.09</v>
      </c>
      <c r="K60" s="495">
        <v>1.0363621734699351</v>
      </c>
      <c r="L60" s="495">
        <v>1932.09</v>
      </c>
      <c r="M60" s="498"/>
      <c r="N60" s="498"/>
      <c r="O60" s="511"/>
      <c r="P60" s="499"/>
    </row>
    <row r="61" spans="1:16" ht="14.4" customHeight="1" x14ac:dyDescent="0.3">
      <c r="A61" s="494" t="s">
        <v>2082</v>
      </c>
      <c r="B61" s="495" t="s">
        <v>2048</v>
      </c>
      <c r="C61" s="495" t="s">
        <v>2134</v>
      </c>
      <c r="D61" s="495" t="s">
        <v>2135</v>
      </c>
      <c r="E61" s="498">
        <v>16</v>
      </c>
      <c r="F61" s="498">
        <v>16119.620000000003</v>
      </c>
      <c r="G61" s="495">
        <v>1</v>
      </c>
      <c r="H61" s="495">
        <v>1007.4762500000002</v>
      </c>
      <c r="I61" s="498">
        <v>19</v>
      </c>
      <c r="J61" s="498">
        <v>19527.439999999995</v>
      </c>
      <c r="K61" s="495">
        <v>1.2114082093746621</v>
      </c>
      <c r="L61" s="495">
        <v>1027.7599999999998</v>
      </c>
      <c r="M61" s="498">
        <v>15</v>
      </c>
      <c r="N61" s="498">
        <v>15416.400000000001</v>
      </c>
      <c r="O61" s="511">
        <v>0.95637490213789156</v>
      </c>
      <c r="P61" s="499">
        <v>1027.76</v>
      </c>
    </row>
    <row r="62" spans="1:16" ht="14.4" customHeight="1" x14ac:dyDescent="0.3">
      <c r="A62" s="494" t="s">
        <v>2082</v>
      </c>
      <c r="B62" s="495" t="s">
        <v>2048</v>
      </c>
      <c r="C62" s="495" t="s">
        <v>2136</v>
      </c>
      <c r="D62" s="495" t="s">
        <v>2135</v>
      </c>
      <c r="E62" s="498">
        <v>11</v>
      </c>
      <c r="F62" s="498">
        <v>23109.45</v>
      </c>
      <c r="G62" s="495">
        <v>1</v>
      </c>
      <c r="H62" s="495">
        <v>2100.8590909090908</v>
      </c>
      <c r="I62" s="498">
        <v>7</v>
      </c>
      <c r="J62" s="498">
        <v>14992.95</v>
      </c>
      <c r="K62" s="495">
        <v>0.64878004452723892</v>
      </c>
      <c r="L62" s="495">
        <v>2141.85</v>
      </c>
      <c r="M62" s="498">
        <v>5</v>
      </c>
      <c r="N62" s="498">
        <v>10709.25</v>
      </c>
      <c r="O62" s="511">
        <v>0.46341431751945633</v>
      </c>
      <c r="P62" s="499">
        <v>2141.85</v>
      </c>
    </row>
    <row r="63" spans="1:16" ht="14.4" customHeight="1" x14ac:dyDescent="0.3">
      <c r="A63" s="494" t="s">
        <v>2082</v>
      </c>
      <c r="B63" s="495" t="s">
        <v>2048</v>
      </c>
      <c r="C63" s="495" t="s">
        <v>2137</v>
      </c>
      <c r="D63" s="495" t="s">
        <v>2138</v>
      </c>
      <c r="E63" s="498">
        <v>1</v>
      </c>
      <c r="F63" s="498">
        <v>466.78</v>
      </c>
      <c r="G63" s="495">
        <v>1</v>
      </c>
      <c r="H63" s="495">
        <v>466.78</v>
      </c>
      <c r="I63" s="498">
        <v>1</v>
      </c>
      <c r="J63" s="498">
        <v>466.78</v>
      </c>
      <c r="K63" s="495">
        <v>1</v>
      </c>
      <c r="L63" s="495">
        <v>466.78</v>
      </c>
      <c r="M63" s="498"/>
      <c r="N63" s="498"/>
      <c r="O63" s="511"/>
      <c r="P63" s="499"/>
    </row>
    <row r="64" spans="1:16" ht="14.4" customHeight="1" x14ac:dyDescent="0.3">
      <c r="A64" s="494" t="s">
        <v>2082</v>
      </c>
      <c r="B64" s="495" t="s">
        <v>2048</v>
      </c>
      <c r="C64" s="495" t="s">
        <v>2139</v>
      </c>
      <c r="D64" s="495" t="s">
        <v>2140</v>
      </c>
      <c r="E64" s="498"/>
      <c r="F64" s="498"/>
      <c r="G64" s="495"/>
      <c r="H64" s="495"/>
      <c r="I64" s="498"/>
      <c r="J64" s="498"/>
      <c r="K64" s="495"/>
      <c r="L64" s="495"/>
      <c r="M64" s="498">
        <v>1</v>
      </c>
      <c r="N64" s="498">
        <v>27463.64</v>
      </c>
      <c r="O64" s="511"/>
      <c r="P64" s="499">
        <v>27463.64</v>
      </c>
    </row>
    <row r="65" spans="1:16" ht="14.4" customHeight="1" x14ac:dyDescent="0.3">
      <c r="A65" s="494" t="s">
        <v>2082</v>
      </c>
      <c r="B65" s="495" t="s">
        <v>2048</v>
      </c>
      <c r="C65" s="495" t="s">
        <v>2141</v>
      </c>
      <c r="D65" s="495" t="s">
        <v>2142</v>
      </c>
      <c r="E65" s="498">
        <v>1</v>
      </c>
      <c r="F65" s="498">
        <v>1074.71</v>
      </c>
      <c r="G65" s="495">
        <v>1</v>
      </c>
      <c r="H65" s="495">
        <v>1074.71</v>
      </c>
      <c r="I65" s="498"/>
      <c r="J65" s="498"/>
      <c r="K65" s="495"/>
      <c r="L65" s="495"/>
      <c r="M65" s="498"/>
      <c r="N65" s="498"/>
      <c r="O65" s="511"/>
      <c r="P65" s="499"/>
    </row>
    <row r="66" spans="1:16" ht="14.4" customHeight="1" x14ac:dyDescent="0.3">
      <c r="A66" s="494" t="s">
        <v>2082</v>
      </c>
      <c r="B66" s="495" t="s">
        <v>2048</v>
      </c>
      <c r="C66" s="495" t="s">
        <v>2143</v>
      </c>
      <c r="D66" s="495" t="s">
        <v>2144</v>
      </c>
      <c r="E66" s="498">
        <v>1</v>
      </c>
      <c r="F66" s="498">
        <v>11772</v>
      </c>
      <c r="G66" s="495">
        <v>1</v>
      </c>
      <c r="H66" s="495">
        <v>11772</v>
      </c>
      <c r="I66" s="498"/>
      <c r="J66" s="498"/>
      <c r="K66" s="495"/>
      <c r="L66" s="495"/>
      <c r="M66" s="498"/>
      <c r="N66" s="498"/>
      <c r="O66" s="511"/>
      <c r="P66" s="499"/>
    </row>
    <row r="67" spans="1:16" ht="14.4" customHeight="1" x14ac:dyDescent="0.3">
      <c r="A67" s="494" t="s">
        <v>2082</v>
      </c>
      <c r="B67" s="495" t="s">
        <v>2048</v>
      </c>
      <c r="C67" s="495" t="s">
        <v>2145</v>
      </c>
      <c r="D67" s="495" t="s">
        <v>2146</v>
      </c>
      <c r="E67" s="498">
        <v>6</v>
      </c>
      <c r="F67" s="498">
        <v>17493.38</v>
      </c>
      <c r="G67" s="495">
        <v>1</v>
      </c>
      <c r="H67" s="495">
        <v>2915.5633333333335</v>
      </c>
      <c r="I67" s="498">
        <v>11</v>
      </c>
      <c r="J67" s="498">
        <v>33037.18</v>
      </c>
      <c r="K67" s="495">
        <v>1.8885532698655147</v>
      </c>
      <c r="L67" s="495">
        <v>3003.38</v>
      </c>
      <c r="M67" s="498">
        <v>16</v>
      </c>
      <c r="N67" s="498">
        <v>48054.080000000002</v>
      </c>
      <c r="O67" s="511">
        <v>2.7469865743498398</v>
      </c>
      <c r="P67" s="499">
        <v>3003.38</v>
      </c>
    </row>
    <row r="68" spans="1:16" ht="14.4" customHeight="1" x14ac:dyDescent="0.3">
      <c r="A68" s="494" t="s">
        <v>2082</v>
      </c>
      <c r="B68" s="495" t="s">
        <v>2048</v>
      </c>
      <c r="C68" s="495" t="s">
        <v>2147</v>
      </c>
      <c r="D68" s="495" t="s">
        <v>2148</v>
      </c>
      <c r="E68" s="498">
        <v>2</v>
      </c>
      <c r="F68" s="498">
        <v>4473</v>
      </c>
      <c r="G68" s="495">
        <v>1</v>
      </c>
      <c r="H68" s="495">
        <v>2236.5</v>
      </c>
      <c r="I68" s="498"/>
      <c r="J68" s="498"/>
      <c r="K68" s="495"/>
      <c r="L68" s="495"/>
      <c r="M68" s="498">
        <v>2</v>
      </c>
      <c r="N68" s="498">
        <v>4473</v>
      </c>
      <c r="O68" s="511">
        <v>1</v>
      </c>
      <c r="P68" s="499">
        <v>2236.5</v>
      </c>
    </row>
    <row r="69" spans="1:16" ht="14.4" customHeight="1" x14ac:dyDescent="0.3">
      <c r="A69" s="494" t="s">
        <v>2082</v>
      </c>
      <c r="B69" s="495" t="s">
        <v>2048</v>
      </c>
      <c r="C69" s="495" t="s">
        <v>2149</v>
      </c>
      <c r="D69" s="495" t="s">
        <v>2150</v>
      </c>
      <c r="E69" s="498">
        <v>1</v>
      </c>
      <c r="F69" s="498">
        <v>19690.91</v>
      </c>
      <c r="G69" s="495">
        <v>1</v>
      </c>
      <c r="H69" s="495">
        <v>19690.91</v>
      </c>
      <c r="I69" s="498"/>
      <c r="J69" s="498"/>
      <c r="K69" s="495"/>
      <c r="L69" s="495"/>
      <c r="M69" s="498"/>
      <c r="N69" s="498"/>
      <c r="O69" s="511"/>
      <c r="P69" s="499"/>
    </row>
    <row r="70" spans="1:16" ht="14.4" customHeight="1" x14ac:dyDescent="0.3">
      <c r="A70" s="494" t="s">
        <v>2082</v>
      </c>
      <c r="B70" s="495" t="s">
        <v>2048</v>
      </c>
      <c r="C70" s="495" t="s">
        <v>2151</v>
      </c>
      <c r="D70" s="495" t="s">
        <v>2129</v>
      </c>
      <c r="E70" s="498">
        <v>1</v>
      </c>
      <c r="F70" s="498">
        <v>1396.2</v>
      </c>
      <c r="G70" s="495">
        <v>1</v>
      </c>
      <c r="H70" s="495">
        <v>1396.2</v>
      </c>
      <c r="I70" s="498"/>
      <c r="J70" s="498"/>
      <c r="K70" s="495"/>
      <c r="L70" s="495"/>
      <c r="M70" s="498"/>
      <c r="N70" s="498"/>
      <c r="O70" s="511"/>
      <c r="P70" s="499"/>
    </row>
    <row r="71" spans="1:16" ht="14.4" customHeight="1" x14ac:dyDescent="0.3">
      <c r="A71" s="494" t="s">
        <v>2082</v>
      </c>
      <c r="B71" s="495" t="s">
        <v>2048</v>
      </c>
      <c r="C71" s="495" t="s">
        <v>2152</v>
      </c>
      <c r="D71" s="495" t="s">
        <v>2153</v>
      </c>
      <c r="E71" s="498">
        <v>27</v>
      </c>
      <c r="F71" s="498">
        <v>182666.13999999998</v>
      </c>
      <c r="G71" s="495">
        <v>1</v>
      </c>
      <c r="H71" s="495">
        <v>6765.4125925925919</v>
      </c>
      <c r="I71" s="498">
        <v>28</v>
      </c>
      <c r="J71" s="498">
        <v>192941.84</v>
      </c>
      <c r="K71" s="495">
        <v>1.0562539943089617</v>
      </c>
      <c r="L71" s="495">
        <v>6890.78</v>
      </c>
      <c r="M71" s="498">
        <v>9</v>
      </c>
      <c r="N71" s="498">
        <v>62017.020000000004</v>
      </c>
      <c r="O71" s="511">
        <v>0.33951021245645202</v>
      </c>
      <c r="P71" s="499">
        <v>6890.7800000000007</v>
      </c>
    </row>
    <row r="72" spans="1:16" ht="14.4" customHeight="1" x14ac:dyDescent="0.3">
      <c r="A72" s="494" t="s">
        <v>2082</v>
      </c>
      <c r="B72" s="495" t="s">
        <v>2048</v>
      </c>
      <c r="C72" s="495" t="s">
        <v>2154</v>
      </c>
      <c r="D72" s="495" t="s">
        <v>2155</v>
      </c>
      <c r="E72" s="498"/>
      <c r="F72" s="498"/>
      <c r="G72" s="495"/>
      <c r="H72" s="495"/>
      <c r="I72" s="498"/>
      <c r="J72" s="498"/>
      <c r="K72" s="495"/>
      <c r="L72" s="495"/>
      <c r="M72" s="498">
        <v>1</v>
      </c>
      <c r="N72" s="498">
        <v>19196.8</v>
      </c>
      <c r="O72" s="511"/>
      <c r="P72" s="499">
        <v>19196.8</v>
      </c>
    </row>
    <row r="73" spans="1:16" ht="14.4" customHeight="1" x14ac:dyDescent="0.3">
      <c r="A73" s="494" t="s">
        <v>2082</v>
      </c>
      <c r="B73" s="495" t="s">
        <v>2048</v>
      </c>
      <c r="C73" s="495" t="s">
        <v>2156</v>
      </c>
      <c r="D73" s="495" t="s">
        <v>2157</v>
      </c>
      <c r="E73" s="498"/>
      <c r="F73" s="498"/>
      <c r="G73" s="495"/>
      <c r="H73" s="495"/>
      <c r="I73" s="498">
        <v>6</v>
      </c>
      <c r="J73" s="498">
        <v>13793.82</v>
      </c>
      <c r="K73" s="495"/>
      <c r="L73" s="495">
        <v>2298.9699999999998</v>
      </c>
      <c r="M73" s="498">
        <v>1</v>
      </c>
      <c r="N73" s="498">
        <v>2298.9699999999998</v>
      </c>
      <c r="O73" s="511"/>
      <c r="P73" s="499">
        <v>2298.9699999999998</v>
      </c>
    </row>
    <row r="74" spans="1:16" ht="14.4" customHeight="1" x14ac:dyDescent="0.3">
      <c r="A74" s="494" t="s">
        <v>2082</v>
      </c>
      <c r="B74" s="495" t="s">
        <v>2048</v>
      </c>
      <c r="C74" s="495" t="s">
        <v>2158</v>
      </c>
      <c r="D74" s="495" t="s">
        <v>2159</v>
      </c>
      <c r="E74" s="498">
        <v>16</v>
      </c>
      <c r="F74" s="498">
        <v>64609.15</v>
      </c>
      <c r="G74" s="495">
        <v>1</v>
      </c>
      <c r="H74" s="495">
        <v>4038.0718750000001</v>
      </c>
      <c r="I74" s="498">
        <v>16</v>
      </c>
      <c r="J74" s="498">
        <v>66206.240000000005</v>
      </c>
      <c r="K74" s="495">
        <v>1.0247192541613688</v>
      </c>
      <c r="L74" s="495">
        <v>4137.8900000000003</v>
      </c>
      <c r="M74" s="498">
        <v>25</v>
      </c>
      <c r="N74" s="498">
        <v>103447.25</v>
      </c>
      <c r="O74" s="511">
        <v>1.6011238346271386</v>
      </c>
      <c r="P74" s="499">
        <v>4137.8900000000003</v>
      </c>
    </row>
    <row r="75" spans="1:16" ht="14.4" customHeight="1" x14ac:dyDescent="0.3">
      <c r="A75" s="494" t="s">
        <v>2082</v>
      </c>
      <c r="B75" s="495" t="s">
        <v>2048</v>
      </c>
      <c r="C75" s="495" t="s">
        <v>2160</v>
      </c>
      <c r="D75" s="495" t="s">
        <v>2161</v>
      </c>
      <c r="E75" s="498">
        <v>1</v>
      </c>
      <c r="F75" s="498">
        <v>1084.3</v>
      </c>
      <c r="G75" s="495">
        <v>1</v>
      </c>
      <c r="H75" s="495">
        <v>1084.3</v>
      </c>
      <c r="I75" s="498">
        <v>1</v>
      </c>
      <c r="J75" s="498">
        <v>1123.73</v>
      </c>
      <c r="K75" s="495">
        <v>1.0363644747763534</v>
      </c>
      <c r="L75" s="495">
        <v>1123.73</v>
      </c>
      <c r="M75" s="498"/>
      <c r="N75" s="498"/>
      <c r="O75" s="511"/>
      <c r="P75" s="499"/>
    </row>
    <row r="76" spans="1:16" ht="14.4" customHeight="1" x14ac:dyDescent="0.3">
      <c r="A76" s="494" t="s">
        <v>2082</v>
      </c>
      <c r="B76" s="495" t="s">
        <v>2048</v>
      </c>
      <c r="C76" s="495" t="s">
        <v>2162</v>
      </c>
      <c r="D76" s="495" t="s">
        <v>2163</v>
      </c>
      <c r="E76" s="498">
        <v>13</v>
      </c>
      <c r="F76" s="498">
        <v>218355.34999999998</v>
      </c>
      <c r="G76" s="495">
        <v>1</v>
      </c>
      <c r="H76" s="495">
        <v>16796.565384615384</v>
      </c>
      <c r="I76" s="498">
        <v>10</v>
      </c>
      <c r="J76" s="498">
        <v>170730.5</v>
      </c>
      <c r="K76" s="495">
        <v>0.78189290988290427</v>
      </c>
      <c r="L76" s="495">
        <v>17073.05</v>
      </c>
      <c r="M76" s="498">
        <v>9</v>
      </c>
      <c r="N76" s="498">
        <v>153657.44999999998</v>
      </c>
      <c r="O76" s="511">
        <v>0.70370361889461375</v>
      </c>
      <c r="P76" s="499">
        <v>17073.05</v>
      </c>
    </row>
    <row r="77" spans="1:16" ht="14.4" customHeight="1" x14ac:dyDescent="0.3">
      <c r="A77" s="494" t="s">
        <v>2082</v>
      </c>
      <c r="B77" s="495" t="s">
        <v>2048</v>
      </c>
      <c r="C77" s="495" t="s">
        <v>2164</v>
      </c>
      <c r="D77" s="495" t="s">
        <v>2165</v>
      </c>
      <c r="E77" s="498">
        <v>22</v>
      </c>
      <c r="F77" s="498">
        <v>22061.599999999995</v>
      </c>
      <c r="G77" s="495">
        <v>1</v>
      </c>
      <c r="H77" s="495">
        <v>1002.7999999999997</v>
      </c>
      <c r="I77" s="498">
        <v>14</v>
      </c>
      <c r="J77" s="498">
        <v>14039.199999999997</v>
      </c>
      <c r="K77" s="495">
        <v>0.63636363636363635</v>
      </c>
      <c r="L77" s="495">
        <v>1002.7999999999998</v>
      </c>
      <c r="M77" s="498">
        <v>20</v>
      </c>
      <c r="N77" s="498">
        <v>20056</v>
      </c>
      <c r="O77" s="511">
        <v>0.90909090909090928</v>
      </c>
      <c r="P77" s="499">
        <v>1002.8</v>
      </c>
    </row>
    <row r="78" spans="1:16" ht="14.4" customHeight="1" x14ac:dyDescent="0.3">
      <c r="A78" s="494" t="s">
        <v>2082</v>
      </c>
      <c r="B78" s="495" t="s">
        <v>2048</v>
      </c>
      <c r="C78" s="495" t="s">
        <v>2166</v>
      </c>
      <c r="D78" s="495" t="s">
        <v>2167</v>
      </c>
      <c r="E78" s="498">
        <v>13</v>
      </c>
      <c r="F78" s="498">
        <v>99450</v>
      </c>
      <c r="G78" s="495">
        <v>1</v>
      </c>
      <c r="H78" s="495">
        <v>7650</v>
      </c>
      <c r="I78" s="498">
        <v>12</v>
      </c>
      <c r="J78" s="498">
        <v>91800</v>
      </c>
      <c r="K78" s="495">
        <v>0.92307692307692313</v>
      </c>
      <c r="L78" s="495">
        <v>7650</v>
      </c>
      <c r="M78" s="498">
        <v>5</v>
      </c>
      <c r="N78" s="498">
        <v>38250</v>
      </c>
      <c r="O78" s="511">
        <v>0.38461538461538464</v>
      </c>
      <c r="P78" s="499">
        <v>7650</v>
      </c>
    </row>
    <row r="79" spans="1:16" ht="14.4" customHeight="1" x14ac:dyDescent="0.3">
      <c r="A79" s="494" t="s">
        <v>2082</v>
      </c>
      <c r="B79" s="495" t="s">
        <v>2048</v>
      </c>
      <c r="C79" s="495" t="s">
        <v>2168</v>
      </c>
      <c r="D79" s="495" t="s">
        <v>2169</v>
      </c>
      <c r="E79" s="498">
        <v>1</v>
      </c>
      <c r="F79" s="498">
        <v>9041.6</v>
      </c>
      <c r="G79" s="495">
        <v>1</v>
      </c>
      <c r="H79" s="495">
        <v>9041.6</v>
      </c>
      <c r="I79" s="498">
        <v>2</v>
      </c>
      <c r="J79" s="498">
        <v>18740.78</v>
      </c>
      <c r="K79" s="495">
        <v>2.0727282781808527</v>
      </c>
      <c r="L79" s="495">
        <v>9370.39</v>
      </c>
      <c r="M79" s="498">
        <v>2</v>
      </c>
      <c r="N79" s="498">
        <v>18740.78</v>
      </c>
      <c r="O79" s="511">
        <v>2.0727282781808527</v>
      </c>
      <c r="P79" s="499">
        <v>9370.39</v>
      </c>
    </row>
    <row r="80" spans="1:16" ht="14.4" customHeight="1" x14ac:dyDescent="0.3">
      <c r="A80" s="494" t="s">
        <v>2082</v>
      </c>
      <c r="B80" s="495" t="s">
        <v>2048</v>
      </c>
      <c r="C80" s="495" t="s">
        <v>2170</v>
      </c>
      <c r="D80" s="495" t="s">
        <v>2171</v>
      </c>
      <c r="E80" s="498"/>
      <c r="F80" s="498"/>
      <c r="G80" s="495"/>
      <c r="H80" s="495"/>
      <c r="I80" s="498">
        <v>2</v>
      </c>
      <c r="J80" s="498">
        <v>6798.54</v>
      </c>
      <c r="K80" s="495"/>
      <c r="L80" s="495">
        <v>3399.27</v>
      </c>
      <c r="M80" s="498"/>
      <c r="N80" s="498"/>
      <c r="O80" s="511"/>
      <c r="P80" s="499"/>
    </row>
    <row r="81" spans="1:16" ht="14.4" customHeight="1" x14ac:dyDescent="0.3">
      <c r="A81" s="494" t="s">
        <v>2082</v>
      </c>
      <c r="B81" s="495" t="s">
        <v>2048</v>
      </c>
      <c r="C81" s="495" t="s">
        <v>2172</v>
      </c>
      <c r="D81" s="495" t="s">
        <v>2173</v>
      </c>
      <c r="E81" s="498"/>
      <c r="F81" s="498"/>
      <c r="G81" s="495"/>
      <c r="H81" s="495"/>
      <c r="I81" s="498">
        <v>3</v>
      </c>
      <c r="J81" s="498">
        <v>39853.56</v>
      </c>
      <c r="K81" s="495"/>
      <c r="L81" s="495">
        <v>13284.519999999999</v>
      </c>
      <c r="M81" s="498">
        <v>4</v>
      </c>
      <c r="N81" s="498">
        <v>53138.080000000002</v>
      </c>
      <c r="O81" s="511"/>
      <c r="P81" s="499">
        <v>13284.52</v>
      </c>
    </row>
    <row r="82" spans="1:16" ht="14.4" customHeight="1" x14ac:dyDescent="0.3">
      <c r="A82" s="494" t="s">
        <v>2082</v>
      </c>
      <c r="B82" s="495" t="s">
        <v>2048</v>
      </c>
      <c r="C82" s="495" t="s">
        <v>2174</v>
      </c>
      <c r="D82" s="495" t="s">
        <v>2175</v>
      </c>
      <c r="E82" s="498">
        <v>1</v>
      </c>
      <c r="F82" s="498">
        <v>3490.58</v>
      </c>
      <c r="G82" s="495">
        <v>1</v>
      </c>
      <c r="H82" s="495">
        <v>3490.58</v>
      </c>
      <c r="I82" s="498"/>
      <c r="J82" s="498"/>
      <c r="K82" s="495"/>
      <c r="L82" s="495"/>
      <c r="M82" s="498"/>
      <c r="N82" s="498"/>
      <c r="O82" s="511"/>
      <c r="P82" s="499"/>
    </row>
    <row r="83" spans="1:16" ht="14.4" customHeight="1" x14ac:dyDescent="0.3">
      <c r="A83" s="494" t="s">
        <v>2082</v>
      </c>
      <c r="B83" s="495" t="s">
        <v>2048</v>
      </c>
      <c r="C83" s="495" t="s">
        <v>2176</v>
      </c>
      <c r="D83" s="495" t="s">
        <v>2177</v>
      </c>
      <c r="E83" s="498">
        <v>6</v>
      </c>
      <c r="F83" s="498">
        <v>12644.97</v>
      </c>
      <c r="G83" s="495">
        <v>1</v>
      </c>
      <c r="H83" s="495">
        <v>2107.4949999999999</v>
      </c>
      <c r="I83" s="498">
        <v>10</v>
      </c>
      <c r="J83" s="498">
        <v>21709.699999999997</v>
      </c>
      <c r="K83" s="495">
        <v>1.7168644923633665</v>
      </c>
      <c r="L83" s="495">
        <v>2170.9699999999998</v>
      </c>
      <c r="M83" s="498">
        <v>16</v>
      </c>
      <c r="N83" s="498">
        <v>34735.520000000004</v>
      </c>
      <c r="O83" s="511">
        <v>2.7469831877813871</v>
      </c>
      <c r="P83" s="499">
        <v>2170.9700000000003</v>
      </c>
    </row>
    <row r="84" spans="1:16" ht="14.4" customHeight="1" x14ac:dyDescent="0.3">
      <c r="A84" s="494" t="s">
        <v>2082</v>
      </c>
      <c r="B84" s="495" t="s">
        <v>2048</v>
      </c>
      <c r="C84" s="495" t="s">
        <v>2178</v>
      </c>
      <c r="D84" s="495" t="s">
        <v>2179</v>
      </c>
      <c r="E84" s="498">
        <v>1</v>
      </c>
      <c r="F84" s="498">
        <v>797</v>
      </c>
      <c r="G84" s="495">
        <v>1</v>
      </c>
      <c r="H84" s="495">
        <v>797</v>
      </c>
      <c r="I84" s="498">
        <v>1</v>
      </c>
      <c r="J84" s="498">
        <v>797</v>
      </c>
      <c r="K84" s="495">
        <v>1</v>
      </c>
      <c r="L84" s="495">
        <v>797</v>
      </c>
      <c r="M84" s="498">
        <v>4</v>
      </c>
      <c r="N84" s="498">
        <v>3188</v>
      </c>
      <c r="O84" s="511">
        <v>4</v>
      </c>
      <c r="P84" s="499">
        <v>797</v>
      </c>
    </row>
    <row r="85" spans="1:16" ht="14.4" customHeight="1" x14ac:dyDescent="0.3">
      <c r="A85" s="494" t="s">
        <v>2082</v>
      </c>
      <c r="B85" s="495" t="s">
        <v>2048</v>
      </c>
      <c r="C85" s="495" t="s">
        <v>2180</v>
      </c>
      <c r="D85" s="495" t="s">
        <v>2181</v>
      </c>
      <c r="E85" s="498">
        <v>1</v>
      </c>
      <c r="F85" s="498">
        <v>2050.3000000000002</v>
      </c>
      <c r="G85" s="495">
        <v>1</v>
      </c>
      <c r="H85" s="495">
        <v>2050.3000000000002</v>
      </c>
      <c r="I85" s="498">
        <v>1</v>
      </c>
      <c r="J85" s="498">
        <v>2050.3000000000002</v>
      </c>
      <c r="K85" s="495">
        <v>1</v>
      </c>
      <c r="L85" s="495">
        <v>2050.3000000000002</v>
      </c>
      <c r="M85" s="498">
        <v>1</v>
      </c>
      <c r="N85" s="498">
        <v>2050.3000000000002</v>
      </c>
      <c r="O85" s="511">
        <v>1</v>
      </c>
      <c r="P85" s="499">
        <v>2050.3000000000002</v>
      </c>
    </row>
    <row r="86" spans="1:16" ht="14.4" customHeight="1" x14ac:dyDescent="0.3">
      <c r="A86" s="494" t="s">
        <v>2082</v>
      </c>
      <c r="B86" s="495" t="s">
        <v>2048</v>
      </c>
      <c r="C86" s="495" t="s">
        <v>2182</v>
      </c>
      <c r="D86" s="495" t="s">
        <v>2183</v>
      </c>
      <c r="E86" s="498">
        <v>4</v>
      </c>
      <c r="F86" s="498">
        <v>516.79999999999995</v>
      </c>
      <c r="G86" s="495">
        <v>1</v>
      </c>
      <c r="H86" s="495">
        <v>129.19999999999999</v>
      </c>
      <c r="I86" s="498">
        <v>1</v>
      </c>
      <c r="J86" s="498">
        <v>129.19999999999999</v>
      </c>
      <c r="K86" s="495">
        <v>0.25</v>
      </c>
      <c r="L86" s="495">
        <v>129.19999999999999</v>
      </c>
      <c r="M86" s="498">
        <v>1</v>
      </c>
      <c r="N86" s="498">
        <v>129.19999999999999</v>
      </c>
      <c r="O86" s="511">
        <v>0.25</v>
      </c>
      <c r="P86" s="499">
        <v>129.19999999999999</v>
      </c>
    </row>
    <row r="87" spans="1:16" ht="14.4" customHeight="1" x14ac:dyDescent="0.3">
      <c r="A87" s="494" t="s">
        <v>2082</v>
      </c>
      <c r="B87" s="495" t="s">
        <v>2048</v>
      </c>
      <c r="C87" s="495" t="s">
        <v>2184</v>
      </c>
      <c r="D87" s="495" t="s">
        <v>2185</v>
      </c>
      <c r="E87" s="498">
        <v>4</v>
      </c>
      <c r="F87" s="498">
        <v>524</v>
      </c>
      <c r="G87" s="495">
        <v>1</v>
      </c>
      <c r="H87" s="495">
        <v>131</v>
      </c>
      <c r="I87" s="498">
        <v>1</v>
      </c>
      <c r="J87" s="498">
        <v>131</v>
      </c>
      <c r="K87" s="495">
        <v>0.25</v>
      </c>
      <c r="L87" s="495">
        <v>131</v>
      </c>
      <c r="M87" s="498">
        <v>1</v>
      </c>
      <c r="N87" s="498">
        <v>131</v>
      </c>
      <c r="O87" s="511">
        <v>0.25</v>
      </c>
      <c r="P87" s="499">
        <v>131</v>
      </c>
    </row>
    <row r="88" spans="1:16" ht="14.4" customHeight="1" x14ac:dyDescent="0.3">
      <c r="A88" s="494" t="s">
        <v>2082</v>
      </c>
      <c r="B88" s="495" t="s">
        <v>2048</v>
      </c>
      <c r="C88" s="495" t="s">
        <v>2186</v>
      </c>
      <c r="D88" s="495" t="s">
        <v>2187</v>
      </c>
      <c r="E88" s="498">
        <v>4</v>
      </c>
      <c r="F88" s="498">
        <v>546.79999999999995</v>
      </c>
      <c r="G88" s="495">
        <v>1</v>
      </c>
      <c r="H88" s="495">
        <v>136.69999999999999</v>
      </c>
      <c r="I88" s="498">
        <v>1</v>
      </c>
      <c r="J88" s="498">
        <v>136.69999999999999</v>
      </c>
      <c r="K88" s="495">
        <v>0.25</v>
      </c>
      <c r="L88" s="495">
        <v>136.69999999999999</v>
      </c>
      <c r="M88" s="498">
        <v>1</v>
      </c>
      <c r="N88" s="498">
        <v>136.69999999999999</v>
      </c>
      <c r="O88" s="511">
        <v>0.25</v>
      </c>
      <c r="P88" s="499">
        <v>136.69999999999999</v>
      </c>
    </row>
    <row r="89" spans="1:16" ht="14.4" customHeight="1" x14ac:dyDescent="0.3">
      <c r="A89" s="494" t="s">
        <v>2082</v>
      </c>
      <c r="B89" s="495" t="s">
        <v>2048</v>
      </c>
      <c r="C89" s="495" t="s">
        <v>2188</v>
      </c>
      <c r="D89" s="495" t="s">
        <v>2189</v>
      </c>
      <c r="E89" s="498"/>
      <c r="F89" s="498"/>
      <c r="G89" s="495"/>
      <c r="H89" s="495"/>
      <c r="I89" s="498">
        <v>1</v>
      </c>
      <c r="J89" s="498">
        <v>2697.24</v>
      </c>
      <c r="K89" s="495"/>
      <c r="L89" s="495">
        <v>2697.24</v>
      </c>
      <c r="M89" s="498"/>
      <c r="N89" s="498"/>
      <c r="O89" s="511"/>
      <c r="P89" s="499"/>
    </row>
    <row r="90" spans="1:16" ht="14.4" customHeight="1" x14ac:dyDescent="0.3">
      <c r="A90" s="494" t="s">
        <v>2082</v>
      </c>
      <c r="B90" s="495" t="s">
        <v>2048</v>
      </c>
      <c r="C90" s="495" t="s">
        <v>2190</v>
      </c>
      <c r="D90" s="495" t="s">
        <v>2189</v>
      </c>
      <c r="E90" s="498">
        <v>2</v>
      </c>
      <c r="F90" s="498">
        <v>10333.93</v>
      </c>
      <c r="G90" s="495">
        <v>1</v>
      </c>
      <c r="H90" s="495">
        <v>5166.9650000000001</v>
      </c>
      <c r="I90" s="498">
        <v>1</v>
      </c>
      <c r="J90" s="498">
        <v>5259.23</v>
      </c>
      <c r="K90" s="495">
        <v>0.50892835542721881</v>
      </c>
      <c r="L90" s="495">
        <v>5259.23</v>
      </c>
      <c r="M90" s="498">
        <v>1</v>
      </c>
      <c r="N90" s="498">
        <v>5259.23</v>
      </c>
      <c r="O90" s="511">
        <v>0.50892835542721881</v>
      </c>
      <c r="P90" s="499">
        <v>5259.23</v>
      </c>
    </row>
    <row r="91" spans="1:16" ht="14.4" customHeight="1" x14ac:dyDescent="0.3">
      <c r="A91" s="494" t="s">
        <v>2082</v>
      </c>
      <c r="B91" s="495" t="s">
        <v>2048</v>
      </c>
      <c r="C91" s="495" t="s">
        <v>2191</v>
      </c>
      <c r="D91" s="495" t="s">
        <v>2192</v>
      </c>
      <c r="E91" s="498">
        <v>2</v>
      </c>
      <c r="F91" s="498">
        <v>2942.34</v>
      </c>
      <c r="G91" s="495">
        <v>1</v>
      </c>
      <c r="H91" s="495">
        <v>1471.17</v>
      </c>
      <c r="I91" s="498">
        <v>1</v>
      </c>
      <c r="J91" s="498">
        <v>1497.44</v>
      </c>
      <c r="K91" s="495">
        <v>0.50892826797718826</v>
      </c>
      <c r="L91" s="495">
        <v>1497.44</v>
      </c>
      <c r="M91" s="498">
        <v>1</v>
      </c>
      <c r="N91" s="498">
        <v>1497.44</v>
      </c>
      <c r="O91" s="511">
        <v>0.50892826797718826</v>
      </c>
      <c r="P91" s="499">
        <v>1497.44</v>
      </c>
    </row>
    <row r="92" spans="1:16" ht="14.4" customHeight="1" x14ac:dyDescent="0.3">
      <c r="A92" s="494" t="s">
        <v>2082</v>
      </c>
      <c r="B92" s="495" t="s">
        <v>2048</v>
      </c>
      <c r="C92" s="495" t="s">
        <v>2193</v>
      </c>
      <c r="D92" s="495" t="s">
        <v>2194</v>
      </c>
      <c r="E92" s="498">
        <v>1</v>
      </c>
      <c r="F92" s="498">
        <v>7772.73</v>
      </c>
      <c r="G92" s="495">
        <v>1</v>
      </c>
      <c r="H92" s="495">
        <v>7772.73</v>
      </c>
      <c r="I92" s="498"/>
      <c r="J92" s="498"/>
      <c r="K92" s="495"/>
      <c r="L92" s="495"/>
      <c r="M92" s="498"/>
      <c r="N92" s="498"/>
      <c r="O92" s="511"/>
      <c r="P92" s="499"/>
    </row>
    <row r="93" spans="1:16" ht="14.4" customHeight="1" x14ac:dyDescent="0.3">
      <c r="A93" s="494" t="s">
        <v>2082</v>
      </c>
      <c r="B93" s="495" t="s">
        <v>2048</v>
      </c>
      <c r="C93" s="495" t="s">
        <v>2195</v>
      </c>
      <c r="D93" s="495" t="s">
        <v>2196</v>
      </c>
      <c r="E93" s="498">
        <v>11</v>
      </c>
      <c r="F93" s="498">
        <v>6492.1499999999978</v>
      </c>
      <c r="G93" s="495">
        <v>1</v>
      </c>
      <c r="H93" s="495">
        <v>590.19545454545437</v>
      </c>
      <c r="I93" s="498">
        <v>12</v>
      </c>
      <c r="J93" s="498">
        <v>7267.7999999999975</v>
      </c>
      <c r="K93" s="495">
        <v>1.1194750583396871</v>
      </c>
      <c r="L93" s="495">
        <v>605.64999999999975</v>
      </c>
      <c r="M93" s="498">
        <v>9</v>
      </c>
      <c r="N93" s="498">
        <v>5450.8499999999995</v>
      </c>
      <c r="O93" s="511">
        <v>0.83960629375476559</v>
      </c>
      <c r="P93" s="499">
        <v>605.65</v>
      </c>
    </row>
    <row r="94" spans="1:16" ht="14.4" customHeight="1" x14ac:dyDescent="0.3">
      <c r="A94" s="494" t="s">
        <v>2082</v>
      </c>
      <c r="B94" s="495" t="s">
        <v>2048</v>
      </c>
      <c r="C94" s="495" t="s">
        <v>2197</v>
      </c>
      <c r="D94" s="495" t="s">
        <v>2198</v>
      </c>
      <c r="E94" s="498">
        <v>1</v>
      </c>
      <c r="F94" s="498">
        <v>8292.1</v>
      </c>
      <c r="G94" s="495">
        <v>1</v>
      </c>
      <c r="H94" s="495">
        <v>8292.1</v>
      </c>
      <c r="I94" s="498"/>
      <c r="J94" s="498"/>
      <c r="K94" s="495"/>
      <c r="L94" s="495"/>
      <c r="M94" s="498"/>
      <c r="N94" s="498"/>
      <c r="O94" s="511"/>
      <c r="P94" s="499"/>
    </row>
    <row r="95" spans="1:16" ht="14.4" customHeight="1" x14ac:dyDescent="0.3">
      <c r="A95" s="494" t="s">
        <v>2082</v>
      </c>
      <c r="B95" s="495" t="s">
        <v>2048</v>
      </c>
      <c r="C95" s="495" t="s">
        <v>2199</v>
      </c>
      <c r="D95" s="495" t="s">
        <v>2200</v>
      </c>
      <c r="E95" s="498">
        <v>3</v>
      </c>
      <c r="F95" s="498">
        <v>2435.16</v>
      </c>
      <c r="G95" s="495">
        <v>1</v>
      </c>
      <c r="H95" s="495">
        <v>811.71999999999991</v>
      </c>
      <c r="I95" s="498"/>
      <c r="J95" s="498"/>
      <c r="K95" s="495"/>
      <c r="L95" s="495"/>
      <c r="M95" s="498">
        <v>2</v>
      </c>
      <c r="N95" s="498">
        <v>1662.32</v>
      </c>
      <c r="O95" s="511">
        <v>0.68263276335025214</v>
      </c>
      <c r="P95" s="499">
        <v>831.16</v>
      </c>
    </row>
    <row r="96" spans="1:16" ht="14.4" customHeight="1" x14ac:dyDescent="0.3">
      <c r="A96" s="494" t="s">
        <v>2082</v>
      </c>
      <c r="B96" s="495" t="s">
        <v>2048</v>
      </c>
      <c r="C96" s="495" t="s">
        <v>2201</v>
      </c>
      <c r="D96" s="495" t="s">
        <v>2200</v>
      </c>
      <c r="E96" s="498">
        <v>10</v>
      </c>
      <c r="F96" s="498">
        <v>8662.48</v>
      </c>
      <c r="G96" s="495">
        <v>1</v>
      </c>
      <c r="H96" s="495">
        <v>866.24799999999993</v>
      </c>
      <c r="I96" s="498">
        <v>10</v>
      </c>
      <c r="J96" s="498">
        <v>8880.5999999999985</v>
      </c>
      <c r="K96" s="495">
        <v>1.0251798561151078</v>
      </c>
      <c r="L96" s="495">
        <v>888.05999999999983</v>
      </c>
      <c r="M96" s="498">
        <v>8</v>
      </c>
      <c r="N96" s="498">
        <v>7104.48</v>
      </c>
      <c r="O96" s="511">
        <v>0.82014388489208634</v>
      </c>
      <c r="P96" s="499">
        <v>888.06</v>
      </c>
    </row>
    <row r="97" spans="1:16" ht="14.4" customHeight="1" x14ac:dyDescent="0.3">
      <c r="A97" s="494" t="s">
        <v>2082</v>
      </c>
      <c r="B97" s="495" t="s">
        <v>2048</v>
      </c>
      <c r="C97" s="495" t="s">
        <v>2202</v>
      </c>
      <c r="D97" s="495" t="s">
        <v>2203</v>
      </c>
      <c r="E97" s="498">
        <v>7</v>
      </c>
      <c r="F97" s="498">
        <v>6091.7799999999988</v>
      </c>
      <c r="G97" s="495">
        <v>1</v>
      </c>
      <c r="H97" s="495">
        <v>870.25428571428552</v>
      </c>
      <c r="I97" s="498">
        <v>5</v>
      </c>
      <c r="J97" s="498">
        <v>4440.2999999999993</v>
      </c>
      <c r="K97" s="495">
        <v>0.7289002557544757</v>
      </c>
      <c r="L97" s="495">
        <v>888.05999999999983</v>
      </c>
      <c r="M97" s="498">
        <v>2</v>
      </c>
      <c r="N97" s="498">
        <v>1776.12</v>
      </c>
      <c r="O97" s="511">
        <v>0.2915601023017903</v>
      </c>
      <c r="P97" s="499">
        <v>888.06</v>
      </c>
    </row>
    <row r="98" spans="1:16" ht="14.4" customHeight="1" x14ac:dyDescent="0.3">
      <c r="A98" s="494" t="s">
        <v>2082</v>
      </c>
      <c r="B98" s="495" t="s">
        <v>2048</v>
      </c>
      <c r="C98" s="495" t="s">
        <v>2204</v>
      </c>
      <c r="D98" s="495" t="s">
        <v>2205</v>
      </c>
      <c r="E98" s="498">
        <v>4</v>
      </c>
      <c r="F98" s="498">
        <v>3237.16</v>
      </c>
      <c r="G98" s="495">
        <v>1</v>
      </c>
      <c r="H98" s="495">
        <v>809.29</v>
      </c>
      <c r="I98" s="498">
        <v>3</v>
      </c>
      <c r="J98" s="498">
        <v>2493.48</v>
      </c>
      <c r="K98" s="495">
        <v>0.77026776557229182</v>
      </c>
      <c r="L98" s="495">
        <v>831.16</v>
      </c>
      <c r="M98" s="498">
        <v>4</v>
      </c>
      <c r="N98" s="498">
        <v>3324.64</v>
      </c>
      <c r="O98" s="511">
        <v>1.0270236874297223</v>
      </c>
      <c r="P98" s="499">
        <v>831.16</v>
      </c>
    </row>
    <row r="99" spans="1:16" ht="14.4" customHeight="1" x14ac:dyDescent="0.3">
      <c r="A99" s="494" t="s">
        <v>2082</v>
      </c>
      <c r="B99" s="495" t="s">
        <v>2048</v>
      </c>
      <c r="C99" s="495" t="s">
        <v>2206</v>
      </c>
      <c r="D99" s="495" t="s">
        <v>2207</v>
      </c>
      <c r="E99" s="498"/>
      <c r="F99" s="498"/>
      <c r="G99" s="495"/>
      <c r="H99" s="495"/>
      <c r="I99" s="498">
        <v>2</v>
      </c>
      <c r="J99" s="498">
        <v>7797.6</v>
      </c>
      <c r="K99" s="495"/>
      <c r="L99" s="495">
        <v>3898.8</v>
      </c>
      <c r="M99" s="498"/>
      <c r="N99" s="498"/>
      <c r="O99" s="511"/>
      <c r="P99" s="499"/>
    </row>
    <row r="100" spans="1:16" ht="14.4" customHeight="1" x14ac:dyDescent="0.3">
      <c r="A100" s="494" t="s">
        <v>2082</v>
      </c>
      <c r="B100" s="495" t="s">
        <v>2048</v>
      </c>
      <c r="C100" s="495" t="s">
        <v>2208</v>
      </c>
      <c r="D100" s="495" t="s">
        <v>2209</v>
      </c>
      <c r="E100" s="498">
        <v>1</v>
      </c>
      <c r="F100" s="498">
        <v>2205</v>
      </c>
      <c r="G100" s="495">
        <v>1</v>
      </c>
      <c r="H100" s="495">
        <v>2205</v>
      </c>
      <c r="I100" s="498"/>
      <c r="J100" s="498"/>
      <c r="K100" s="495"/>
      <c r="L100" s="495"/>
      <c r="M100" s="498"/>
      <c r="N100" s="498"/>
      <c r="O100" s="511"/>
      <c r="P100" s="499"/>
    </row>
    <row r="101" spans="1:16" ht="14.4" customHeight="1" x14ac:dyDescent="0.3">
      <c r="A101" s="494" t="s">
        <v>2082</v>
      </c>
      <c r="B101" s="495" t="s">
        <v>2048</v>
      </c>
      <c r="C101" s="495" t="s">
        <v>2210</v>
      </c>
      <c r="D101" s="495" t="s">
        <v>2211</v>
      </c>
      <c r="E101" s="498">
        <v>13</v>
      </c>
      <c r="F101" s="498">
        <v>18837.360000000004</v>
      </c>
      <c r="G101" s="495">
        <v>1</v>
      </c>
      <c r="H101" s="495">
        <v>1449.0276923076926</v>
      </c>
      <c r="I101" s="498">
        <v>11</v>
      </c>
      <c r="J101" s="498">
        <v>16201.68</v>
      </c>
      <c r="K101" s="495">
        <v>0.86008230452674883</v>
      </c>
      <c r="L101" s="495">
        <v>1472.88</v>
      </c>
      <c r="M101" s="498">
        <v>6</v>
      </c>
      <c r="N101" s="498">
        <v>8837.2800000000007</v>
      </c>
      <c r="O101" s="511">
        <v>0.46913580246913572</v>
      </c>
      <c r="P101" s="499">
        <v>1472.88</v>
      </c>
    </row>
    <row r="102" spans="1:16" ht="14.4" customHeight="1" x14ac:dyDescent="0.3">
      <c r="A102" s="494" t="s">
        <v>2082</v>
      </c>
      <c r="B102" s="495" t="s">
        <v>2048</v>
      </c>
      <c r="C102" s="495" t="s">
        <v>2212</v>
      </c>
      <c r="D102" s="495" t="s">
        <v>2213</v>
      </c>
      <c r="E102" s="498"/>
      <c r="F102" s="498"/>
      <c r="G102" s="495"/>
      <c r="H102" s="495"/>
      <c r="I102" s="498">
        <v>2</v>
      </c>
      <c r="J102" s="498">
        <v>2624.28</v>
      </c>
      <c r="K102" s="495"/>
      <c r="L102" s="495">
        <v>1312.14</v>
      </c>
      <c r="M102" s="498">
        <v>4</v>
      </c>
      <c r="N102" s="498">
        <v>5248.56</v>
      </c>
      <c r="O102" s="511"/>
      <c r="P102" s="499">
        <v>1312.14</v>
      </c>
    </row>
    <row r="103" spans="1:16" ht="14.4" customHeight="1" x14ac:dyDescent="0.3">
      <c r="A103" s="494" t="s">
        <v>2082</v>
      </c>
      <c r="B103" s="495" t="s">
        <v>2048</v>
      </c>
      <c r="C103" s="495" t="s">
        <v>2214</v>
      </c>
      <c r="D103" s="495" t="s">
        <v>2215</v>
      </c>
      <c r="E103" s="498">
        <v>1</v>
      </c>
      <c r="F103" s="498">
        <v>15025</v>
      </c>
      <c r="G103" s="495">
        <v>1</v>
      </c>
      <c r="H103" s="495">
        <v>15025</v>
      </c>
      <c r="I103" s="498"/>
      <c r="J103" s="498"/>
      <c r="K103" s="495"/>
      <c r="L103" s="495"/>
      <c r="M103" s="498"/>
      <c r="N103" s="498"/>
      <c r="O103" s="511"/>
      <c r="P103" s="499"/>
    </row>
    <row r="104" spans="1:16" ht="14.4" customHeight="1" x14ac:dyDescent="0.3">
      <c r="A104" s="494" t="s">
        <v>2082</v>
      </c>
      <c r="B104" s="495" t="s">
        <v>2048</v>
      </c>
      <c r="C104" s="495" t="s">
        <v>2216</v>
      </c>
      <c r="D104" s="495" t="s">
        <v>2217</v>
      </c>
      <c r="E104" s="498">
        <v>38</v>
      </c>
      <c r="F104" s="498">
        <v>49621.159999999996</v>
      </c>
      <c r="G104" s="495">
        <v>1</v>
      </c>
      <c r="H104" s="495">
        <v>1305.82</v>
      </c>
      <c r="I104" s="498">
        <v>31</v>
      </c>
      <c r="J104" s="498">
        <v>40480.42</v>
      </c>
      <c r="K104" s="495">
        <v>0.81578947368421051</v>
      </c>
      <c r="L104" s="495">
        <v>1305.82</v>
      </c>
      <c r="M104" s="498">
        <v>23</v>
      </c>
      <c r="N104" s="498">
        <v>28917.429999999993</v>
      </c>
      <c r="O104" s="511">
        <v>0.58276408693388049</v>
      </c>
      <c r="P104" s="499">
        <v>1257.2795652173911</v>
      </c>
    </row>
    <row r="105" spans="1:16" ht="14.4" customHeight="1" x14ac:dyDescent="0.3">
      <c r="A105" s="494" t="s">
        <v>2082</v>
      </c>
      <c r="B105" s="495" t="s">
        <v>2048</v>
      </c>
      <c r="C105" s="495" t="s">
        <v>2218</v>
      </c>
      <c r="D105" s="495" t="s">
        <v>2219</v>
      </c>
      <c r="E105" s="498">
        <v>18</v>
      </c>
      <c r="F105" s="498">
        <v>6463.8000000000011</v>
      </c>
      <c r="G105" s="495">
        <v>1</v>
      </c>
      <c r="H105" s="495">
        <v>359.10000000000008</v>
      </c>
      <c r="I105" s="498">
        <v>12</v>
      </c>
      <c r="J105" s="498">
        <v>4309.2</v>
      </c>
      <c r="K105" s="495">
        <v>0.66666666666666652</v>
      </c>
      <c r="L105" s="495">
        <v>359.09999999999997</v>
      </c>
      <c r="M105" s="498">
        <v>6</v>
      </c>
      <c r="N105" s="498">
        <v>2154.6</v>
      </c>
      <c r="O105" s="511">
        <v>0.33333333333333326</v>
      </c>
      <c r="P105" s="499">
        <v>359.09999999999997</v>
      </c>
    </row>
    <row r="106" spans="1:16" ht="14.4" customHeight="1" x14ac:dyDescent="0.3">
      <c r="A106" s="494" t="s">
        <v>2082</v>
      </c>
      <c r="B106" s="495" t="s">
        <v>2048</v>
      </c>
      <c r="C106" s="495" t="s">
        <v>2220</v>
      </c>
      <c r="D106" s="495" t="s">
        <v>2221</v>
      </c>
      <c r="E106" s="498">
        <v>2</v>
      </c>
      <c r="F106" s="498">
        <v>1787.8</v>
      </c>
      <c r="G106" s="495">
        <v>1</v>
      </c>
      <c r="H106" s="495">
        <v>893.9</v>
      </c>
      <c r="I106" s="498">
        <v>5</v>
      </c>
      <c r="J106" s="498">
        <v>4469.5</v>
      </c>
      <c r="K106" s="495">
        <v>2.5</v>
      </c>
      <c r="L106" s="495">
        <v>893.9</v>
      </c>
      <c r="M106" s="498">
        <v>4</v>
      </c>
      <c r="N106" s="498">
        <v>3575.6</v>
      </c>
      <c r="O106" s="511">
        <v>2</v>
      </c>
      <c r="P106" s="499">
        <v>893.9</v>
      </c>
    </row>
    <row r="107" spans="1:16" ht="14.4" customHeight="1" x14ac:dyDescent="0.3">
      <c r="A107" s="494" t="s">
        <v>2082</v>
      </c>
      <c r="B107" s="495" t="s">
        <v>2048</v>
      </c>
      <c r="C107" s="495" t="s">
        <v>2222</v>
      </c>
      <c r="D107" s="495" t="s">
        <v>2223</v>
      </c>
      <c r="E107" s="498">
        <v>1</v>
      </c>
      <c r="F107" s="498">
        <v>893.9</v>
      </c>
      <c r="G107" s="495">
        <v>1</v>
      </c>
      <c r="H107" s="495">
        <v>893.9</v>
      </c>
      <c r="I107" s="498">
        <v>2</v>
      </c>
      <c r="J107" s="498">
        <v>1787.8</v>
      </c>
      <c r="K107" s="495">
        <v>2</v>
      </c>
      <c r="L107" s="495">
        <v>893.9</v>
      </c>
      <c r="M107" s="498"/>
      <c r="N107" s="498"/>
      <c r="O107" s="511"/>
      <c r="P107" s="499"/>
    </row>
    <row r="108" spans="1:16" ht="14.4" customHeight="1" x14ac:dyDescent="0.3">
      <c r="A108" s="494" t="s">
        <v>2082</v>
      </c>
      <c r="B108" s="495" t="s">
        <v>2048</v>
      </c>
      <c r="C108" s="495" t="s">
        <v>2049</v>
      </c>
      <c r="D108" s="495" t="s">
        <v>2050</v>
      </c>
      <c r="E108" s="498">
        <v>11</v>
      </c>
      <c r="F108" s="498">
        <v>9832.9</v>
      </c>
      <c r="G108" s="495">
        <v>1</v>
      </c>
      <c r="H108" s="495">
        <v>893.9</v>
      </c>
      <c r="I108" s="498">
        <v>1</v>
      </c>
      <c r="J108" s="498">
        <v>893.9</v>
      </c>
      <c r="K108" s="495">
        <v>9.0909090909090912E-2</v>
      </c>
      <c r="L108" s="495">
        <v>893.9</v>
      </c>
      <c r="M108" s="498"/>
      <c r="N108" s="498"/>
      <c r="O108" s="511"/>
      <c r="P108" s="499"/>
    </row>
    <row r="109" spans="1:16" ht="14.4" customHeight="1" x14ac:dyDescent="0.3">
      <c r="A109" s="494" t="s">
        <v>2082</v>
      </c>
      <c r="B109" s="495" t="s">
        <v>2048</v>
      </c>
      <c r="C109" s="495" t="s">
        <v>2224</v>
      </c>
      <c r="D109" s="495" t="s">
        <v>2225</v>
      </c>
      <c r="E109" s="498"/>
      <c r="F109" s="498"/>
      <c r="G109" s="495"/>
      <c r="H109" s="495"/>
      <c r="I109" s="498">
        <v>2</v>
      </c>
      <c r="J109" s="498">
        <v>33663.379999999997</v>
      </c>
      <c r="K109" s="495"/>
      <c r="L109" s="495">
        <v>16831.689999999999</v>
      </c>
      <c r="M109" s="498">
        <v>1</v>
      </c>
      <c r="N109" s="498">
        <v>16831.689999999999</v>
      </c>
      <c r="O109" s="511"/>
      <c r="P109" s="499">
        <v>16831.689999999999</v>
      </c>
    </row>
    <row r="110" spans="1:16" ht="14.4" customHeight="1" x14ac:dyDescent="0.3">
      <c r="A110" s="494" t="s">
        <v>2082</v>
      </c>
      <c r="B110" s="495" t="s">
        <v>2048</v>
      </c>
      <c r="C110" s="495" t="s">
        <v>2226</v>
      </c>
      <c r="D110" s="495" t="s">
        <v>2227</v>
      </c>
      <c r="E110" s="498">
        <v>4</v>
      </c>
      <c r="F110" s="498">
        <v>128716.36</v>
      </c>
      <c r="G110" s="495">
        <v>1</v>
      </c>
      <c r="H110" s="495">
        <v>32179.09</v>
      </c>
      <c r="I110" s="498">
        <v>2</v>
      </c>
      <c r="J110" s="498">
        <v>64358.18</v>
      </c>
      <c r="K110" s="495">
        <v>0.5</v>
      </c>
      <c r="L110" s="495">
        <v>32179.09</v>
      </c>
      <c r="M110" s="498"/>
      <c r="N110" s="498"/>
      <c r="O110" s="511"/>
      <c r="P110" s="499"/>
    </row>
    <row r="111" spans="1:16" ht="14.4" customHeight="1" x14ac:dyDescent="0.3">
      <c r="A111" s="494" t="s">
        <v>2082</v>
      </c>
      <c r="B111" s="495" t="s">
        <v>2048</v>
      </c>
      <c r="C111" s="495" t="s">
        <v>2228</v>
      </c>
      <c r="D111" s="495" t="s">
        <v>2229</v>
      </c>
      <c r="E111" s="498">
        <v>15</v>
      </c>
      <c r="F111" s="498">
        <v>97420.17</v>
      </c>
      <c r="G111" s="495">
        <v>1</v>
      </c>
      <c r="H111" s="495">
        <v>6494.6779999999999</v>
      </c>
      <c r="I111" s="498">
        <v>3</v>
      </c>
      <c r="J111" s="498">
        <v>19761.39</v>
      </c>
      <c r="K111" s="495">
        <v>0.2028470079655989</v>
      </c>
      <c r="L111" s="495">
        <v>6587.13</v>
      </c>
      <c r="M111" s="498">
        <v>2</v>
      </c>
      <c r="N111" s="498">
        <v>13174.26</v>
      </c>
      <c r="O111" s="511">
        <v>0.1352313386437326</v>
      </c>
      <c r="P111" s="499">
        <v>6587.13</v>
      </c>
    </row>
    <row r="112" spans="1:16" ht="14.4" customHeight="1" x14ac:dyDescent="0.3">
      <c r="A112" s="494" t="s">
        <v>2082</v>
      </c>
      <c r="B112" s="495" t="s">
        <v>2048</v>
      </c>
      <c r="C112" s="495" t="s">
        <v>2230</v>
      </c>
      <c r="D112" s="495" t="s">
        <v>2231</v>
      </c>
      <c r="E112" s="498"/>
      <c r="F112" s="498"/>
      <c r="G112" s="495"/>
      <c r="H112" s="495"/>
      <c r="I112" s="498">
        <v>2</v>
      </c>
      <c r="J112" s="498">
        <v>3683.24</v>
      </c>
      <c r="K112" s="495"/>
      <c r="L112" s="495">
        <v>1841.62</v>
      </c>
      <c r="M112" s="498">
        <v>2</v>
      </c>
      <c r="N112" s="498">
        <v>3683.24</v>
      </c>
      <c r="O112" s="511"/>
      <c r="P112" s="499">
        <v>1841.62</v>
      </c>
    </row>
    <row r="113" spans="1:16" ht="14.4" customHeight="1" x14ac:dyDescent="0.3">
      <c r="A113" s="494" t="s">
        <v>2082</v>
      </c>
      <c r="B113" s="495" t="s">
        <v>2048</v>
      </c>
      <c r="C113" s="495" t="s">
        <v>2232</v>
      </c>
      <c r="D113" s="495" t="s">
        <v>2233</v>
      </c>
      <c r="E113" s="498">
        <v>13</v>
      </c>
      <c r="F113" s="498">
        <v>26170.82</v>
      </c>
      <c r="G113" s="495">
        <v>1</v>
      </c>
      <c r="H113" s="495">
        <v>2013.1399999999999</v>
      </c>
      <c r="I113" s="498">
        <v>1</v>
      </c>
      <c r="J113" s="498">
        <v>2013.14</v>
      </c>
      <c r="K113" s="495">
        <v>7.6923076923076927E-2</v>
      </c>
      <c r="L113" s="495">
        <v>2013.14</v>
      </c>
      <c r="M113" s="498">
        <v>9</v>
      </c>
      <c r="N113" s="498">
        <v>18118.259999999998</v>
      </c>
      <c r="O113" s="511">
        <v>0.69230769230769229</v>
      </c>
      <c r="P113" s="499">
        <v>2013.1399999999999</v>
      </c>
    </row>
    <row r="114" spans="1:16" ht="14.4" customHeight="1" x14ac:dyDescent="0.3">
      <c r="A114" s="494" t="s">
        <v>2082</v>
      </c>
      <c r="B114" s="495" t="s">
        <v>2048</v>
      </c>
      <c r="C114" s="495" t="s">
        <v>2234</v>
      </c>
      <c r="D114" s="495" t="s">
        <v>2235</v>
      </c>
      <c r="E114" s="498"/>
      <c r="F114" s="498"/>
      <c r="G114" s="495"/>
      <c r="H114" s="495"/>
      <c r="I114" s="498">
        <v>1</v>
      </c>
      <c r="J114" s="498">
        <v>80936.399999999994</v>
      </c>
      <c r="K114" s="495"/>
      <c r="L114" s="495">
        <v>80936.399999999994</v>
      </c>
      <c r="M114" s="498"/>
      <c r="N114" s="498"/>
      <c r="O114" s="511"/>
      <c r="P114" s="499"/>
    </row>
    <row r="115" spans="1:16" ht="14.4" customHeight="1" x14ac:dyDescent="0.3">
      <c r="A115" s="494" t="s">
        <v>2082</v>
      </c>
      <c r="B115" s="495" t="s">
        <v>2048</v>
      </c>
      <c r="C115" s="495" t="s">
        <v>2236</v>
      </c>
      <c r="D115" s="495" t="s">
        <v>2237</v>
      </c>
      <c r="E115" s="498">
        <v>1</v>
      </c>
      <c r="F115" s="498">
        <v>15395</v>
      </c>
      <c r="G115" s="495">
        <v>1</v>
      </c>
      <c r="H115" s="495">
        <v>15395</v>
      </c>
      <c r="I115" s="498">
        <v>1</v>
      </c>
      <c r="J115" s="498">
        <v>15954.82</v>
      </c>
      <c r="K115" s="495">
        <v>1.0363637544657356</v>
      </c>
      <c r="L115" s="495">
        <v>15954.82</v>
      </c>
      <c r="M115" s="498">
        <v>2</v>
      </c>
      <c r="N115" s="498">
        <v>31909.64</v>
      </c>
      <c r="O115" s="511">
        <v>2.0727275089314712</v>
      </c>
      <c r="P115" s="499">
        <v>15954.82</v>
      </c>
    </row>
    <row r="116" spans="1:16" ht="14.4" customHeight="1" x14ac:dyDescent="0.3">
      <c r="A116" s="494" t="s">
        <v>2082</v>
      </c>
      <c r="B116" s="495" t="s">
        <v>2048</v>
      </c>
      <c r="C116" s="495" t="s">
        <v>2238</v>
      </c>
      <c r="D116" s="495" t="s">
        <v>2239</v>
      </c>
      <c r="E116" s="498"/>
      <c r="F116" s="498"/>
      <c r="G116" s="495"/>
      <c r="H116" s="495"/>
      <c r="I116" s="498">
        <v>1</v>
      </c>
      <c r="J116" s="498">
        <v>26449.24</v>
      </c>
      <c r="K116" s="495"/>
      <c r="L116" s="495">
        <v>26449.24</v>
      </c>
      <c r="M116" s="498">
        <v>1</v>
      </c>
      <c r="N116" s="498">
        <v>26449.24</v>
      </c>
      <c r="O116" s="511"/>
      <c r="P116" s="499">
        <v>26449.24</v>
      </c>
    </row>
    <row r="117" spans="1:16" ht="14.4" customHeight="1" x14ac:dyDescent="0.3">
      <c r="A117" s="494" t="s">
        <v>2082</v>
      </c>
      <c r="B117" s="495" t="s">
        <v>2048</v>
      </c>
      <c r="C117" s="495" t="s">
        <v>2055</v>
      </c>
      <c r="D117" s="495" t="s">
        <v>2056</v>
      </c>
      <c r="E117" s="498">
        <v>55</v>
      </c>
      <c r="F117" s="498">
        <v>28105</v>
      </c>
      <c r="G117" s="495">
        <v>1</v>
      </c>
      <c r="H117" s="495">
        <v>511</v>
      </c>
      <c r="I117" s="498">
        <v>63</v>
      </c>
      <c r="J117" s="498">
        <v>32193</v>
      </c>
      <c r="K117" s="495">
        <v>1.1454545454545455</v>
      </c>
      <c r="L117" s="495">
        <v>511</v>
      </c>
      <c r="M117" s="498">
        <v>42</v>
      </c>
      <c r="N117" s="498">
        <v>21462</v>
      </c>
      <c r="O117" s="511">
        <v>0.76363636363636367</v>
      </c>
      <c r="P117" s="499">
        <v>511</v>
      </c>
    </row>
    <row r="118" spans="1:16" ht="14.4" customHeight="1" x14ac:dyDescent="0.3">
      <c r="A118" s="494" t="s">
        <v>2082</v>
      </c>
      <c r="B118" s="495" t="s">
        <v>2048</v>
      </c>
      <c r="C118" s="495" t="s">
        <v>2240</v>
      </c>
      <c r="D118" s="495" t="s">
        <v>2241</v>
      </c>
      <c r="E118" s="498"/>
      <c r="F118" s="498"/>
      <c r="G118" s="495"/>
      <c r="H118" s="495"/>
      <c r="I118" s="498">
        <v>2</v>
      </c>
      <c r="J118" s="498">
        <v>47112.46</v>
      </c>
      <c r="K118" s="495"/>
      <c r="L118" s="495">
        <v>23556.23</v>
      </c>
      <c r="M118" s="498"/>
      <c r="N118" s="498"/>
      <c r="O118" s="511"/>
      <c r="P118" s="499"/>
    </row>
    <row r="119" spans="1:16" ht="14.4" customHeight="1" x14ac:dyDescent="0.3">
      <c r="A119" s="494" t="s">
        <v>2082</v>
      </c>
      <c r="B119" s="495" t="s">
        <v>2048</v>
      </c>
      <c r="C119" s="495" t="s">
        <v>2242</v>
      </c>
      <c r="D119" s="495" t="s">
        <v>2243</v>
      </c>
      <c r="E119" s="498"/>
      <c r="F119" s="498"/>
      <c r="G119" s="495"/>
      <c r="H119" s="495"/>
      <c r="I119" s="498"/>
      <c r="J119" s="498"/>
      <c r="K119" s="495"/>
      <c r="L119" s="495"/>
      <c r="M119" s="498">
        <v>1</v>
      </c>
      <c r="N119" s="498">
        <v>4360</v>
      </c>
      <c r="O119" s="511"/>
      <c r="P119" s="499">
        <v>4360</v>
      </c>
    </row>
    <row r="120" spans="1:16" ht="14.4" customHeight="1" x14ac:dyDescent="0.3">
      <c r="A120" s="494" t="s">
        <v>2082</v>
      </c>
      <c r="B120" s="495" t="s">
        <v>2048</v>
      </c>
      <c r="C120" s="495" t="s">
        <v>2244</v>
      </c>
      <c r="D120" s="495" t="s">
        <v>2245</v>
      </c>
      <c r="E120" s="498"/>
      <c r="F120" s="498"/>
      <c r="G120" s="495"/>
      <c r="H120" s="495"/>
      <c r="I120" s="498"/>
      <c r="J120" s="498"/>
      <c r="K120" s="495"/>
      <c r="L120" s="495"/>
      <c r="M120" s="498">
        <v>1</v>
      </c>
      <c r="N120" s="498">
        <v>3106.5</v>
      </c>
      <c r="O120" s="511"/>
      <c r="P120" s="499">
        <v>3106.5</v>
      </c>
    </row>
    <row r="121" spans="1:16" ht="14.4" customHeight="1" x14ac:dyDescent="0.3">
      <c r="A121" s="494" t="s">
        <v>2082</v>
      </c>
      <c r="B121" s="495" t="s">
        <v>2048</v>
      </c>
      <c r="C121" s="495" t="s">
        <v>2246</v>
      </c>
      <c r="D121" s="495" t="s">
        <v>2247</v>
      </c>
      <c r="E121" s="498"/>
      <c r="F121" s="498"/>
      <c r="G121" s="495"/>
      <c r="H121" s="495"/>
      <c r="I121" s="498"/>
      <c r="J121" s="498"/>
      <c r="K121" s="495"/>
      <c r="L121" s="495"/>
      <c r="M121" s="498">
        <v>1</v>
      </c>
      <c r="N121" s="498">
        <v>380.86</v>
      </c>
      <c r="O121" s="511"/>
      <c r="P121" s="499">
        <v>380.86</v>
      </c>
    </row>
    <row r="122" spans="1:16" ht="14.4" customHeight="1" x14ac:dyDescent="0.3">
      <c r="A122" s="494" t="s">
        <v>2082</v>
      </c>
      <c r="B122" s="495" t="s">
        <v>2048</v>
      </c>
      <c r="C122" s="495" t="s">
        <v>2248</v>
      </c>
      <c r="D122" s="495" t="s">
        <v>2249</v>
      </c>
      <c r="E122" s="498"/>
      <c r="F122" s="498"/>
      <c r="G122" s="495"/>
      <c r="H122" s="495"/>
      <c r="I122" s="498"/>
      <c r="J122" s="498"/>
      <c r="K122" s="495"/>
      <c r="L122" s="495"/>
      <c r="M122" s="498">
        <v>2</v>
      </c>
      <c r="N122" s="498">
        <v>76172.72</v>
      </c>
      <c r="O122" s="511"/>
      <c r="P122" s="499">
        <v>38086.36</v>
      </c>
    </row>
    <row r="123" spans="1:16" ht="14.4" customHeight="1" x14ac:dyDescent="0.3">
      <c r="A123" s="494" t="s">
        <v>2082</v>
      </c>
      <c r="B123" s="495" t="s">
        <v>2048</v>
      </c>
      <c r="C123" s="495" t="s">
        <v>2250</v>
      </c>
      <c r="D123" s="495" t="s">
        <v>2251</v>
      </c>
      <c r="E123" s="498">
        <v>1</v>
      </c>
      <c r="F123" s="498">
        <v>12993</v>
      </c>
      <c r="G123" s="495">
        <v>1</v>
      </c>
      <c r="H123" s="495">
        <v>12993</v>
      </c>
      <c r="I123" s="498"/>
      <c r="J123" s="498"/>
      <c r="K123" s="495"/>
      <c r="L123" s="495"/>
      <c r="M123" s="498">
        <v>1</v>
      </c>
      <c r="N123" s="498">
        <v>13465.47</v>
      </c>
      <c r="O123" s="511">
        <v>1.0363634264604018</v>
      </c>
      <c r="P123" s="499">
        <v>13465.47</v>
      </c>
    </row>
    <row r="124" spans="1:16" ht="14.4" customHeight="1" x14ac:dyDescent="0.3">
      <c r="A124" s="494" t="s">
        <v>2082</v>
      </c>
      <c r="B124" s="495" t="s">
        <v>2048</v>
      </c>
      <c r="C124" s="495" t="s">
        <v>2252</v>
      </c>
      <c r="D124" s="495" t="s">
        <v>2253</v>
      </c>
      <c r="E124" s="498"/>
      <c r="F124" s="498"/>
      <c r="G124" s="495"/>
      <c r="H124" s="495"/>
      <c r="I124" s="498">
        <v>1</v>
      </c>
      <c r="J124" s="498">
        <v>25888.05</v>
      </c>
      <c r="K124" s="495"/>
      <c r="L124" s="495">
        <v>25888.05</v>
      </c>
      <c r="M124" s="498">
        <v>1</v>
      </c>
      <c r="N124" s="498">
        <v>25888.05</v>
      </c>
      <c r="O124" s="511"/>
      <c r="P124" s="499">
        <v>25888.05</v>
      </c>
    </row>
    <row r="125" spans="1:16" ht="14.4" customHeight="1" x14ac:dyDescent="0.3">
      <c r="A125" s="494" t="s">
        <v>2082</v>
      </c>
      <c r="B125" s="495" t="s">
        <v>2048</v>
      </c>
      <c r="C125" s="495" t="s">
        <v>2254</v>
      </c>
      <c r="D125" s="495" t="s">
        <v>2255</v>
      </c>
      <c r="E125" s="498"/>
      <c r="F125" s="498"/>
      <c r="G125" s="495"/>
      <c r="H125" s="495"/>
      <c r="I125" s="498"/>
      <c r="J125" s="498"/>
      <c r="K125" s="495"/>
      <c r="L125" s="495"/>
      <c r="M125" s="498">
        <v>17</v>
      </c>
      <c r="N125" s="498">
        <v>165634.40000000002</v>
      </c>
      <c r="O125" s="511"/>
      <c r="P125" s="499">
        <v>9743.2000000000007</v>
      </c>
    </row>
    <row r="126" spans="1:16" ht="14.4" customHeight="1" x14ac:dyDescent="0.3">
      <c r="A126" s="494" t="s">
        <v>2082</v>
      </c>
      <c r="B126" s="495" t="s">
        <v>2048</v>
      </c>
      <c r="C126" s="495" t="s">
        <v>2256</v>
      </c>
      <c r="D126" s="495" t="s">
        <v>2257</v>
      </c>
      <c r="E126" s="498"/>
      <c r="F126" s="498"/>
      <c r="G126" s="495"/>
      <c r="H126" s="495"/>
      <c r="I126" s="498">
        <v>0.15000000000000002</v>
      </c>
      <c r="J126" s="498">
        <v>112.78</v>
      </c>
      <c r="K126" s="495"/>
      <c r="L126" s="495">
        <v>751.86666666666656</v>
      </c>
      <c r="M126" s="498"/>
      <c r="N126" s="498"/>
      <c r="O126" s="511"/>
      <c r="P126" s="499"/>
    </row>
    <row r="127" spans="1:16" ht="14.4" customHeight="1" x14ac:dyDescent="0.3">
      <c r="A127" s="494" t="s">
        <v>2082</v>
      </c>
      <c r="B127" s="495" t="s">
        <v>2048</v>
      </c>
      <c r="C127" s="495" t="s">
        <v>2258</v>
      </c>
      <c r="D127" s="495" t="s">
        <v>2259</v>
      </c>
      <c r="E127" s="498"/>
      <c r="F127" s="498"/>
      <c r="G127" s="495"/>
      <c r="H127" s="495"/>
      <c r="I127" s="498"/>
      <c r="J127" s="498"/>
      <c r="K127" s="495"/>
      <c r="L127" s="495"/>
      <c r="M127" s="498">
        <v>6</v>
      </c>
      <c r="N127" s="498">
        <v>21758.16</v>
      </c>
      <c r="O127" s="511"/>
      <c r="P127" s="499">
        <v>3626.36</v>
      </c>
    </row>
    <row r="128" spans="1:16" ht="14.4" customHeight="1" x14ac:dyDescent="0.3">
      <c r="A128" s="494" t="s">
        <v>2082</v>
      </c>
      <c r="B128" s="495" t="s">
        <v>2048</v>
      </c>
      <c r="C128" s="495" t="s">
        <v>2260</v>
      </c>
      <c r="D128" s="495" t="s">
        <v>2261</v>
      </c>
      <c r="E128" s="498">
        <v>1</v>
      </c>
      <c r="F128" s="498">
        <v>1249.54</v>
      </c>
      <c r="G128" s="495">
        <v>1</v>
      </c>
      <c r="H128" s="495">
        <v>1249.54</v>
      </c>
      <c r="I128" s="498"/>
      <c r="J128" s="498"/>
      <c r="K128" s="495"/>
      <c r="L128" s="495"/>
      <c r="M128" s="498"/>
      <c r="N128" s="498"/>
      <c r="O128" s="511"/>
      <c r="P128" s="499"/>
    </row>
    <row r="129" spans="1:16" ht="14.4" customHeight="1" x14ac:dyDescent="0.3">
      <c r="A129" s="494" t="s">
        <v>2082</v>
      </c>
      <c r="B129" s="495" t="s">
        <v>2057</v>
      </c>
      <c r="C129" s="495" t="s">
        <v>2058</v>
      </c>
      <c r="D129" s="495" t="s">
        <v>2059</v>
      </c>
      <c r="E129" s="498">
        <v>301</v>
      </c>
      <c r="F129" s="498">
        <v>64715</v>
      </c>
      <c r="G129" s="495">
        <v>1</v>
      </c>
      <c r="H129" s="495">
        <v>215</v>
      </c>
      <c r="I129" s="498">
        <v>95</v>
      </c>
      <c r="J129" s="498">
        <v>18430</v>
      </c>
      <c r="K129" s="495">
        <v>0.28478714362976126</v>
      </c>
      <c r="L129" s="495">
        <v>194</v>
      </c>
      <c r="M129" s="498">
        <v>122</v>
      </c>
      <c r="N129" s="498">
        <v>23816</v>
      </c>
      <c r="O129" s="511">
        <v>0.36801359808390638</v>
      </c>
      <c r="P129" s="499">
        <v>195.21311475409837</v>
      </c>
    </row>
    <row r="130" spans="1:16" ht="14.4" customHeight="1" x14ac:dyDescent="0.3">
      <c r="A130" s="494" t="s">
        <v>2082</v>
      </c>
      <c r="B130" s="495" t="s">
        <v>2057</v>
      </c>
      <c r="C130" s="495" t="s">
        <v>2262</v>
      </c>
      <c r="D130" s="495" t="s">
        <v>2263</v>
      </c>
      <c r="E130" s="498">
        <v>1182</v>
      </c>
      <c r="F130" s="498">
        <v>241128</v>
      </c>
      <c r="G130" s="495">
        <v>1</v>
      </c>
      <c r="H130" s="495">
        <v>204</v>
      </c>
      <c r="I130" s="498">
        <v>1194</v>
      </c>
      <c r="J130" s="498">
        <v>244770</v>
      </c>
      <c r="K130" s="495">
        <v>1.0151040111476062</v>
      </c>
      <c r="L130" s="495">
        <v>205</v>
      </c>
      <c r="M130" s="498">
        <v>919</v>
      </c>
      <c r="N130" s="498">
        <v>188826</v>
      </c>
      <c r="O130" s="511">
        <v>0.78309445605653427</v>
      </c>
      <c r="P130" s="499">
        <v>205.4689880304679</v>
      </c>
    </row>
    <row r="131" spans="1:16" ht="14.4" customHeight="1" x14ac:dyDescent="0.3">
      <c r="A131" s="494" t="s">
        <v>2082</v>
      </c>
      <c r="B131" s="495" t="s">
        <v>2057</v>
      </c>
      <c r="C131" s="495" t="s">
        <v>2264</v>
      </c>
      <c r="D131" s="495" t="s">
        <v>2265</v>
      </c>
      <c r="E131" s="498">
        <v>1421</v>
      </c>
      <c r="F131" s="498">
        <v>211729</v>
      </c>
      <c r="G131" s="495">
        <v>1</v>
      </c>
      <c r="H131" s="495">
        <v>149</v>
      </c>
      <c r="I131" s="498">
        <v>1303</v>
      </c>
      <c r="J131" s="498">
        <v>195450</v>
      </c>
      <c r="K131" s="495">
        <v>0.92311398060728578</v>
      </c>
      <c r="L131" s="495">
        <v>150</v>
      </c>
      <c r="M131" s="498">
        <v>1489</v>
      </c>
      <c r="N131" s="498">
        <v>224145</v>
      </c>
      <c r="O131" s="511">
        <v>1.0586409986350476</v>
      </c>
      <c r="P131" s="499">
        <v>150.5339153794493</v>
      </c>
    </row>
    <row r="132" spans="1:16" ht="14.4" customHeight="1" x14ac:dyDescent="0.3">
      <c r="A132" s="494" t="s">
        <v>2082</v>
      </c>
      <c r="B132" s="495" t="s">
        <v>2057</v>
      </c>
      <c r="C132" s="495" t="s">
        <v>2266</v>
      </c>
      <c r="D132" s="495" t="s">
        <v>2267</v>
      </c>
      <c r="E132" s="498">
        <v>1763</v>
      </c>
      <c r="F132" s="498">
        <v>319103</v>
      </c>
      <c r="G132" s="495">
        <v>1</v>
      </c>
      <c r="H132" s="495">
        <v>181</v>
      </c>
      <c r="I132" s="498">
        <v>1731</v>
      </c>
      <c r="J132" s="498">
        <v>315042</v>
      </c>
      <c r="K132" s="495">
        <v>0.98727370159478289</v>
      </c>
      <c r="L132" s="495">
        <v>182</v>
      </c>
      <c r="M132" s="498">
        <v>1954</v>
      </c>
      <c r="N132" s="498">
        <v>356643</v>
      </c>
      <c r="O132" s="511">
        <v>1.1176422659768164</v>
      </c>
      <c r="P132" s="499">
        <v>182.51944728761515</v>
      </c>
    </row>
    <row r="133" spans="1:16" ht="14.4" customHeight="1" x14ac:dyDescent="0.3">
      <c r="A133" s="494" t="s">
        <v>2082</v>
      </c>
      <c r="B133" s="495" t="s">
        <v>2057</v>
      </c>
      <c r="C133" s="495" t="s">
        <v>2268</v>
      </c>
      <c r="D133" s="495" t="s">
        <v>2269</v>
      </c>
      <c r="E133" s="498">
        <v>2878</v>
      </c>
      <c r="F133" s="498">
        <v>356872</v>
      </c>
      <c r="G133" s="495">
        <v>1</v>
      </c>
      <c r="H133" s="495">
        <v>124</v>
      </c>
      <c r="I133" s="498">
        <v>3321</v>
      </c>
      <c r="J133" s="498">
        <v>411804</v>
      </c>
      <c r="K133" s="495">
        <v>1.1539263377345379</v>
      </c>
      <c r="L133" s="495">
        <v>124</v>
      </c>
      <c r="M133" s="498">
        <v>3589</v>
      </c>
      <c r="N133" s="498">
        <v>446866</v>
      </c>
      <c r="O133" s="511">
        <v>1.2521744491021991</v>
      </c>
      <c r="P133" s="499">
        <v>124.50989133463361</v>
      </c>
    </row>
    <row r="134" spans="1:16" ht="14.4" customHeight="1" x14ac:dyDescent="0.3">
      <c r="A134" s="494" t="s">
        <v>2082</v>
      </c>
      <c r="B134" s="495" t="s">
        <v>2057</v>
      </c>
      <c r="C134" s="495" t="s">
        <v>2270</v>
      </c>
      <c r="D134" s="495" t="s">
        <v>2271</v>
      </c>
      <c r="E134" s="498">
        <v>9563</v>
      </c>
      <c r="F134" s="498">
        <v>2065608</v>
      </c>
      <c r="G134" s="495">
        <v>1</v>
      </c>
      <c r="H134" s="495">
        <v>216</v>
      </c>
      <c r="I134" s="498">
        <v>10197</v>
      </c>
      <c r="J134" s="498">
        <v>2212749</v>
      </c>
      <c r="K134" s="495">
        <v>1.0712337481264596</v>
      </c>
      <c r="L134" s="495">
        <v>217</v>
      </c>
      <c r="M134" s="498">
        <v>10822</v>
      </c>
      <c r="N134" s="498">
        <v>2354108</v>
      </c>
      <c r="O134" s="511">
        <v>1.1396683204170395</v>
      </c>
      <c r="P134" s="499">
        <v>217.52984660875993</v>
      </c>
    </row>
    <row r="135" spans="1:16" ht="14.4" customHeight="1" x14ac:dyDescent="0.3">
      <c r="A135" s="494" t="s">
        <v>2082</v>
      </c>
      <c r="B135" s="495" t="s">
        <v>2057</v>
      </c>
      <c r="C135" s="495" t="s">
        <v>2272</v>
      </c>
      <c r="D135" s="495" t="s">
        <v>2273</v>
      </c>
      <c r="E135" s="498">
        <v>496</v>
      </c>
      <c r="F135" s="498">
        <v>107136</v>
      </c>
      <c r="G135" s="495">
        <v>1</v>
      </c>
      <c r="H135" s="495">
        <v>216</v>
      </c>
      <c r="I135" s="498">
        <v>502</v>
      </c>
      <c r="J135" s="498">
        <v>108934</v>
      </c>
      <c r="K135" s="495">
        <v>1.0167824074074074</v>
      </c>
      <c r="L135" s="495">
        <v>217</v>
      </c>
      <c r="M135" s="498">
        <v>528</v>
      </c>
      <c r="N135" s="498">
        <v>114867</v>
      </c>
      <c r="O135" s="511">
        <v>1.07216061827957</v>
      </c>
      <c r="P135" s="499">
        <v>217.55113636363637</v>
      </c>
    </row>
    <row r="136" spans="1:16" ht="14.4" customHeight="1" x14ac:dyDescent="0.3">
      <c r="A136" s="494" t="s">
        <v>2082</v>
      </c>
      <c r="B136" s="495" t="s">
        <v>2057</v>
      </c>
      <c r="C136" s="495" t="s">
        <v>2274</v>
      </c>
      <c r="D136" s="495" t="s">
        <v>2275</v>
      </c>
      <c r="E136" s="498">
        <v>10</v>
      </c>
      <c r="F136" s="498">
        <v>3430</v>
      </c>
      <c r="G136" s="495">
        <v>1</v>
      </c>
      <c r="H136" s="495">
        <v>343</v>
      </c>
      <c r="I136" s="498">
        <v>10</v>
      </c>
      <c r="J136" s="498">
        <v>3440</v>
      </c>
      <c r="K136" s="495">
        <v>1.0029154518950438</v>
      </c>
      <c r="L136" s="495">
        <v>344</v>
      </c>
      <c r="M136" s="498">
        <v>24</v>
      </c>
      <c r="N136" s="498">
        <v>8282</v>
      </c>
      <c r="O136" s="511">
        <v>2.4145772594752186</v>
      </c>
      <c r="P136" s="499">
        <v>345.08333333333331</v>
      </c>
    </row>
    <row r="137" spans="1:16" ht="14.4" customHeight="1" x14ac:dyDescent="0.3">
      <c r="A137" s="494" t="s">
        <v>2082</v>
      </c>
      <c r="B137" s="495" t="s">
        <v>2057</v>
      </c>
      <c r="C137" s="495" t="s">
        <v>2276</v>
      </c>
      <c r="D137" s="495" t="s">
        <v>2277</v>
      </c>
      <c r="E137" s="498">
        <v>872</v>
      </c>
      <c r="F137" s="498">
        <v>190096</v>
      </c>
      <c r="G137" s="495">
        <v>1</v>
      </c>
      <c r="H137" s="495">
        <v>218</v>
      </c>
      <c r="I137" s="498">
        <v>1188</v>
      </c>
      <c r="J137" s="498">
        <v>260172</v>
      </c>
      <c r="K137" s="495">
        <v>1.3686347950509217</v>
      </c>
      <c r="L137" s="495">
        <v>219</v>
      </c>
      <c r="M137" s="498">
        <v>1836</v>
      </c>
      <c r="N137" s="498">
        <v>402989</v>
      </c>
      <c r="O137" s="511">
        <v>2.1199236175406111</v>
      </c>
      <c r="P137" s="499">
        <v>219.49291938997823</v>
      </c>
    </row>
    <row r="138" spans="1:16" ht="14.4" customHeight="1" x14ac:dyDescent="0.3">
      <c r="A138" s="494" t="s">
        <v>2082</v>
      </c>
      <c r="B138" s="495" t="s">
        <v>2057</v>
      </c>
      <c r="C138" s="495" t="s">
        <v>2278</v>
      </c>
      <c r="D138" s="495" t="s">
        <v>2279</v>
      </c>
      <c r="E138" s="498">
        <v>89</v>
      </c>
      <c r="F138" s="498">
        <v>54112</v>
      </c>
      <c r="G138" s="495">
        <v>1</v>
      </c>
      <c r="H138" s="495">
        <v>608</v>
      </c>
      <c r="I138" s="498">
        <v>85</v>
      </c>
      <c r="J138" s="498">
        <v>51765</v>
      </c>
      <c r="K138" s="495">
        <v>0.95662699586043765</v>
      </c>
      <c r="L138" s="495">
        <v>609</v>
      </c>
      <c r="M138" s="498">
        <v>89</v>
      </c>
      <c r="N138" s="498">
        <v>54336</v>
      </c>
      <c r="O138" s="511">
        <v>1.0041395623891189</v>
      </c>
      <c r="P138" s="499">
        <v>610.51685393258424</v>
      </c>
    </row>
    <row r="139" spans="1:16" ht="14.4" customHeight="1" x14ac:dyDescent="0.3">
      <c r="A139" s="494" t="s">
        <v>2082</v>
      </c>
      <c r="B139" s="495" t="s">
        <v>2057</v>
      </c>
      <c r="C139" s="495" t="s">
        <v>2280</v>
      </c>
      <c r="D139" s="495" t="s">
        <v>2281</v>
      </c>
      <c r="E139" s="498">
        <v>4</v>
      </c>
      <c r="F139" s="498">
        <v>6984</v>
      </c>
      <c r="G139" s="495">
        <v>1</v>
      </c>
      <c r="H139" s="495">
        <v>1746</v>
      </c>
      <c r="I139" s="498">
        <v>2</v>
      </c>
      <c r="J139" s="498">
        <v>3500</v>
      </c>
      <c r="K139" s="495">
        <v>0.50114547537227949</v>
      </c>
      <c r="L139" s="495">
        <v>1750</v>
      </c>
      <c r="M139" s="498">
        <v>1</v>
      </c>
      <c r="N139" s="498">
        <v>1750</v>
      </c>
      <c r="O139" s="511">
        <v>0.25057273768613975</v>
      </c>
      <c r="P139" s="499">
        <v>1750</v>
      </c>
    </row>
    <row r="140" spans="1:16" ht="14.4" customHeight="1" x14ac:dyDescent="0.3">
      <c r="A140" s="494" t="s">
        <v>2082</v>
      </c>
      <c r="B140" s="495" t="s">
        <v>2057</v>
      </c>
      <c r="C140" s="495" t="s">
        <v>2282</v>
      </c>
      <c r="D140" s="495" t="s">
        <v>2283</v>
      </c>
      <c r="E140" s="498">
        <v>12</v>
      </c>
      <c r="F140" s="498">
        <v>12120</v>
      </c>
      <c r="G140" s="495">
        <v>1</v>
      </c>
      <c r="H140" s="495">
        <v>1010</v>
      </c>
      <c r="I140" s="498">
        <v>32</v>
      </c>
      <c r="J140" s="498">
        <v>32448</v>
      </c>
      <c r="K140" s="495">
        <v>2.6772277227722774</v>
      </c>
      <c r="L140" s="495">
        <v>1014</v>
      </c>
      <c r="M140" s="498">
        <v>20</v>
      </c>
      <c r="N140" s="498">
        <v>20352</v>
      </c>
      <c r="O140" s="511">
        <v>1.6792079207920791</v>
      </c>
      <c r="P140" s="499">
        <v>1017.6</v>
      </c>
    </row>
    <row r="141" spans="1:16" ht="14.4" customHeight="1" x14ac:dyDescent="0.3">
      <c r="A141" s="494" t="s">
        <v>2082</v>
      </c>
      <c r="B141" s="495" t="s">
        <v>2057</v>
      </c>
      <c r="C141" s="495" t="s">
        <v>2284</v>
      </c>
      <c r="D141" s="495" t="s">
        <v>2285</v>
      </c>
      <c r="E141" s="498">
        <v>46</v>
      </c>
      <c r="F141" s="498">
        <v>20608</v>
      </c>
      <c r="G141" s="495">
        <v>1</v>
      </c>
      <c r="H141" s="495">
        <v>448</v>
      </c>
      <c r="I141" s="498">
        <v>48</v>
      </c>
      <c r="J141" s="498">
        <v>21552</v>
      </c>
      <c r="K141" s="495">
        <v>1.045807453416149</v>
      </c>
      <c r="L141" s="495">
        <v>449</v>
      </c>
      <c r="M141" s="498">
        <v>51</v>
      </c>
      <c r="N141" s="498">
        <v>22943</v>
      </c>
      <c r="O141" s="511">
        <v>1.1133055124223603</v>
      </c>
      <c r="P141" s="499">
        <v>449.86274509803923</v>
      </c>
    </row>
    <row r="142" spans="1:16" ht="14.4" customHeight="1" x14ac:dyDescent="0.3">
      <c r="A142" s="494" t="s">
        <v>2082</v>
      </c>
      <c r="B142" s="495" t="s">
        <v>2057</v>
      </c>
      <c r="C142" s="495" t="s">
        <v>2286</v>
      </c>
      <c r="D142" s="495" t="s">
        <v>2287</v>
      </c>
      <c r="E142" s="498">
        <v>5</v>
      </c>
      <c r="F142" s="498">
        <v>2360</v>
      </c>
      <c r="G142" s="495">
        <v>1</v>
      </c>
      <c r="H142" s="495">
        <v>472</v>
      </c>
      <c r="I142" s="498">
        <v>8</v>
      </c>
      <c r="J142" s="498">
        <v>3784</v>
      </c>
      <c r="K142" s="495">
        <v>1.6033898305084746</v>
      </c>
      <c r="L142" s="495">
        <v>473</v>
      </c>
      <c r="M142" s="498">
        <v>4</v>
      </c>
      <c r="N142" s="498">
        <v>1898</v>
      </c>
      <c r="O142" s="511">
        <v>0.80423728813559325</v>
      </c>
      <c r="P142" s="499">
        <v>474.5</v>
      </c>
    </row>
    <row r="143" spans="1:16" ht="14.4" customHeight="1" x14ac:dyDescent="0.3">
      <c r="A143" s="494" t="s">
        <v>2082</v>
      </c>
      <c r="B143" s="495" t="s">
        <v>2057</v>
      </c>
      <c r="C143" s="495" t="s">
        <v>2288</v>
      </c>
      <c r="D143" s="495" t="s">
        <v>2289</v>
      </c>
      <c r="E143" s="498"/>
      <c r="F143" s="498"/>
      <c r="G143" s="495"/>
      <c r="H143" s="495"/>
      <c r="I143" s="498"/>
      <c r="J143" s="498"/>
      <c r="K143" s="495"/>
      <c r="L143" s="495"/>
      <c r="M143" s="498">
        <v>1</v>
      </c>
      <c r="N143" s="498">
        <v>323</v>
      </c>
      <c r="O143" s="511"/>
      <c r="P143" s="499">
        <v>323</v>
      </c>
    </row>
    <row r="144" spans="1:16" ht="14.4" customHeight="1" x14ac:dyDescent="0.3">
      <c r="A144" s="494" t="s">
        <v>2082</v>
      </c>
      <c r="B144" s="495" t="s">
        <v>2057</v>
      </c>
      <c r="C144" s="495" t="s">
        <v>2290</v>
      </c>
      <c r="D144" s="495" t="s">
        <v>2291</v>
      </c>
      <c r="E144" s="498"/>
      <c r="F144" s="498"/>
      <c r="G144" s="495"/>
      <c r="H144" s="495"/>
      <c r="I144" s="498">
        <v>1</v>
      </c>
      <c r="J144" s="498">
        <v>645</v>
      </c>
      <c r="K144" s="495"/>
      <c r="L144" s="495">
        <v>645</v>
      </c>
      <c r="M144" s="498"/>
      <c r="N144" s="498"/>
      <c r="O144" s="511"/>
      <c r="P144" s="499"/>
    </row>
    <row r="145" spans="1:16" ht="14.4" customHeight="1" x14ac:dyDescent="0.3">
      <c r="A145" s="494" t="s">
        <v>2082</v>
      </c>
      <c r="B145" s="495" t="s">
        <v>2057</v>
      </c>
      <c r="C145" s="495" t="s">
        <v>2292</v>
      </c>
      <c r="D145" s="495" t="s">
        <v>2293</v>
      </c>
      <c r="E145" s="498">
        <v>27</v>
      </c>
      <c r="F145" s="498">
        <v>6912</v>
      </c>
      <c r="G145" s="495">
        <v>1</v>
      </c>
      <c r="H145" s="495">
        <v>256</v>
      </c>
      <c r="I145" s="498">
        <v>77</v>
      </c>
      <c r="J145" s="498">
        <v>19789</v>
      </c>
      <c r="K145" s="495">
        <v>2.8629918981481484</v>
      </c>
      <c r="L145" s="495">
        <v>257</v>
      </c>
      <c r="M145" s="498">
        <v>10</v>
      </c>
      <c r="N145" s="498">
        <v>2574</v>
      </c>
      <c r="O145" s="511">
        <v>0.37239583333333331</v>
      </c>
      <c r="P145" s="499">
        <v>257.39999999999998</v>
      </c>
    </row>
    <row r="146" spans="1:16" ht="14.4" customHeight="1" x14ac:dyDescent="0.3">
      <c r="A146" s="494" t="s">
        <v>2082</v>
      </c>
      <c r="B146" s="495" t="s">
        <v>2057</v>
      </c>
      <c r="C146" s="495" t="s">
        <v>2294</v>
      </c>
      <c r="D146" s="495" t="s">
        <v>2295</v>
      </c>
      <c r="E146" s="498">
        <v>177</v>
      </c>
      <c r="F146" s="498">
        <v>57525</v>
      </c>
      <c r="G146" s="495">
        <v>1</v>
      </c>
      <c r="H146" s="495">
        <v>325</v>
      </c>
      <c r="I146" s="498">
        <v>178</v>
      </c>
      <c r="J146" s="498">
        <v>58028</v>
      </c>
      <c r="K146" s="495">
        <v>1.0087440243372447</v>
      </c>
      <c r="L146" s="495">
        <v>326</v>
      </c>
      <c r="M146" s="498">
        <v>164</v>
      </c>
      <c r="N146" s="498">
        <v>53713</v>
      </c>
      <c r="O146" s="511">
        <v>0.93373315949587132</v>
      </c>
      <c r="P146" s="499">
        <v>327.51829268292681</v>
      </c>
    </row>
    <row r="147" spans="1:16" ht="14.4" customHeight="1" x14ac:dyDescent="0.3">
      <c r="A147" s="494" t="s">
        <v>2082</v>
      </c>
      <c r="B147" s="495" t="s">
        <v>2057</v>
      </c>
      <c r="C147" s="495" t="s">
        <v>2296</v>
      </c>
      <c r="D147" s="495" t="s">
        <v>2297</v>
      </c>
      <c r="E147" s="498">
        <v>1</v>
      </c>
      <c r="F147" s="498">
        <v>13691</v>
      </c>
      <c r="G147" s="495">
        <v>1</v>
      </c>
      <c r="H147" s="495">
        <v>13691</v>
      </c>
      <c r="I147" s="498"/>
      <c r="J147" s="498"/>
      <c r="K147" s="495"/>
      <c r="L147" s="495"/>
      <c r="M147" s="498"/>
      <c r="N147" s="498"/>
      <c r="O147" s="511"/>
      <c r="P147" s="499"/>
    </row>
    <row r="148" spans="1:16" ht="14.4" customHeight="1" x14ac:dyDescent="0.3">
      <c r="A148" s="494" t="s">
        <v>2082</v>
      </c>
      <c r="B148" s="495" t="s">
        <v>2057</v>
      </c>
      <c r="C148" s="495" t="s">
        <v>2298</v>
      </c>
      <c r="D148" s="495" t="s">
        <v>2299</v>
      </c>
      <c r="E148" s="498"/>
      <c r="F148" s="498"/>
      <c r="G148" s="495"/>
      <c r="H148" s="495"/>
      <c r="I148" s="498">
        <v>1</v>
      </c>
      <c r="J148" s="498">
        <v>4493</v>
      </c>
      <c r="K148" s="495"/>
      <c r="L148" s="495">
        <v>4493</v>
      </c>
      <c r="M148" s="498">
        <v>1</v>
      </c>
      <c r="N148" s="498">
        <v>4493</v>
      </c>
      <c r="O148" s="511"/>
      <c r="P148" s="499">
        <v>4493</v>
      </c>
    </row>
    <row r="149" spans="1:16" ht="14.4" customHeight="1" x14ac:dyDescent="0.3">
      <c r="A149" s="494" t="s">
        <v>2082</v>
      </c>
      <c r="B149" s="495" t="s">
        <v>2057</v>
      </c>
      <c r="C149" s="495" t="s">
        <v>2300</v>
      </c>
      <c r="D149" s="495" t="s">
        <v>2301</v>
      </c>
      <c r="E149" s="498">
        <v>16</v>
      </c>
      <c r="F149" s="498">
        <v>65952</v>
      </c>
      <c r="G149" s="495">
        <v>1</v>
      </c>
      <c r="H149" s="495">
        <v>4122</v>
      </c>
      <c r="I149" s="498">
        <v>3</v>
      </c>
      <c r="J149" s="498">
        <v>12381</v>
      </c>
      <c r="K149" s="495">
        <v>0.1877274381368268</v>
      </c>
      <c r="L149" s="495">
        <v>4127</v>
      </c>
      <c r="M149" s="498">
        <v>1</v>
      </c>
      <c r="N149" s="498">
        <v>4127</v>
      </c>
      <c r="O149" s="511">
        <v>6.2575812712275594E-2</v>
      </c>
      <c r="P149" s="499">
        <v>4127</v>
      </c>
    </row>
    <row r="150" spans="1:16" ht="14.4" customHeight="1" x14ac:dyDescent="0.3">
      <c r="A150" s="494" t="s">
        <v>2082</v>
      </c>
      <c r="B150" s="495" t="s">
        <v>2057</v>
      </c>
      <c r="C150" s="495" t="s">
        <v>2302</v>
      </c>
      <c r="D150" s="495" t="s">
        <v>2303</v>
      </c>
      <c r="E150" s="498">
        <v>2</v>
      </c>
      <c r="F150" s="498">
        <v>554</v>
      </c>
      <c r="G150" s="495">
        <v>1</v>
      </c>
      <c r="H150" s="495">
        <v>277</v>
      </c>
      <c r="I150" s="498">
        <v>2</v>
      </c>
      <c r="J150" s="498">
        <v>556</v>
      </c>
      <c r="K150" s="495">
        <v>1.0036101083032491</v>
      </c>
      <c r="L150" s="495">
        <v>278</v>
      </c>
      <c r="M150" s="498">
        <v>4</v>
      </c>
      <c r="N150" s="498">
        <v>1114</v>
      </c>
      <c r="O150" s="511">
        <v>2.0108303249097474</v>
      </c>
      <c r="P150" s="499">
        <v>278.5</v>
      </c>
    </row>
    <row r="151" spans="1:16" ht="14.4" customHeight="1" x14ac:dyDescent="0.3">
      <c r="A151" s="494" t="s">
        <v>2082</v>
      </c>
      <c r="B151" s="495" t="s">
        <v>2057</v>
      </c>
      <c r="C151" s="495" t="s">
        <v>2304</v>
      </c>
      <c r="D151" s="495" t="s">
        <v>2305</v>
      </c>
      <c r="E151" s="498"/>
      <c r="F151" s="498"/>
      <c r="G151" s="495"/>
      <c r="H151" s="495"/>
      <c r="I151" s="498"/>
      <c r="J151" s="498"/>
      <c r="K151" s="495"/>
      <c r="L151" s="495"/>
      <c r="M151" s="498">
        <v>1</v>
      </c>
      <c r="N151" s="498">
        <v>2921</v>
      </c>
      <c r="O151" s="511"/>
      <c r="P151" s="499">
        <v>2921</v>
      </c>
    </row>
    <row r="152" spans="1:16" ht="14.4" customHeight="1" x14ac:dyDescent="0.3">
      <c r="A152" s="494" t="s">
        <v>2082</v>
      </c>
      <c r="B152" s="495" t="s">
        <v>2057</v>
      </c>
      <c r="C152" s="495" t="s">
        <v>2306</v>
      </c>
      <c r="D152" s="495" t="s">
        <v>2307</v>
      </c>
      <c r="E152" s="498">
        <v>16</v>
      </c>
      <c r="F152" s="498">
        <v>99904</v>
      </c>
      <c r="G152" s="495">
        <v>1</v>
      </c>
      <c r="H152" s="495">
        <v>6244</v>
      </c>
      <c r="I152" s="498">
        <v>16</v>
      </c>
      <c r="J152" s="498">
        <v>100000</v>
      </c>
      <c r="K152" s="495">
        <v>1.0009609224855862</v>
      </c>
      <c r="L152" s="495">
        <v>6250</v>
      </c>
      <c r="M152" s="498">
        <v>25</v>
      </c>
      <c r="N152" s="498">
        <v>156360</v>
      </c>
      <c r="O152" s="511">
        <v>1.5651024983984625</v>
      </c>
      <c r="P152" s="499">
        <v>6254.4</v>
      </c>
    </row>
    <row r="153" spans="1:16" ht="14.4" customHeight="1" x14ac:dyDescent="0.3">
      <c r="A153" s="494" t="s">
        <v>2082</v>
      </c>
      <c r="B153" s="495" t="s">
        <v>2057</v>
      </c>
      <c r="C153" s="495" t="s">
        <v>2308</v>
      </c>
      <c r="D153" s="495" t="s">
        <v>2309</v>
      </c>
      <c r="E153" s="498">
        <v>14</v>
      </c>
      <c r="F153" s="498">
        <v>21140</v>
      </c>
      <c r="G153" s="495">
        <v>1</v>
      </c>
      <c r="H153" s="495">
        <v>1510</v>
      </c>
      <c r="I153" s="498">
        <v>15</v>
      </c>
      <c r="J153" s="498">
        <v>22725</v>
      </c>
      <c r="K153" s="495">
        <v>1.0749763481551562</v>
      </c>
      <c r="L153" s="495">
        <v>1515</v>
      </c>
      <c r="M153" s="498">
        <v>13</v>
      </c>
      <c r="N153" s="498">
        <v>19759</v>
      </c>
      <c r="O153" s="511">
        <v>0.93467360454115422</v>
      </c>
      <c r="P153" s="499">
        <v>1519.9230769230769</v>
      </c>
    </row>
    <row r="154" spans="1:16" ht="14.4" customHeight="1" x14ac:dyDescent="0.3">
      <c r="A154" s="494" t="s">
        <v>2082</v>
      </c>
      <c r="B154" s="495" t="s">
        <v>2057</v>
      </c>
      <c r="C154" s="495" t="s">
        <v>2310</v>
      </c>
      <c r="D154" s="495" t="s">
        <v>2311</v>
      </c>
      <c r="E154" s="498">
        <v>3</v>
      </c>
      <c r="F154" s="498">
        <v>3255</v>
      </c>
      <c r="G154" s="495">
        <v>1</v>
      </c>
      <c r="H154" s="495">
        <v>1085</v>
      </c>
      <c r="I154" s="498">
        <v>1</v>
      </c>
      <c r="J154" s="498">
        <v>1088</v>
      </c>
      <c r="K154" s="495">
        <v>0.33425499231950845</v>
      </c>
      <c r="L154" s="495">
        <v>1088</v>
      </c>
      <c r="M154" s="498">
        <v>1</v>
      </c>
      <c r="N154" s="498">
        <v>1088</v>
      </c>
      <c r="O154" s="511">
        <v>0.33425499231950845</v>
      </c>
      <c r="P154" s="499">
        <v>1088</v>
      </c>
    </row>
    <row r="155" spans="1:16" ht="14.4" customHeight="1" x14ac:dyDescent="0.3">
      <c r="A155" s="494" t="s">
        <v>2082</v>
      </c>
      <c r="B155" s="495" t="s">
        <v>2057</v>
      </c>
      <c r="C155" s="495" t="s">
        <v>2312</v>
      </c>
      <c r="D155" s="495" t="s">
        <v>2313</v>
      </c>
      <c r="E155" s="498">
        <v>26</v>
      </c>
      <c r="F155" s="498">
        <v>122148</v>
      </c>
      <c r="G155" s="495">
        <v>1</v>
      </c>
      <c r="H155" s="495">
        <v>4698</v>
      </c>
      <c r="I155" s="498">
        <v>26</v>
      </c>
      <c r="J155" s="498">
        <v>122252</v>
      </c>
      <c r="K155" s="495">
        <v>1.0008514261387824</v>
      </c>
      <c r="L155" s="495">
        <v>4702</v>
      </c>
      <c r="M155" s="498">
        <v>31</v>
      </c>
      <c r="N155" s="498">
        <v>145850</v>
      </c>
      <c r="O155" s="511">
        <v>1.1940432917444412</v>
      </c>
      <c r="P155" s="499">
        <v>4704.8387096774195</v>
      </c>
    </row>
    <row r="156" spans="1:16" ht="14.4" customHeight="1" x14ac:dyDescent="0.3">
      <c r="A156" s="494" t="s">
        <v>2082</v>
      </c>
      <c r="B156" s="495" t="s">
        <v>2057</v>
      </c>
      <c r="C156" s="495" t="s">
        <v>2314</v>
      </c>
      <c r="D156" s="495" t="s">
        <v>2315</v>
      </c>
      <c r="E156" s="498">
        <v>55</v>
      </c>
      <c r="F156" s="498">
        <v>209605</v>
      </c>
      <c r="G156" s="495">
        <v>1</v>
      </c>
      <c r="H156" s="495">
        <v>3811</v>
      </c>
      <c r="I156" s="498">
        <v>43</v>
      </c>
      <c r="J156" s="498">
        <v>164045</v>
      </c>
      <c r="K156" s="495">
        <v>0.78263877293003503</v>
      </c>
      <c r="L156" s="495">
        <v>3815</v>
      </c>
      <c r="M156" s="498">
        <v>23</v>
      </c>
      <c r="N156" s="498">
        <v>87817</v>
      </c>
      <c r="O156" s="511">
        <v>0.41896424226521312</v>
      </c>
      <c r="P156" s="499">
        <v>3818.1304347826085</v>
      </c>
    </row>
    <row r="157" spans="1:16" ht="14.4" customHeight="1" x14ac:dyDescent="0.3">
      <c r="A157" s="494" t="s">
        <v>2082</v>
      </c>
      <c r="B157" s="495" t="s">
        <v>2057</v>
      </c>
      <c r="C157" s="495" t="s">
        <v>2316</v>
      </c>
      <c r="D157" s="495" t="s">
        <v>2317</v>
      </c>
      <c r="E157" s="498">
        <v>30</v>
      </c>
      <c r="F157" s="498">
        <v>154350</v>
      </c>
      <c r="G157" s="495">
        <v>1</v>
      </c>
      <c r="H157" s="495">
        <v>5145</v>
      </c>
      <c r="I157" s="498">
        <v>27</v>
      </c>
      <c r="J157" s="498">
        <v>139050</v>
      </c>
      <c r="K157" s="495">
        <v>0.9008746355685131</v>
      </c>
      <c r="L157" s="495">
        <v>5150</v>
      </c>
      <c r="M157" s="498">
        <v>13</v>
      </c>
      <c r="N157" s="498">
        <v>67022</v>
      </c>
      <c r="O157" s="511">
        <v>0.43422092646582444</v>
      </c>
      <c r="P157" s="499">
        <v>5155.5384615384619</v>
      </c>
    </row>
    <row r="158" spans="1:16" ht="14.4" customHeight="1" x14ac:dyDescent="0.3">
      <c r="A158" s="494" t="s">
        <v>2082</v>
      </c>
      <c r="B158" s="495" t="s">
        <v>2057</v>
      </c>
      <c r="C158" s="495" t="s">
        <v>2318</v>
      </c>
      <c r="D158" s="495" t="s">
        <v>2319</v>
      </c>
      <c r="E158" s="498">
        <v>41</v>
      </c>
      <c r="F158" s="498">
        <v>320948</v>
      </c>
      <c r="G158" s="495">
        <v>1</v>
      </c>
      <c r="H158" s="495">
        <v>7828</v>
      </c>
      <c r="I158" s="498">
        <v>31</v>
      </c>
      <c r="J158" s="498">
        <v>242885</v>
      </c>
      <c r="K158" s="495">
        <v>0.75677368296421854</v>
      </c>
      <c r="L158" s="495">
        <v>7835</v>
      </c>
      <c r="M158" s="498">
        <v>16</v>
      </c>
      <c r="N158" s="498">
        <v>125490</v>
      </c>
      <c r="O158" s="511">
        <v>0.39099791866595213</v>
      </c>
      <c r="P158" s="499">
        <v>7843.125</v>
      </c>
    </row>
    <row r="159" spans="1:16" ht="14.4" customHeight="1" x14ac:dyDescent="0.3">
      <c r="A159" s="494" t="s">
        <v>2082</v>
      </c>
      <c r="B159" s="495" t="s">
        <v>2057</v>
      </c>
      <c r="C159" s="495" t="s">
        <v>2320</v>
      </c>
      <c r="D159" s="495" t="s">
        <v>2321</v>
      </c>
      <c r="E159" s="498">
        <v>19</v>
      </c>
      <c r="F159" s="498">
        <v>31407</v>
      </c>
      <c r="G159" s="495">
        <v>1</v>
      </c>
      <c r="H159" s="495">
        <v>1653</v>
      </c>
      <c r="I159" s="498">
        <v>28</v>
      </c>
      <c r="J159" s="498">
        <v>46396</v>
      </c>
      <c r="K159" s="495">
        <v>1.4772502945203299</v>
      </c>
      <c r="L159" s="495">
        <v>1657</v>
      </c>
      <c r="M159" s="498">
        <v>31</v>
      </c>
      <c r="N159" s="498">
        <v>51451</v>
      </c>
      <c r="O159" s="511">
        <v>1.6382016747858759</v>
      </c>
      <c r="P159" s="499">
        <v>1659.7096774193549</v>
      </c>
    </row>
    <row r="160" spans="1:16" ht="14.4" customHeight="1" x14ac:dyDescent="0.3">
      <c r="A160" s="494" t="s">
        <v>2082</v>
      </c>
      <c r="B160" s="495" t="s">
        <v>2057</v>
      </c>
      <c r="C160" s="495" t="s">
        <v>2322</v>
      </c>
      <c r="D160" s="495" t="s">
        <v>2323</v>
      </c>
      <c r="E160" s="498">
        <v>719</v>
      </c>
      <c r="F160" s="498">
        <v>174717</v>
      </c>
      <c r="G160" s="495">
        <v>1</v>
      </c>
      <c r="H160" s="495">
        <v>243</v>
      </c>
      <c r="I160" s="498">
        <v>924</v>
      </c>
      <c r="J160" s="498">
        <v>225456</v>
      </c>
      <c r="K160" s="495">
        <v>1.2904067720943011</v>
      </c>
      <c r="L160" s="495">
        <v>244</v>
      </c>
      <c r="M160" s="498">
        <v>1027</v>
      </c>
      <c r="N160" s="498">
        <v>251084</v>
      </c>
      <c r="O160" s="511">
        <v>1.4370896936188235</v>
      </c>
      <c r="P160" s="499">
        <v>244.48296007789679</v>
      </c>
    </row>
    <row r="161" spans="1:16" ht="14.4" customHeight="1" x14ac:dyDescent="0.3">
      <c r="A161" s="494" t="s">
        <v>2082</v>
      </c>
      <c r="B161" s="495" t="s">
        <v>2057</v>
      </c>
      <c r="C161" s="495" t="s">
        <v>2324</v>
      </c>
      <c r="D161" s="495" t="s">
        <v>2325</v>
      </c>
      <c r="E161" s="498">
        <v>3617</v>
      </c>
      <c r="F161" s="498">
        <v>1204461</v>
      </c>
      <c r="G161" s="495">
        <v>1</v>
      </c>
      <c r="H161" s="495">
        <v>333</v>
      </c>
      <c r="I161" s="498">
        <v>3886</v>
      </c>
      <c r="J161" s="498">
        <v>1297924</v>
      </c>
      <c r="K161" s="495">
        <v>1.0775973651284683</v>
      </c>
      <c r="L161" s="495">
        <v>334</v>
      </c>
      <c r="M161" s="498">
        <v>4310</v>
      </c>
      <c r="N161" s="498">
        <v>1443908</v>
      </c>
      <c r="O161" s="511">
        <v>1.1988001271938236</v>
      </c>
      <c r="P161" s="499">
        <v>335.01345707656611</v>
      </c>
    </row>
    <row r="162" spans="1:16" ht="14.4" customHeight="1" x14ac:dyDescent="0.3">
      <c r="A162" s="494" t="s">
        <v>2082</v>
      </c>
      <c r="B162" s="495" t="s">
        <v>2057</v>
      </c>
      <c r="C162" s="495" t="s">
        <v>2326</v>
      </c>
      <c r="D162" s="495" t="s">
        <v>2327</v>
      </c>
      <c r="E162" s="498">
        <v>716</v>
      </c>
      <c r="F162" s="498">
        <v>593564</v>
      </c>
      <c r="G162" s="495">
        <v>1</v>
      </c>
      <c r="H162" s="495">
        <v>829</v>
      </c>
      <c r="I162" s="498">
        <v>775</v>
      </c>
      <c r="J162" s="498">
        <v>644025</v>
      </c>
      <c r="K162" s="495">
        <v>1.0850135789906397</v>
      </c>
      <c r="L162" s="495">
        <v>831</v>
      </c>
      <c r="M162" s="498">
        <v>824</v>
      </c>
      <c r="N162" s="498">
        <v>686524</v>
      </c>
      <c r="O162" s="511">
        <v>1.1566132716943749</v>
      </c>
      <c r="P162" s="499">
        <v>833.16019417475729</v>
      </c>
    </row>
    <row r="163" spans="1:16" ht="14.4" customHeight="1" x14ac:dyDescent="0.3">
      <c r="A163" s="494" t="s">
        <v>2082</v>
      </c>
      <c r="B163" s="495" t="s">
        <v>2057</v>
      </c>
      <c r="C163" s="495" t="s">
        <v>2328</v>
      </c>
      <c r="D163" s="495" t="s">
        <v>2329</v>
      </c>
      <c r="E163" s="498">
        <v>2</v>
      </c>
      <c r="F163" s="498">
        <v>2084</v>
      </c>
      <c r="G163" s="495">
        <v>1</v>
      </c>
      <c r="H163" s="495">
        <v>1042</v>
      </c>
      <c r="I163" s="498">
        <v>6</v>
      </c>
      <c r="J163" s="498">
        <v>6258</v>
      </c>
      <c r="K163" s="495">
        <v>3.0028790786948178</v>
      </c>
      <c r="L163" s="495">
        <v>1043</v>
      </c>
      <c r="M163" s="498">
        <v>1</v>
      </c>
      <c r="N163" s="498">
        <v>1043</v>
      </c>
      <c r="O163" s="511">
        <v>0.50047984644913623</v>
      </c>
      <c r="P163" s="499">
        <v>1043</v>
      </c>
    </row>
    <row r="164" spans="1:16" ht="14.4" customHeight="1" x14ac:dyDescent="0.3">
      <c r="A164" s="494" t="s">
        <v>2082</v>
      </c>
      <c r="B164" s="495" t="s">
        <v>2057</v>
      </c>
      <c r="C164" s="495" t="s">
        <v>2330</v>
      </c>
      <c r="D164" s="495" t="s">
        <v>2331</v>
      </c>
      <c r="E164" s="498">
        <v>1168</v>
      </c>
      <c r="F164" s="498">
        <v>1490368</v>
      </c>
      <c r="G164" s="495">
        <v>1</v>
      </c>
      <c r="H164" s="495">
        <v>1276</v>
      </c>
      <c r="I164" s="498">
        <v>1343</v>
      </c>
      <c r="J164" s="498">
        <v>1715011</v>
      </c>
      <c r="K164" s="495">
        <v>1.1507298868467386</v>
      </c>
      <c r="L164" s="495">
        <v>1277</v>
      </c>
      <c r="M164" s="498">
        <v>1703</v>
      </c>
      <c r="N164" s="498">
        <v>2177269</v>
      </c>
      <c r="O164" s="511">
        <v>1.4608935511229442</v>
      </c>
      <c r="P164" s="499">
        <v>1278.4903112155021</v>
      </c>
    </row>
    <row r="165" spans="1:16" ht="14.4" customHeight="1" x14ac:dyDescent="0.3">
      <c r="A165" s="494" t="s">
        <v>2082</v>
      </c>
      <c r="B165" s="495" t="s">
        <v>2057</v>
      </c>
      <c r="C165" s="495" t="s">
        <v>2332</v>
      </c>
      <c r="D165" s="495" t="s">
        <v>2333</v>
      </c>
      <c r="E165" s="498">
        <v>1036</v>
      </c>
      <c r="F165" s="498">
        <v>1204868</v>
      </c>
      <c r="G165" s="495">
        <v>1</v>
      </c>
      <c r="H165" s="495">
        <v>1163</v>
      </c>
      <c r="I165" s="498">
        <v>1275</v>
      </c>
      <c r="J165" s="498">
        <v>1484100</v>
      </c>
      <c r="K165" s="495">
        <v>1.2317531879010812</v>
      </c>
      <c r="L165" s="495">
        <v>1164</v>
      </c>
      <c r="M165" s="498">
        <v>1306</v>
      </c>
      <c r="N165" s="498">
        <v>1521488</v>
      </c>
      <c r="O165" s="511">
        <v>1.2627839730161312</v>
      </c>
      <c r="P165" s="499">
        <v>1164.9984686064317</v>
      </c>
    </row>
    <row r="166" spans="1:16" ht="14.4" customHeight="1" x14ac:dyDescent="0.3">
      <c r="A166" s="494" t="s">
        <v>2082</v>
      </c>
      <c r="B166" s="495" t="s">
        <v>2057</v>
      </c>
      <c r="C166" s="495" t="s">
        <v>2334</v>
      </c>
      <c r="D166" s="495" t="s">
        <v>2335</v>
      </c>
      <c r="E166" s="498">
        <v>4002</v>
      </c>
      <c r="F166" s="498">
        <v>20270130</v>
      </c>
      <c r="G166" s="495">
        <v>1</v>
      </c>
      <c r="H166" s="495">
        <v>5065</v>
      </c>
      <c r="I166" s="498">
        <v>3957</v>
      </c>
      <c r="J166" s="498">
        <v>20054076</v>
      </c>
      <c r="K166" s="495">
        <v>0.98934126224153474</v>
      </c>
      <c r="L166" s="495">
        <v>5068</v>
      </c>
      <c r="M166" s="498">
        <v>4883</v>
      </c>
      <c r="N166" s="498">
        <v>24761546</v>
      </c>
      <c r="O166" s="511">
        <v>1.2215780559868141</v>
      </c>
      <c r="P166" s="499">
        <v>5070.9698955560107</v>
      </c>
    </row>
    <row r="167" spans="1:16" ht="14.4" customHeight="1" x14ac:dyDescent="0.3">
      <c r="A167" s="494" t="s">
        <v>2082</v>
      </c>
      <c r="B167" s="495" t="s">
        <v>2057</v>
      </c>
      <c r="C167" s="495" t="s">
        <v>2336</v>
      </c>
      <c r="D167" s="495" t="s">
        <v>2337</v>
      </c>
      <c r="E167" s="498">
        <v>63</v>
      </c>
      <c r="F167" s="498">
        <v>483147</v>
      </c>
      <c r="G167" s="495">
        <v>1</v>
      </c>
      <c r="H167" s="495">
        <v>7669</v>
      </c>
      <c r="I167" s="498">
        <v>77</v>
      </c>
      <c r="J167" s="498">
        <v>590821</v>
      </c>
      <c r="K167" s="495">
        <v>1.2228597093638167</v>
      </c>
      <c r="L167" s="495">
        <v>7673</v>
      </c>
      <c r="M167" s="498">
        <v>70</v>
      </c>
      <c r="N167" s="498">
        <v>537382</v>
      </c>
      <c r="O167" s="511">
        <v>1.1122536205337092</v>
      </c>
      <c r="P167" s="499">
        <v>7676.8857142857141</v>
      </c>
    </row>
    <row r="168" spans="1:16" ht="14.4" customHeight="1" x14ac:dyDescent="0.3">
      <c r="A168" s="494" t="s">
        <v>2082</v>
      </c>
      <c r="B168" s="495" t="s">
        <v>2057</v>
      </c>
      <c r="C168" s="495" t="s">
        <v>2338</v>
      </c>
      <c r="D168" s="495" t="s">
        <v>2339</v>
      </c>
      <c r="E168" s="498">
        <v>115</v>
      </c>
      <c r="F168" s="498">
        <v>633075</v>
      </c>
      <c r="G168" s="495">
        <v>1</v>
      </c>
      <c r="H168" s="495">
        <v>5505</v>
      </c>
      <c r="I168" s="498">
        <v>129</v>
      </c>
      <c r="J168" s="498">
        <v>710532</v>
      </c>
      <c r="K168" s="495">
        <v>1.1223504324132212</v>
      </c>
      <c r="L168" s="495">
        <v>5508</v>
      </c>
      <c r="M168" s="498">
        <v>136</v>
      </c>
      <c r="N168" s="498">
        <v>749532</v>
      </c>
      <c r="O168" s="511">
        <v>1.1839545077597442</v>
      </c>
      <c r="P168" s="499">
        <v>5511.2647058823532</v>
      </c>
    </row>
    <row r="169" spans="1:16" ht="14.4" customHeight="1" x14ac:dyDescent="0.3">
      <c r="A169" s="494" t="s">
        <v>2082</v>
      </c>
      <c r="B169" s="495" t="s">
        <v>2057</v>
      </c>
      <c r="C169" s="495" t="s">
        <v>2068</v>
      </c>
      <c r="D169" s="495" t="s">
        <v>2069</v>
      </c>
      <c r="E169" s="498">
        <v>777</v>
      </c>
      <c r="F169" s="498">
        <v>79254</v>
      </c>
      <c r="G169" s="495">
        <v>1</v>
      </c>
      <c r="H169" s="495">
        <v>102</v>
      </c>
      <c r="I169" s="498">
        <v>995</v>
      </c>
      <c r="J169" s="498">
        <v>102485</v>
      </c>
      <c r="K169" s="495">
        <v>1.2931208519443813</v>
      </c>
      <c r="L169" s="495">
        <v>103</v>
      </c>
      <c r="M169" s="498">
        <v>916</v>
      </c>
      <c r="N169" s="498">
        <v>94830</v>
      </c>
      <c r="O169" s="511">
        <v>1.1965326671209024</v>
      </c>
      <c r="P169" s="499">
        <v>103.52620087336244</v>
      </c>
    </row>
    <row r="170" spans="1:16" ht="14.4" customHeight="1" x14ac:dyDescent="0.3">
      <c r="A170" s="494" t="s">
        <v>2082</v>
      </c>
      <c r="B170" s="495" t="s">
        <v>2057</v>
      </c>
      <c r="C170" s="495" t="s">
        <v>2340</v>
      </c>
      <c r="D170" s="495" t="s">
        <v>2341</v>
      </c>
      <c r="E170" s="498">
        <v>8</v>
      </c>
      <c r="F170" s="498">
        <v>5904</v>
      </c>
      <c r="G170" s="495">
        <v>1</v>
      </c>
      <c r="H170" s="495">
        <v>738</v>
      </c>
      <c r="I170" s="498">
        <v>3</v>
      </c>
      <c r="J170" s="498">
        <v>2226</v>
      </c>
      <c r="K170" s="495">
        <v>0.37703252032520324</v>
      </c>
      <c r="L170" s="495">
        <v>742</v>
      </c>
      <c r="M170" s="498">
        <v>3</v>
      </c>
      <c r="N170" s="498">
        <v>2240</v>
      </c>
      <c r="O170" s="511">
        <v>0.37940379403794039</v>
      </c>
      <c r="P170" s="499">
        <v>746.66666666666663</v>
      </c>
    </row>
    <row r="171" spans="1:16" ht="14.4" customHeight="1" x14ac:dyDescent="0.3">
      <c r="A171" s="494" t="s">
        <v>2082</v>
      </c>
      <c r="B171" s="495" t="s">
        <v>2057</v>
      </c>
      <c r="C171" s="495" t="s">
        <v>2342</v>
      </c>
      <c r="D171" s="495" t="s">
        <v>2343</v>
      </c>
      <c r="E171" s="498">
        <v>9660</v>
      </c>
      <c r="F171" s="498">
        <v>1661520</v>
      </c>
      <c r="G171" s="495">
        <v>1</v>
      </c>
      <c r="H171" s="495">
        <v>172</v>
      </c>
      <c r="I171" s="498">
        <v>10528</v>
      </c>
      <c r="J171" s="498">
        <v>1821344</v>
      </c>
      <c r="K171" s="495">
        <v>1.096191439164139</v>
      </c>
      <c r="L171" s="495">
        <v>173</v>
      </c>
      <c r="M171" s="498">
        <v>10902</v>
      </c>
      <c r="N171" s="498">
        <v>1891440</v>
      </c>
      <c r="O171" s="511">
        <v>1.1383793153257258</v>
      </c>
      <c r="P171" s="499">
        <v>173.494771601541</v>
      </c>
    </row>
    <row r="172" spans="1:16" ht="14.4" customHeight="1" x14ac:dyDescent="0.3">
      <c r="A172" s="494" t="s">
        <v>2082</v>
      </c>
      <c r="B172" s="495" t="s">
        <v>2057</v>
      </c>
      <c r="C172" s="495" t="s">
        <v>2344</v>
      </c>
      <c r="D172" s="495" t="s">
        <v>2345</v>
      </c>
      <c r="E172" s="498">
        <v>3033</v>
      </c>
      <c r="F172" s="498">
        <v>6047802</v>
      </c>
      <c r="G172" s="495">
        <v>1</v>
      </c>
      <c r="H172" s="495">
        <v>1994</v>
      </c>
      <c r="I172" s="498">
        <v>3041</v>
      </c>
      <c r="J172" s="498">
        <v>6069836</v>
      </c>
      <c r="K172" s="495">
        <v>1.0036433071056228</v>
      </c>
      <c r="L172" s="495">
        <v>1996</v>
      </c>
      <c r="M172" s="498">
        <v>3477</v>
      </c>
      <c r="N172" s="498">
        <v>6945453</v>
      </c>
      <c r="O172" s="511">
        <v>1.1484259901365819</v>
      </c>
      <c r="P172" s="499">
        <v>1997.5418464193269</v>
      </c>
    </row>
    <row r="173" spans="1:16" ht="14.4" customHeight="1" x14ac:dyDescent="0.3">
      <c r="A173" s="494" t="s">
        <v>2082</v>
      </c>
      <c r="B173" s="495" t="s">
        <v>2057</v>
      </c>
      <c r="C173" s="495" t="s">
        <v>2346</v>
      </c>
      <c r="D173" s="495" t="s">
        <v>2347</v>
      </c>
      <c r="E173" s="498">
        <v>2919</v>
      </c>
      <c r="F173" s="498">
        <v>972027</v>
      </c>
      <c r="G173" s="495">
        <v>1</v>
      </c>
      <c r="H173" s="495">
        <v>333</v>
      </c>
      <c r="I173" s="498">
        <v>3887</v>
      </c>
      <c r="J173" s="498">
        <v>1298258</v>
      </c>
      <c r="K173" s="495">
        <v>1.3356192780653213</v>
      </c>
      <c r="L173" s="495">
        <v>334</v>
      </c>
      <c r="M173" s="498">
        <v>4312</v>
      </c>
      <c r="N173" s="498">
        <v>1444578</v>
      </c>
      <c r="O173" s="511">
        <v>1.4861500760781337</v>
      </c>
      <c r="P173" s="499">
        <v>335.01345083487939</v>
      </c>
    </row>
    <row r="174" spans="1:16" ht="14.4" customHeight="1" x14ac:dyDescent="0.3">
      <c r="A174" s="494" t="s">
        <v>2082</v>
      </c>
      <c r="B174" s="495" t="s">
        <v>2057</v>
      </c>
      <c r="C174" s="495" t="s">
        <v>2348</v>
      </c>
      <c r="D174" s="495" t="s">
        <v>2349</v>
      </c>
      <c r="E174" s="498">
        <v>746</v>
      </c>
      <c r="F174" s="498">
        <v>232752</v>
      </c>
      <c r="G174" s="495">
        <v>1</v>
      </c>
      <c r="H174" s="495">
        <v>312</v>
      </c>
      <c r="I174" s="498">
        <v>738</v>
      </c>
      <c r="J174" s="498">
        <v>214758</v>
      </c>
      <c r="K174" s="495">
        <v>0.92269024541142508</v>
      </c>
      <c r="L174" s="495">
        <v>291</v>
      </c>
      <c r="M174" s="498">
        <v>810</v>
      </c>
      <c r="N174" s="498">
        <v>236934</v>
      </c>
      <c r="O174" s="511">
        <v>1.0179676221901424</v>
      </c>
      <c r="P174" s="499">
        <v>292.51111111111112</v>
      </c>
    </row>
    <row r="175" spans="1:16" ht="14.4" customHeight="1" x14ac:dyDescent="0.3">
      <c r="A175" s="494" t="s">
        <v>2082</v>
      </c>
      <c r="B175" s="495" t="s">
        <v>2057</v>
      </c>
      <c r="C175" s="495" t="s">
        <v>2350</v>
      </c>
      <c r="D175" s="495" t="s">
        <v>2351</v>
      </c>
      <c r="E175" s="498">
        <v>1306</v>
      </c>
      <c r="F175" s="498">
        <v>3514446</v>
      </c>
      <c r="G175" s="495">
        <v>1</v>
      </c>
      <c r="H175" s="495">
        <v>2691</v>
      </c>
      <c r="I175" s="498">
        <v>1298</v>
      </c>
      <c r="J175" s="498">
        <v>3494216</v>
      </c>
      <c r="K175" s="495">
        <v>0.99424375847573132</v>
      </c>
      <c r="L175" s="495">
        <v>2692</v>
      </c>
      <c r="M175" s="498">
        <v>1486</v>
      </c>
      <c r="N175" s="498">
        <v>4002517</v>
      </c>
      <c r="O175" s="511">
        <v>1.1388756577850392</v>
      </c>
      <c r="P175" s="499">
        <v>2693.4838492597578</v>
      </c>
    </row>
    <row r="176" spans="1:16" ht="14.4" customHeight="1" x14ac:dyDescent="0.3">
      <c r="A176" s="494" t="s">
        <v>2082</v>
      </c>
      <c r="B176" s="495" t="s">
        <v>2057</v>
      </c>
      <c r="C176" s="495" t="s">
        <v>2352</v>
      </c>
      <c r="D176" s="495" t="s">
        <v>2353</v>
      </c>
      <c r="E176" s="498">
        <v>579</v>
      </c>
      <c r="F176" s="498">
        <v>2997483</v>
      </c>
      <c r="G176" s="495">
        <v>1</v>
      </c>
      <c r="H176" s="495">
        <v>5177</v>
      </c>
      <c r="I176" s="498">
        <v>618</v>
      </c>
      <c r="J176" s="498">
        <v>3201240</v>
      </c>
      <c r="K176" s="495">
        <v>1.0679760318907563</v>
      </c>
      <c r="L176" s="495">
        <v>5180</v>
      </c>
      <c r="M176" s="498">
        <v>718</v>
      </c>
      <c r="N176" s="498">
        <v>3721526</v>
      </c>
      <c r="O176" s="511">
        <v>1.241550327391348</v>
      </c>
      <c r="P176" s="499">
        <v>5183.1838440111424</v>
      </c>
    </row>
    <row r="177" spans="1:16" ht="14.4" customHeight="1" x14ac:dyDescent="0.3">
      <c r="A177" s="494" t="s">
        <v>2082</v>
      </c>
      <c r="B177" s="495" t="s">
        <v>2057</v>
      </c>
      <c r="C177" s="495" t="s">
        <v>2354</v>
      </c>
      <c r="D177" s="495" t="s">
        <v>2355</v>
      </c>
      <c r="E177" s="498">
        <v>566</v>
      </c>
      <c r="F177" s="498">
        <v>94522</v>
      </c>
      <c r="G177" s="495">
        <v>1</v>
      </c>
      <c r="H177" s="495">
        <v>167</v>
      </c>
      <c r="I177" s="498">
        <v>496</v>
      </c>
      <c r="J177" s="498">
        <v>72416</v>
      </c>
      <c r="K177" s="495">
        <v>0.7661285203444701</v>
      </c>
      <c r="L177" s="495">
        <v>146</v>
      </c>
      <c r="M177" s="498">
        <v>587</v>
      </c>
      <c r="N177" s="498">
        <v>86001</v>
      </c>
      <c r="O177" s="511">
        <v>0.90985167474238804</v>
      </c>
      <c r="P177" s="499">
        <v>146.50936967632026</v>
      </c>
    </row>
    <row r="178" spans="1:16" ht="14.4" customHeight="1" x14ac:dyDescent="0.3">
      <c r="A178" s="494" t="s">
        <v>2082</v>
      </c>
      <c r="B178" s="495" t="s">
        <v>2057</v>
      </c>
      <c r="C178" s="495" t="s">
        <v>2356</v>
      </c>
      <c r="D178" s="495" t="s">
        <v>2357</v>
      </c>
      <c r="E178" s="498">
        <v>53</v>
      </c>
      <c r="F178" s="498">
        <v>34821</v>
      </c>
      <c r="G178" s="495">
        <v>1</v>
      </c>
      <c r="H178" s="495">
        <v>657</v>
      </c>
      <c r="I178" s="498">
        <v>69</v>
      </c>
      <c r="J178" s="498">
        <v>45402</v>
      </c>
      <c r="K178" s="495">
        <v>1.3038683553028345</v>
      </c>
      <c r="L178" s="495">
        <v>658</v>
      </c>
      <c r="M178" s="498">
        <v>64</v>
      </c>
      <c r="N178" s="498">
        <v>42211</v>
      </c>
      <c r="O178" s="511">
        <v>1.2122282530656787</v>
      </c>
      <c r="P178" s="499">
        <v>659.546875</v>
      </c>
    </row>
    <row r="179" spans="1:16" ht="14.4" customHeight="1" x14ac:dyDescent="0.3">
      <c r="A179" s="494" t="s">
        <v>2082</v>
      </c>
      <c r="B179" s="495" t="s">
        <v>2057</v>
      </c>
      <c r="C179" s="495" t="s">
        <v>2358</v>
      </c>
      <c r="D179" s="495" t="s">
        <v>2359</v>
      </c>
      <c r="E179" s="498"/>
      <c r="F179" s="498"/>
      <c r="G179" s="495"/>
      <c r="H179" s="495"/>
      <c r="I179" s="498">
        <v>1</v>
      </c>
      <c r="J179" s="498">
        <v>293</v>
      </c>
      <c r="K179" s="495"/>
      <c r="L179" s="495">
        <v>293</v>
      </c>
      <c r="M179" s="498"/>
      <c r="N179" s="498"/>
      <c r="O179" s="511"/>
      <c r="P179" s="499"/>
    </row>
    <row r="180" spans="1:16" ht="14.4" customHeight="1" x14ac:dyDescent="0.3">
      <c r="A180" s="494" t="s">
        <v>2082</v>
      </c>
      <c r="B180" s="495" t="s">
        <v>2057</v>
      </c>
      <c r="C180" s="495" t="s">
        <v>2360</v>
      </c>
      <c r="D180" s="495" t="s">
        <v>2361</v>
      </c>
      <c r="E180" s="498">
        <v>46</v>
      </c>
      <c r="F180" s="498">
        <v>25484</v>
      </c>
      <c r="G180" s="495">
        <v>1</v>
      </c>
      <c r="H180" s="495">
        <v>554</v>
      </c>
      <c r="I180" s="498">
        <v>47</v>
      </c>
      <c r="J180" s="498">
        <v>26085</v>
      </c>
      <c r="K180" s="495">
        <v>1.0235834248940512</v>
      </c>
      <c r="L180" s="495">
        <v>555</v>
      </c>
      <c r="M180" s="498">
        <v>51</v>
      </c>
      <c r="N180" s="498">
        <v>28349</v>
      </c>
      <c r="O180" s="511">
        <v>1.1124234814000942</v>
      </c>
      <c r="P180" s="499">
        <v>555.86274509803923</v>
      </c>
    </row>
    <row r="181" spans="1:16" ht="14.4" customHeight="1" x14ac:dyDescent="0.3">
      <c r="A181" s="494" t="s">
        <v>2082</v>
      </c>
      <c r="B181" s="495" t="s">
        <v>2057</v>
      </c>
      <c r="C181" s="495" t="s">
        <v>2362</v>
      </c>
      <c r="D181" s="495" t="s">
        <v>2363</v>
      </c>
      <c r="E181" s="498">
        <v>3</v>
      </c>
      <c r="F181" s="498">
        <v>6222</v>
      </c>
      <c r="G181" s="495">
        <v>1</v>
      </c>
      <c r="H181" s="495">
        <v>2074</v>
      </c>
      <c r="I181" s="498">
        <v>2</v>
      </c>
      <c r="J181" s="498">
        <v>4152</v>
      </c>
      <c r="K181" s="495">
        <v>0.66730954676952747</v>
      </c>
      <c r="L181" s="495">
        <v>2076</v>
      </c>
      <c r="M181" s="498"/>
      <c r="N181" s="498"/>
      <c r="O181" s="511"/>
      <c r="P181" s="499"/>
    </row>
    <row r="182" spans="1:16" ht="14.4" customHeight="1" x14ac:dyDescent="0.3">
      <c r="A182" s="494" t="s">
        <v>2082</v>
      </c>
      <c r="B182" s="495" t="s">
        <v>2057</v>
      </c>
      <c r="C182" s="495" t="s">
        <v>2364</v>
      </c>
      <c r="D182" s="495" t="s">
        <v>2365</v>
      </c>
      <c r="E182" s="498">
        <v>4103</v>
      </c>
      <c r="F182" s="498">
        <v>611347</v>
      </c>
      <c r="G182" s="495">
        <v>1</v>
      </c>
      <c r="H182" s="495">
        <v>149</v>
      </c>
      <c r="I182" s="498">
        <v>4206</v>
      </c>
      <c r="J182" s="498">
        <v>630900</v>
      </c>
      <c r="K182" s="495">
        <v>1.0319834725614094</v>
      </c>
      <c r="L182" s="495">
        <v>150</v>
      </c>
      <c r="M182" s="498">
        <v>4400</v>
      </c>
      <c r="N182" s="498">
        <v>662327</v>
      </c>
      <c r="O182" s="511">
        <v>1.0833896297847212</v>
      </c>
      <c r="P182" s="499">
        <v>150.52886363636364</v>
      </c>
    </row>
    <row r="183" spans="1:16" ht="14.4" customHeight="1" x14ac:dyDescent="0.3">
      <c r="A183" s="494" t="s">
        <v>2082</v>
      </c>
      <c r="B183" s="495" t="s">
        <v>2057</v>
      </c>
      <c r="C183" s="495" t="s">
        <v>2366</v>
      </c>
      <c r="D183" s="495" t="s">
        <v>2367</v>
      </c>
      <c r="E183" s="498">
        <v>1641</v>
      </c>
      <c r="F183" s="498">
        <v>315072</v>
      </c>
      <c r="G183" s="495">
        <v>1</v>
      </c>
      <c r="H183" s="495">
        <v>192</v>
      </c>
      <c r="I183" s="498">
        <v>1744</v>
      </c>
      <c r="J183" s="498">
        <v>336592</v>
      </c>
      <c r="K183" s="495">
        <v>1.0683018484663822</v>
      </c>
      <c r="L183" s="495">
        <v>193</v>
      </c>
      <c r="M183" s="498">
        <v>1754</v>
      </c>
      <c r="N183" s="498">
        <v>339456</v>
      </c>
      <c r="O183" s="511">
        <v>1.07739183424741</v>
      </c>
      <c r="P183" s="499">
        <v>193.53249714937286</v>
      </c>
    </row>
    <row r="184" spans="1:16" ht="14.4" customHeight="1" x14ac:dyDescent="0.3">
      <c r="A184" s="494" t="s">
        <v>2082</v>
      </c>
      <c r="B184" s="495" t="s">
        <v>2057</v>
      </c>
      <c r="C184" s="495" t="s">
        <v>2368</v>
      </c>
      <c r="D184" s="495" t="s">
        <v>2369</v>
      </c>
      <c r="E184" s="498">
        <v>137</v>
      </c>
      <c r="F184" s="498">
        <v>26989</v>
      </c>
      <c r="G184" s="495">
        <v>1</v>
      </c>
      <c r="H184" s="495">
        <v>197</v>
      </c>
      <c r="I184" s="498">
        <v>136</v>
      </c>
      <c r="J184" s="498">
        <v>26928</v>
      </c>
      <c r="K184" s="495">
        <v>0.99773981992663674</v>
      </c>
      <c r="L184" s="495">
        <v>198</v>
      </c>
      <c r="M184" s="498">
        <v>454</v>
      </c>
      <c r="N184" s="498">
        <v>90115</v>
      </c>
      <c r="O184" s="511">
        <v>3.3389529067397827</v>
      </c>
      <c r="P184" s="499">
        <v>198.49118942731278</v>
      </c>
    </row>
    <row r="185" spans="1:16" ht="14.4" customHeight="1" x14ac:dyDescent="0.3">
      <c r="A185" s="494" t="s">
        <v>2082</v>
      </c>
      <c r="B185" s="495" t="s">
        <v>2057</v>
      </c>
      <c r="C185" s="495" t="s">
        <v>2370</v>
      </c>
      <c r="D185" s="495" t="s">
        <v>2371</v>
      </c>
      <c r="E185" s="498">
        <v>171</v>
      </c>
      <c r="F185" s="498">
        <v>70794</v>
      </c>
      <c r="G185" s="495">
        <v>1</v>
      </c>
      <c r="H185" s="495">
        <v>414</v>
      </c>
      <c r="I185" s="498">
        <v>153</v>
      </c>
      <c r="J185" s="498">
        <v>63495</v>
      </c>
      <c r="K185" s="495">
        <v>0.89689804220696667</v>
      </c>
      <c r="L185" s="495">
        <v>415</v>
      </c>
      <c r="M185" s="498">
        <v>181</v>
      </c>
      <c r="N185" s="498">
        <v>75297</v>
      </c>
      <c r="O185" s="511">
        <v>1.0636070853462158</v>
      </c>
      <c r="P185" s="499">
        <v>416.00552486187843</v>
      </c>
    </row>
    <row r="186" spans="1:16" ht="14.4" customHeight="1" x14ac:dyDescent="0.3">
      <c r="A186" s="494" t="s">
        <v>2082</v>
      </c>
      <c r="B186" s="495" t="s">
        <v>2057</v>
      </c>
      <c r="C186" s="495" t="s">
        <v>2372</v>
      </c>
      <c r="D186" s="495" t="s">
        <v>2373</v>
      </c>
      <c r="E186" s="498">
        <v>15</v>
      </c>
      <c r="F186" s="498">
        <v>3840</v>
      </c>
      <c r="G186" s="495">
        <v>1</v>
      </c>
      <c r="H186" s="495">
        <v>256</v>
      </c>
      <c r="I186" s="498">
        <v>25</v>
      </c>
      <c r="J186" s="498">
        <v>6425</v>
      </c>
      <c r="K186" s="495">
        <v>1.6731770833333333</v>
      </c>
      <c r="L186" s="495">
        <v>257</v>
      </c>
      <c r="M186" s="498">
        <v>13</v>
      </c>
      <c r="N186" s="498">
        <v>3347</v>
      </c>
      <c r="O186" s="511">
        <v>0.8716145833333333</v>
      </c>
      <c r="P186" s="499">
        <v>257.46153846153845</v>
      </c>
    </row>
    <row r="187" spans="1:16" ht="14.4" customHeight="1" x14ac:dyDescent="0.3">
      <c r="A187" s="494" t="s">
        <v>2082</v>
      </c>
      <c r="B187" s="495" t="s">
        <v>2057</v>
      </c>
      <c r="C187" s="495" t="s">
        <v>2374</v>
      </c>
      <c r="D187" s="495" t="s">
        <v>2375</v>
      </c>
      <c r="E187" s="498">
        <v>989</v>
      </c>
      <c r="F187" s="498">
        <v>155273</v>
      </c>
      <c r="G187" s="495">
        <v>1</v>
      </c>
      <c r="H187" s="495">
        <v>157</v>
      </c>
      <c r="I187" s="498">
        <v>1054</v>
      </c>
      <c r="J187" s="498">
        <v>166532</v>
      </c>
      <c r="K187" s="495">
        <v>1.0725109967605444</v>
      </c>
      <c r="L187" s="495">
        <v>158</v>
      </c>
      <c r="M187" s="498">
        <v>1065</v>
      </c>
      <c r="N187" s="498">
        <v>168855</v>
      </c>
      <c r="O187" s="511">
        <v>1.0874717433166101</v>
      </c>
      <c r="P187" s="499">
        <v>158.54929577464787</v>
      </c>
    </row>
    <row r="188" spans="1:16" ht="14.4" customHeight="1" x14ac:dyDescent="0.3">
      <c r="A188" s="494" t="s">
        <v>2082</v>
      </c>
      <c r="B188" s="495" t="s">
        <v>2057</v>
      </c>
      <c r="C188" s="495" t="s">
        <v>2376</v>
      </c>
      <c r="D188" s="495" t="s">
        <v>2377</v>
      </c>
      <c r="E188" s="498">
        <v>1096</v>
      </c>
      <c r="F188" s="498">
        <v>340856</v>
      </c>
      <c r="G188" s="495">
        <v>1</v>
      </c>
      <c r="H188" s="495">
        <v>311</v>
      </c>
      <c r="I188" s="498">
        <v>1130</v>
      </c>
      <c r="J188" s="498">
        <v>352560</v>
      </c>
      <c r="K188" s="495">
        <v>1.0343370807613772</v>
      </c>
      <c r="L188" s="495">
        <v>312</v>
      </c>
      <c r="M188" s="498">
        <v>1010</v>
      </c>
      <c r="N188" s="498">
        <v>315598</v>
      </c>
      <c r="O188" s="511">
        <v>0.92589832656605719</v>
      </c>
      <c r="P188" s="499">
        <v>312.4732673267327</v>
      </c>
    </row>
    <row r="189" spans="1:16" ht="14.4" customHeight="1" x14ac:dyDescent="0.3">
      <c r="A189" s="494" t="s">
        <v>2082</v>
      </c>
      <c r="B189" s="495" t="s">
        <v>2057</v>
      </c>
      <c r="C189" s="495" t="s">
        <v>2378</v>
      </c>
      <c r="D189" s="495" t="s">
        <v>2379</v>
      </c>
      <c r="E189" s="498">
        <v>7</v>
      </c>
      <c r="F189" s="498">
        <v>2968</v>
      </c>
      <c r="G189" s="495">
        <v>1</v>
      </c>
      <c r="H189" s="495">
        <v>424</v>
      </c>
      <c r="I189" s="498">
        <v>9</v>
      </c>
      <c r="J189" s="498">
        <v>3825</v>
      </c>
      <c r="K189" s="495">
        <v>1.2887466307277629</v>
      </c>
      <c r="L189" s="495">
        <v>425</v>
      </c>
      <c r="M189" s="498">
        <v>7</v>
      </c>
      <c r="N189" s="498">
        <v>2985</v>
      </c>
      <c r="O189" s="511">
        <v>1.0057277628032344</v>
      </c>
      <c r="P189" s="499">
        <v>426.42857142857144</v>
      </c>
    </row>
    <row r="190" spans="1:16" ht="14.4" customHeight="1" x14ac:dyDescent="0.3">
      <c r="A190" s="494" t="s">
        <v>2082</v>
      </c>
      <c r="B190" s="495" t="s">
        <v>2057</v>
      </c>
      <c r="C190" s="495" t="s">
        <v>2380</v>
      </c>
      <c r="D190" s="495" t="s">
        <v>2381</v>
      </c>
      <c r="E190" s="498">
        <v>873</v>
      </c>
      <c r="F190" s="498">
        <v>1847268</v>
      </c>
      <c r="G190" s="495">
        <v>1</v>
      </c>
      <c r="H190" s="495">
        <v>2116</v>
      </c>
      <c r="I190" s="498">
        <v>1285</v>
      </c>
      <c r="J190" s="498">
        <v>2721630</v>
      </c>
      <c r="K190" s="495">
        <v>1.4733270970969021</v>
      </c>
      <c r="L190" s="495">
        <v>2118</v>
      </c>
      <c r="M190" s="498">
        <v>1270</v>
      </c>
      <c r="N190" s="498">
        <v>2691777</v>
      </c>
      <c r="O190" s="511">
        <v>1.4571664750323179</v>
      </c>
      <c r="P190" s="499">
        <v>2119.5094488188975</v>
      </c>
    </row>
    <row r="191" spans="1:16" ht="14.4" customHeight="1" x14ac:dyDescent="0.3">
      <c r="A191" s="494" t="s">
        <v>2082</v>
      </c>
      <c r="B191" s="495" t="s">
        <v>2057</v>
      </c>
      <c r="C191" s="495" t="s">
        <v>2382</v>
      </c>
      <c r="D191" s="495" t="s">
        <v>2315</v>
      </c>
      <c r="E191" s="498">
        <v>65</v>
      </c>
      <c r="F191" s="498">
        <v>121030</v>
      </c>
      <c r="G191" s="495">
        <v>1</v>
      </c>
      <c r="H191" s="495">
        <v>1862</v>
      </c>
      <c r="I191" s="498">
        <v>44</v>
      </c>
      <c r="J191" s="498">
        <v>82016</v>
      </c>
      <c r="K191" s="495">
        <v>0.67765016937949274</v>
      </c>
      <c r="L191" s="495">
        <v>1864</v>
      </c>
      <c r="M191" s="498">
        <v>24</v>
      </c>
      <c r="N191" s="498">
        <v>44772</v>
      </c>
      <c r="O191" s="511">
        <v>0.36992481203007521</v>
      </c>
      <c r="P191" s="499">
        <v>1865.5</v>
      </c>
    </row>
    <row r="192" spans="1:16" ht="14.4" customHeight="1" x14ac:dyDescent="0.3">
      <c r="A192" s="494" t="s">
        <v>2082</v>
      </c>
      <c r="B192" s="495" t="s">
        <v>2057</v>
      </c>
      <c r="C192" s="495" t="s">
        <v>2383</v>
      </c>
      <c r="D192" s="495" t="s">
        <v>2384</v>
      </c>
      <c r="E192" s="498">
        <v>184</v>
      </c>
      <c r="F192" s="498">
        <v>28888</v>
      </c>
      <c r="G192" s="495">
        <v>1</v>
      </c>
      <c r="H192" s="495">
        <v>157</v>
      </c>
      <c r="I192" s="498">
        <v>191</v>
      </c>
      <c r="J192" s="498">
        <v>30178</v>
      </c>
      <c r="K192" s="495">
        <v>1.0446552201606203</v>
      </c>
      <c r="L192" s="495">
        <v>158</v>
      </c>
      <c r="M192" s="498">
        <v>240</v>
      </c>
      <c r="N192" s="498">
        <v>38051</v>
      </c>
      <c r="O192" s="511">
        <v>1.317190528939352</v>
      </c>
      <c r="P192" s="499">
        <v>158.54583333333332</v>
      </c>
    </row>
    <row r="193" spans="1:16" ht="14.4" customHeight="1" x14ac:dyDescent="0.3">
      <c r="A193" s="494" t="s">
        <v>2082</v>
      </c>
      <c r="B193" s="495" t="s">
        <v>2057</v>
      </c>
      <c r="C193" s="495" t="s">
        <v>2074</v>
      </c>
      <c r="D193" s="495" t="s">
        <v>2075</v>
      </c>
      <c r="E193" s="498">
        <v>9</v>
      </c>
      <c r="F193" s="498">
        <v>2376</v>
      </c>
      <c r="G193" s="495">
        <v>1</v>
      </c>
      <c r="H193" s="495">
        <v>264</v>
      </c>
      <c r="I193" s="498"/>
      <c r="J193" s="498"/>
      <c r="K193" s="495"/>
      <c r="L193" s="495"/>
      <c r="M193" s="498"/>
      <c r="N193" s="498"/>
      <c r="O193" s="511"/>
      <c r="P193" s="499"/>
    </row>
    <row r="194" spans="1:16" ht="14.4" customHeight="1" x14ac:dyDescent="0.3">
      <c r="A194" s="494" t="s">
        <v>2082</v>
      </c>
      <c r="B194" s="495" t="s">
        <v>2057</v>
      </c>
      <c r="C194" s="495" t="s">
        <v>2076</v>
      </c>
      <c r="D194" s="495" t="s">
        <v>2077</v>
      </c>
      <c r="E194" s="498">
        <v>7</v>
      </c>
      <c r="F194" s="498">
        <v>784</v>
      </c>
      <c r="G194" s="495">
        <v>1</v>
      </c>
      <c r="H194" s="495">
        <v>112</v>
      </c>
      <c r="I194" s="498">
        <v>20</v>
      </c>
      <c r="J194" s="498">
        <v>2240</v>
      </c>
      <c r="K194" s="495">
        <v>2.8571428571428572</v>
      </c>
      <c r="L194" s="495">
        <v>112</v>
      </c>
      <c r="M194" s="498"/>
      <c r="N194" s="498"/>
      <c r="O194" s="511"/>
      <c r="P194" s="499"/>
    </row>
    <row r="195" spans="1:16" ht="14.4" customHeight="1" x14ac:dyDescent="0.3">
      <c r="A195" s="494" t="s">
        <v>2082</v>
      </c>
      <c r="B195" s="495" t="s">
        <v>2057</v>
      </c>
      <c r="C195" s="495" t="s">
        <v>2385</v>
      </c>
      <c r="D195" s="495" t="s">
        <v>2386</v>
      </c>
      <c r="E195" s="498"/>
      <c r="F195" s="498"/>
      <c r="G195" s="495"/>
      <c r="H195" s="495"/>
      <c r="I195" s="498">
        <v>1</v>
      </c>
      <c r="J195" s="498">
        <v>9711</v>
      </c>
      <c r="K195" s="495"/>
      <c r="L195" s="495">
        <v>9711</v>
      </c>
      <c r="M195" s="498"/>
      <c r="N195" s="498"/>
      <c r="O195" s="511"/>
      <c r="P195" s="499"/>
    </row>
    <row r="196" spans="1:16" ht="14.4" customHeight="1" x14ac:dyDescent="0.3">
      <c r="A196" s="494" t="s">
        <v>2082</v>
      </c>
      <c r="B196" s="495" t="s">
        <v>2057</v>
      </c>
      <c r="C196" s="495" t="s">
        <v>2387</v>
      </c>
      <c r="D196" s="495" t="s">
        <v>2388</v>
      </c>
      <c r="E196" s="498">
        <v>101</v>
      </c>
      <c r="F196" s="498">
        <v>91910</v>
      </c>
      <c r="G196" s="495">
        <v>1</v>
      </c>
      <c r="H196" s="495">
        <v>910</v>
      </c>
      <c r="I196" s="498">
        <v>89</v>
      </c>
      <c r="J196" s="498">
        <v>81168</v>
      </c>
      <c r="K196" s="495">
        <v>0.88312479599608318</v>
      </c>
      <c r="L196" s="495">
        <v>912</v>
      </c>
      <c r="M196" s="498">
        <v>107</v>
      </c>
      <c r="N196" s="498">
        <v>97743</v>
      </c>
      <c r="O196" s="511">
        <v>1.0634642585137635</v>
      </c>
      <c r="P196" s="499">
        <v>913.48598130841117</v>
      </c>
    </row>
    <row r="197" spans="1:16" ht="14.4" customHeight="1" x14ac:dyDescent="0.3">
      <c r="A197" s="494" t="s">
        <v>2082</v>
      </c>
      <c r="B197" s="495" t="s">
        <v>2057</v>
      </c>
      <c r="C197" s="495" t="s">
        <v>2389</v>
      </c>
      <c r="D197" s="495" t="s">
        <v>2390</v>
      </c>
      <c r="E197" s="498">
        <v>1</v>
      </c>
      <c r="F197" s="498">
        <v>377</v>
      </c>
      <c r="G197" s="495">
        <v>1</v>
      </c>
      <c r="H197" s="495">
        <v>377</v>
      </c>
      <c r="I197" s="498"/>
      <c r="J197" s="498"/>
      <c r="K197" s="495"/>
      <c r="L197" s="495"/>
      <c r="M197" s="498"/>
      <c r="N197" s="498"/>
      <c r="O197" s="511"/>
      <c r="P197" s="499"/>
    </row>
    <row r="198" spans="1:16" ht="14.4" customHeight="1" x14ac:dyDescent="0.3">
      <c r="A198" s="494" t="s">
        <v>2082</v>
      </c>
      <c r="B198" s="495" t="s">
        <v>2057</v>
      </c>
      <c r="C198" s="495" t="s">
        <v>2391</v>
      </c>
      <c r="D198" s="495" t="s">
        <v>2392</v>
      </c>
      <c r="E198" s="498">
        <v>86</v>
      </c>
      <c r="F198" s="498">
        <v>720508</v>
      </c>
      <c r="G198" s="495">
        <v>1</v>
      </c>
      <c r="H198" s="495">
        <v>8378</v>
      </c>
      <c r="I198" s="498">
        <v>77</v>
      </c>
      <c r="J198" s="498">
        <v>645568</v>
      </c>
      <c r="K198" s="495">
        <v>0.89599005146368949</v>
      </c>
      <c r="L198" s="495">
        <v>8384</v>
      </c>
      <c r="M198" s="498">
        <v>82</v>
      </c>
      <c r="N198" s="498">
        <v>687950</v>
      </c>
      <c r="O198" s="511">
        <v>0.95481243789104353</v>
      </c>
      <c r="P198" s="499">
        <v>8389.6341463414628</v>
      </c>
    </row>
    <row r="199" spans="1:16" ht="14.4" customHeight="1" x14ac:dyDescent="0.3">
      <c r="A199" s="494" t="s">
        <v>2082</v>
      </c>
      <c r="B199" s="495" t="s">
        <v>2057</v>
      </c>
      <c r="C199" s="495" t="s">
        <v>2393</v>
      </c>
      <c r="D199" s="495" t="s">
        <v>2394</v>
      </c>
      <c r="E199" s="498">
        <v>23</v>
      </c>
      <c r="F199" s="498">
        <v>3473</v>
      </c>
      <c r="G199" s="495">
        <v>1</v>
      </c>
      <c r="H199" s="495">
        <v>151</v>
      </c>
      <c r="I199" s="498">
        <v>10</v>
      </c>
      <c r="J199" s="498">
        <v>1520</v>
      </c>
      <c r="K199" s="495">
        <v>0.43766196372012667</v>
      </c>
      <c r="L199" s="495">
        <v>152</v>
      </c>
      <c r="M199" s="498">
        <v>15</v>
      </c>
      <c r="N199" s="498">
        <v>2285</v>
      </c>
      <c r="O199" s="511">
        <v>0.65793262309242728</v>
      </c>
      <c r="P199" s="499">
        <v>152.33333333333334</v>
      </c>
    </row>
    <row r="200" spans="1:16" ht="14.4" customHeight="1" x14ac:dyDescent="0.3">
      <c r="A200" s="494" t="s">
        <v>2082</v>
      </c>
      <c r="B200" s="495" t="s">
        <v>2057</v>
      </c>
      <c r="C200" s="495" t="s">
        <v>2395</v>
      </c>
      <c r="D200" s="495" t="s">
        <v>2396</v>
      </c>
      <c r="E200" s="498">
        <v>138</v>
      </c>
      <c r="F200" s="498">
        <v>34776</v>
      </c>
      <c r="G200" s="495">
        <v>1</v>
      </c>
      <c r="H200" s="495">
        <v>252</v>
      </c>
      <c r="I200" s="498">
        <v>185</v>
      </c>
      <c r="J200" s="498">
        <v>46805</v>
      </c>
      <c r="K200" s="495">
        <v>1.3458994708994709</v>
      </c>
      <c r="L200" s="495">
        <v>253</v>
      </c>
      <c r="M200" s="498">
        <v>185</v>
      </c>
      <c r="N200" s="498">
        <v>46909</v>
      </c>
      <c r="O200" s="511">
        <v>1.3488900391074303</v>
      </c>
      <c r="P200" s="499">
        <v>253.56216216216217</v>
      </c>
    </row>
    <row r="201" spans="1:16" ht="14.4" customHeight="1" x14ac:dyDescent="0.3">
      <c r="A201" s="494" t="s">
        <v>2082</v>
      </c>
      <c r="B201" s="495" t="s">
        <v>2057</v>
      </c>
      <c r="C201" s="495" t="s">
        <v>2397</v>
      </c>
      <c r="D201" s="495" t="s">
        <v>2398</v>
      </c>
      <c r="E201" s="498">
        <v>4</v>
      </c>
      <c r="F201" s="498">
        <v>0</v>
      </c>
      <c r="G201" s="495"/>
      <c r="H201" s="495">
        <v>0</v>
      </c>
      <c r="I201" s="498">
        <v>1</v>
      </c>
      <c r="J201" s="498">
        <v>0</v>
      </c>
      <c r="K201" s="495"/>
      <c r="L201" s="495">
        <v>0</v>
      </c>
      <c r="M201" s="498"/>
      <c r="N201" s="498"/>
      <c r="O201" s="511"/>
      <c r="P201" s="499"/>
    </row>
    <row r="202" spans="1:16" ht="14.4" customHeight="1" x14ac:dyDescent="0.3">
      <c r="A202" s="494" t="s">
        <v>2082</v>
      </c>
      <c r="B202" s="495" t="s">
        <v>2057</v>
      </c>
      <c r="C202" s="495" t="s">
        <v>2399</v>
      </c>
      <c r="D202" s="495" t="s">
        <v>2400</v>
      </c>
      <c r="E202" s="498">
        <v>1</v>
      </c>
      <c r="F202" s="498">
        <v>1988</v>
      </c>
      <c r="G202" s="495">
        <v>1</v>
      </c>
      <c r="H202" s="495">
        <v>1988</v>
      </c>
      <c r="I202" s="498">
        <v>2</v>
      </c>
      <c r="J202" s="498">
        <v>3986</v>
      </c>
      <c r="K202" s="495">
        <v>2.0050301810865192</v>
      </c>
      <c r="L202" s="495">
        <v>1993</v>
      </c>
      <c r="M202" s="498">
        <v>2</v>
      </c>
      <c r="N202" s="498">
        <v>3986</v>
      </c>
      <c r="O202" s="511">
        <v>2.0050301810865192</v>
      </c>
      <c r="P202" s="499">
        <v>1993</v>
      </c>
    </row>
    <row r="203" spans="1:16" ht="14.4" customHeight="1" x14ac:dyDescent="0.3">
      <c r="A203" s="494" t="s">
        <v>2082</v>
      </c>
      <c r="B203" s="495" t="s">
        <v>2057</v>
      </c>
      <c r="C203" s="495" t="s">
        <v>2401</v>
      </c>
      <c r="D203" s="495" t="s">
        <v>2402</v>
      </c>
      <c r="E203" s="498">
        <v>23</v>
      </c>
      <c r="F203" s="498">
        <v>20999</v>
      </c>
      <c r="G203" s="495">
        <v>1</v>
      </c>
      <c r="H203" s="495">
        <v>913</v>
      </c>
      <c r="I203" s="498">
        <v>28</v>
      </c>
      <c r="J203" s="498">
        <v>25592</v>
      </c>
      <c r="K203" s="495">
        <v>1.2187247011762465</v>
      </c>
      <c r="L203" s="495">
        <v>914</v>
      </c>
      <c r="M203" s="498">
        <v>10</v>
      </c>
      <c r="N203" s="498">
        <v>9164</v>
      </c>
      <c r="O203" s="511">
        <v>0.43640173341587696</v>
      </c>
      <c r="P203" s="499">
        <v>916.4</v>
      </c>
    </row>
    <row r="204" spans="1:16" ht="14.4" customHeight="1" x14ac:dyDescent="0.3">
      <c r="A204" s="494" t="s">
        <v>2082</v>
      </c>
      <c r="B204" s="495" t="s">
        <v>2057</v>
      </c>
      <c r="C204" s="495" t="s">
        <v>2403</v>
      </c>
      <c r="D204" s="495" t="s">
        <v>2404</v>
      </c>
      <c r="E204" s="498">
        <v>20</v>
      </c>
      <c r="F204" s="498">
        <v>5500</v>
      </c>
      <c r="G204" s="495">
        <v>1</v>
      </c>
      <c r="H204" s="495">
        <v>275</v>
      </c>
      <c r="I204" s="498">
        <v>57</v>
      </c>
      <c r="J204" s="498">
        <v>15732</v>
      </c>
      <c r="K204" s="495">
        <v>2.8603636363636364</v>
      </c>
      <c r="L204" s="495">
        <v>276</v>
      </c>
      <c r="M204" s="498">
        <v>155</v>
      </c>
      <c r="N204" s="498">
        <v>42966</v>
      </c>
      <c r="O204" s="511">
        <v>7.8120000000000003</v>
      </c>
      <c r="P204" s="499">
        <v>277.2</v>
      </c>
    </row>
    <row r="205" spans="1:16" ht="14.4" customHeight="1" x14ac:dyDescent="0.3">
      <c r="A205" s="494" t="s">
        <v>2082</v>
      </c>
      <c r="B205" s="495" t="s">
        <v>2057</v>
      </c>
      <c r="C205" s="495" t="s">
        <v>2405</v>
      </c>
      <c r="D205" s="495" t="s">
        <v>2406</v>
      </c>
      <c r="E205" s="498">
        <v>1</v>
      </c>
      <c r="F205" s="498">
        <v>558</v>
      </c>
      <c r="G205" s="495">
        <v>1</v>
      </c>
      <c r="H205" s="495">
        <v>558</v>
      </c>
      <c r="I205" s="498">
        <v>1</v>
      </c>
      <c r="J205" s="498">
        <v>559</v>
      </c>
      <c r="K205" s="495">
        <v>1.0017921146953406</v>
      </c>
      <c r="L205" s="495">
        <v>559</v>
      </c>
      <c r="M205" s="498"/>
      <c r="N205" s="498"/>
      <c r="O205" s="511"/>
      <c r="P205" s="499"/>
    </row>
    <row r="206" spans="1:16" ht="14.4" customHeight="1" x14ac:dyDescent="0.3">
      <c r="A206" s="494" t="s">
        <v>2082</v>
      </c>
      <c r="B206" s="495" t="s">
        <v>2057</v>
      </c>
      <c r="C206" s="495" t="s">
        <v>2407</v>
      </c>
      <c r="D206" s="495" t="s">
        <v>2408</v>
      </c>
      <c r="E206" s="498">
        <v>11</v>
      </c>
      <c r="F206" s="498">
        <v>4004</v>
      </c>
      <c r="G206" s="495">
        <v>1</v>
      </c>
      <c r="H206" s="495">
        <v>364</v>
      </c>
      <c r="I206" s="498">
        <v>5</v>
      </c>
      <c r="J206" s="498">
        <v>1825</v>
      </c>
      <c r="K206" s="495">
        <v>0.45579420579420582</v>
      </c>
      <c r="L206" s="495">
        <v>365</v>
      </c>
      <c r="M206" s="498">
        <v>10</v>
      </c>
      <c r="N206" s="498">
        <v>3653</v>
      </c>
      <c r="O206" s="511">
        <v>0.91233766233766234</v>
      </c>
      <c r="P206" s="499">
        <v>365.3</v>
      </c>
    </row>
    <row r="207" spans="1:16" ht="14.4" customHeight="1" x14ac:dyDescent="0.3">
      <c r="A207" s="494" t="s">
        <v>2082</v>
      </c>
      <c r="B207" s="495" t="s">
        <v>2057</v>
      </c>
      <c r="C207" s="495" t="s">
        <v>2409</v>
      </c>
      <c r="D207" s="495" t="s">
        <v>2410</v>
      </c>
      <c r="E207" s="498"/>
      <c r="F207" s="498"/>
      <c r="G207" s="495"/>
      <c r="H207" s="495"/>
      <c r="I207" s="498">
        <v>7</v>
      </c>
      <c r="J207" s="498">
        <v>45178</v>
      </c>
      <c r="K207" s="495"/>
      <c r="L207" s="495">
        <v>6454</v>
      </c>
      <c r="M207" s="498">
        <v>1</v>
      </c>
      <c r="N207" s="498">
        <v>6454</v>
      </c>
      <c r="O207" s="511"/>
      <c r="P207" s="499">
        <v>6454</v>
      </c>
    </row>
    <row r="208" spans="1:16" ht="14.4" customHeight="1" x14ac:dyDescent="0.3">
      <c r="A208" s="494" t="s">
        <v>2082</v>
      </c>
      <c r="B208" s="495" t="s">
        <v>2057</v>
      </c>
      <c r="C208" s="495" t="s">
        <v>2411</v>
      </c>
      <c r="D208" s="495" t="s">
        <v>2412</v>
      </c>
      <c r="E208" s="498"/>
      <c r="F208" s="498"/>
      <c r="G208" s="495"/>
      <c r="H208" s="495"/>
      <c r="I208" s="498">
        <v>1</v>
      </c>
      <c r="J208" s="498">
        <v>870</v>
      </c>
      <c r="K208" s="495"/>
      <c r="L208" s="495">
        <v>870</v>
      </c>
      <c r="M208" s="498"/>
      <c r="N208" s="498"/>
      <c r="O208" s="511"/>
      <c r="P208" s="499"/>
    </row>
    <row r="209" spans="1:16" ht="14.4" customHeight="1" thickBot="1" x14ac:dyDescent="0.35">
      <c r="A209" s="500" t="s">
        <v>2082</v>
      </c>
      <c r="B209" s="501" t="s">
        <v>2057</v>
      </c>
      <c r="C209" s="501" t="s">
        <v>2080</v>
      </c>
      <c r="D209" s="501" t="s">
        <v>2081</v>
      </c>
      <c r="E209" s="504"/>
      <c r="F209" s="504"/>
      <c r="G209" s="501"/>
      <c r="H209" s="501"/>
      <c r="I209" s="504">
        <v>1</v>
      </c>
      <c r="J209" s="504">
        <v>555.55999999999995</v>
      </c>
      <c r="K209" s="501"/>
      <c r="L209" s="501">
        <v>555.55999999999995</v>
      </c>
      <c r="M209" s="504"/>
      <c r="N209" s="504"/>
      <c r="O209" s="512"/>
      <c r="P209" s="505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0.10937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4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4" customWidth="1"/>
    <col min="20" max="16384" width="8.88671875" style="161"/>
  </cols>
  <sheetData>
    <row r="1" spans="1:19" ht="18.600000000000001" customHeight="1" thickBot="1" x14ac:dyDescent="0.4">
      <c r="A1" s="365" t="s">
        <v>139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19" ht="14.4" customHeight="1" thickBot="1" x14ac:dyDescent="0.35">
      <c r="A2" s="273" t="s">
        <v>291</v>
      </c>
      <c r="B2" s="260"/>
      <c r="C2" s="142"/>
      <c r="D2" s="260"/>
      <c r="E2" s="142"/>
      <c r="F2" s="260"/>
      <c r="G2" s="261"/>
      <c r="H2" s="260"/>
      <c r="I2" s="142"/>
      <c r="J2" s="260"/>
      <c r="K2" s="142"/>
      <c r="L2" s="260"/>
      <c r="M2" s="261"/>
      <c r="N2" s="260"/>
      <c r="O2" s="142"/>
      <c r="P2" s="260"/>
      <c r="Q2" s="142"/>
      <c r="R2" s="260"/>
      <c r="S2" s="261"/>
    </row>
    <row r="3" spans="1:19" ht="14.4" customHeight="1" thickBot="1" x14ac:dyDescent="0.35">
      <c r="A3" s="254" t="s">
        <v>141</v>
      </c>
      <c r="B3" s="255">
        <f>SUBTOTAL(9,B6:B1048576)</f>
        <v>34670499</v>
      </c>
      <c r="C3" s="256">
        <f t="shared" ref="C3:R3" si="0">SUBTOTAL(9,C6:C1048576)</f>
        <v>29</v>
      </c>
      <c r="D3" s="256">
        <f t="shared" si="0"/>
        <v>36709910</v>
      </c>
      <c r="E3" s="256">
        <f t="shared" si="0"/>
        <v>28.665280825357389</v>
      </c>
      <c r="F3" s="256">
        <f t="shared" si="0"/>
        <v>40779693</v>
      </c>
      <c r="G3" s="259">
        <f>IF(B3&lt;&gt;0,F3/B3,"")</f>
        <v>1.1762072706250926</v>
      </c>
      <c r="H3" s="255">
        <f t="shared" si="0"/>
        <v>20287415.219999995</v>
      </c>
      <c r="I3" s="256">
        <f t="shared" si="0"/>
        <v>30</v>
      </c>
      <c r="J3" s="256">
        <f t="shared" si="0"/>
        <v>21586577.519999996</v>
      </c>
      <c r="K3" s="256">
        <f t="shared" si="0"/>
        <v>118.46902570777726</v>
      </c>
      <c r="L3" s="256">
        <f t="shared" si="0"/>
        <v>29146889.57</v>
      </c>
      <c r="M3" s="257">
        <f>IF(H3&lt;&gt;0,L3/H3,"")</f>
        <v>1.4366980344182065</v>
      </c>
      <c r="N3" s="258">
        <f t="shared" si="0"/>
        <v>0</v>
      </c>
      <c r="O3" s="256">
        <f t="shared" si="0"/>
        <v>0</v>
      </c>
      <c r="P3" s="256">
        <f t="shared" si="0"/>
        <v>0</v>
      </c>
      <c r="Q3" s="256">
        <f t="shared" si="0"/>
        <v>0</v>
      </c>
      <c r="R3" s="256">
        <f t="shared" si="0"/>
        <v>0</v>
      </c>
      <c r="S3" s="257" t="str">
        <f>IF(N3&lt;&gt;0,R3/N3,"")</f>
        <v/>
      </c>
    </row>
    <row r="4" spans="1:19" ht="14.4" customHeight="1" x14ac:dyDescent="0.3">
      <c r="A4" s="430" t="s">
        <v>115</v>
      </c>
      <c r="B4" s="431" t="s">
        <v>109</v>
      </c>
      <c r="C4" s="432"/>
      <c r="D4" s="432"/>
      <c r="E4" s="432"/>
      <c r="F4" s="432"/>
      <c r="G4" s="433"/>
      <c r="H4" s="431" t="s">
        <v>110</v>
      </c>
      <c r="I4" s="432"/>
      <c r="J4" s="432"/>
      <c r="K4" s="432"/>
      <c r="L4" s="432"/>
      <c r="M4" s="433"/>
      <c r="N4" s="431" t="s">
        <v>111</v>
      </c>
      <c r="O4" s="432"/>
      <c r="P4" s="432"/>
      <c r="Q4" s="432"/>
      <c r="R4" s="432"/>
      <c r="S4" s="433"/>
    </row>
    <row r="5" spans="1:19" ht="14.4" customHeight="1" thickBot="1" x14ac:dyDescent="0.35">
      <c r="A5" s="619"/>
      <c r="B5" s="620">
        <v>2012</v>
      </c>
      <c r="C5" s="621"/>
      <c r="D5" s="621">
        <v>2013</v>
      </c>
      <c r="E5" s="621"/>
      <c r="F5" s="621">
        <v>2014</v>
      </c>
      <c r="G5" s="622" t="s">
        <v>2</v>
      </c>
      <c r="H5" s="620">
        <v>2012</v>
      </c>
      <c r="I5" s="621"/>
      <c r="J5" s="621">
        <v>2013</v>
      </c>
      <c r="K5" s="621"/>
      <c r="L5" s="621">
        <v>2014</v>
      </c>
      <c r="M5" s="622" t="s">
        <v>2</v>
      </c>
      <c r="N5" s="620">
        <v>2012</v>
      </c>
      <c r="O5" s="621"/>
      <c r="P5" s="621">
        <v>2013</v>
      </c>
      <c r="Q5" s="621"/>
      <c r="R5" s="621">
        <v>2014</v>
      </c>
      <c r="S5" s="622" t="s">
        <v>2</v>
      </c>
    </row>
    <row r="6" spans="1:19" ht="14.4" customHeight="1" x14ac:dyDescent="0.3">
      <c r="A6" s="585" t="s">
        <v>2414</v>
      </c>
      <c r="B6" s="623">
        <v>2172391</v>
      </c>
      <c r="C6" s="571">
        <v>1</v>
      </c>
      <c r="D6" s="623">
        <v>2356724</v>
      </c>
      <c r="E6" s="571">
        <v>1.0848525886914464</v>
      </c>
      <c r="F6" s="623">
        <v>1871243</v>
      </c>
      <c r="G6" s="576">
        <v>0.86137486299657839</v>
      </c>
      <c r="H6" s="623">
        <v>1198592.2899999998</v>
      </c>
      <c r="I6" s="571">
        <v>1</v>
      </c>
      <c r="J6" s="623">
        <v>917083.38000000047</v>
      </c>
      <c r="K6" s="571">
        <v>0.76513372199315632</v>
      </c>
      <c r="L6" s="623">
        <v>480716.52000000019</v>
      </c>
      <c r="M6" s="576">
        <v>0.40106758904648077</v>
      </c>
      <c r="N6" s="623"/>
      <c r="O6" s="571"/>
      <c r="P6" s="623"/>
      <c r="Q6" s="571"/>
      <c r="R6" s="623"/>
      <c r="S6" s="153"/>
    </row>
    <row r="7" spans="1:19" ht="14.4" customHeight="1" x14ac:dyDescent="0.3">
      <c r="A7" s="526" t="s">
        <v>2415</v>
      </c>
      <c r="B7" s="637">
        <v>1912397</v>
      </c>
      <c r="C7" s="495">
        <v>1</v>
      </c>
      <c r="D7" s="637">
        <v>2030436</v>
      </c>
      <c r="E7" s="495">
        <v>1.0617230627322674</v>
      </c>
      <c r="F7" s="637">
        <v>2037381</v>
      </c>
      <c r="G7" s="511">
        <v>1.0653546308637798</v>
      </c>
      <c r="H7" s="637">
        <v>2014702.899999999</v>
      </c>
      <c r="I7" s="495">
        <v>1</v>
      </c>
      <c r="J7" s="637">
        <v>1355152.0199999998</v>
      </c>
      <c r="K7" s="495">
        <v>0.67263119539858729</v>
      </c>
      <c r="L7" s="637">
        <v>1520398.4599999988</v>
      </c>
      <c r="M7" s="511">
        <v>0.75465144761542735</v>
      </c>
      <c r="N7" s="637"/>
      <c r="O7" s="495"/>
      <c r="P7" s="637"/>
      <c r="Q7" s="495"/>
      <c r="R7" s="637"/>
      <c r="S7" s="537"/>
    </row>
    <row r="8" spans="1:19" ht="14.4" customHeight="1" x14ac:dyDescent="0.3">
      <c r="A8" s="526" t="s">
        <v>2416</v>
      </c>
      <c r="B8" s="637">
        <v>2288766</v>
      </c>
      <c r="C8" s="495">
        <v>1</v>
      </c>
      <c r="D8" s="637">
        <v>1865609</v>
      </c>
      <c r="E8" s="495">
        <v>0.81511565620950333</v>
      </c>
      <c r="F8" s="637">
        <v>1953349</v>
      </c>
      <c r="G8" s="511">
        <v>0.8534507241019833</v>
      </c>
      <c r="H8" s="637">
        <v>316591.36000000004</v>
      </c>
      <c r="I8" s="495">
        <v>1</v>
      </c>
      <c r="J8" s="637">
        <v>221651.34</v>
      </c>
      <c r="K8" s="495">
        <v>0.70011809545276271</v>
      </c>
      <c r="L8" s="637">
        <v>414677.33999999991</v>
      </c>
      <c r="M8" s="511">
        <v>1.3098188781904845</v>
      </c>
      <c r="N8" s="637"/>
      <c r="O8" s="495"/>
      <c r="P8" s="637"/>
      <c r="Q8" s="495"/>
      <c r="R8" s="637"/>
      <c r="S8" s="537"/>
    </row>
    <row r="9" spans="1:19" ht="14.4" customHeight="1" x14ac:dyDescent="0.3">
      <c r="A9" s="526" t="s">
        <v>2417</v>
      </c>
      <c r="B9" s="637">
        <v>1704804</v>
      </c>
      <c r="C9" s="495">
        <v>1</v>
      </c>
      <c r="D9" s="637">
        <v>1362166</v>
      </c>
      <c r="E9" s="495">
        <v>0.79901619189068074</v>
      </c>
      <c r="F9" s="637">
        <v>1521961</v>
      </c>
      <c r="G9" s="511">
        <v>0.89274837459320833</v>
      </c>
      <c r="H9" s="637">
        <v>1824610.92</v>
      </c>
      <c r="I9" s="495">
        <v>1</v>
      </c>
      <c r="J9" s="637">
        <v>1284830.9400000002</v>
      </c>
      <c r="K9" s="495">
        <v>0.70416707798723477</v>
      </c>
      <c r="L9" s="637">
        <v>1592499.9500000011</v>
      </c>
      <c r="M9" s="511">
        <v>0.87278878611556332</v>
      </c>
      <c r="N9" s="637"/>
      <c r="O9" s="495"/>
      <c r="P9" s="637"/>
      <c r="Q9" s="495"/>
      <c r="R9" s="637"/>
      <c r="S9" s="537"/>
    </row>
    <row r="10" spans="1:19" ht="14.4" customHeight="1" x14ac:dyDescent="0.3">
      <c r="A10" s="526" t="s">
        <v>2418</v>
      </c>
      <c r="B10" s="637">
        <v>7429171</v>
      </c>
      <c r="C10" s="495">
        <v>1</v>
      </c>
      <c r="D10" s="637">
        <v>8707063</v>
      </c>
      <c r="E10" s="495">
        <v>1.1720100398819733</v>
      </c>
      <c r="F10" s="637">
        <v>10021900</v>
      </c>
      <c r="G10" s="511">
        <v>1.3489930437729862</v>
      </c>
      <c r="H10" s="637">
        <v>8098413.1199999982</v>
      </c>
      <c r="I10" s="495">
        <v>1</v>
      </c>
      <c r="J10" s="637">
        <v>9910101.6499999966</v>
      </c>
      <c r="K10" s="495">
        <v>1.2237090777112638</v>
      </c>
      <c r="L10" s="637">
        <v>13551012.369999992</v>
      </c>
      <c r="M10" s="511">
        <v>1.6732923066784713</v>
      </c>
      <c r="N10" s="637"/>
      <c r="O10" s="495"/>
      <c r="P10" s="637"/>
      <c r="Q10" s="495"/>
      <c r="R10" s="637"/>
      <c r="S10" s="537"/>
    </row>
    <row r="11" spans="1:19" ht="14.4" customHeight="1" x14ac:dyDescent="0.3">
      <c r="A11" s="526" t="s">
        <v>2419</v>
      </c>
      <c r="B11" s="637">
        <v>2821103</v>
      </c>
      <c r="C11" s="495">
        <v>1</v>
      </c>
      <c r="D11" s="637">
        <v>3013891</v>
      </c>
      <c r="E11" s="495">
        <v>1.0683378097148526</v>
      </c>
      <c r="F11" s="637">
        <v>3455650</v>
      </c>
      <c r="G11" s="511">
        <v>1.2249286892396343</v>
      </c>
      <c r="H11" s="637">
        <v>1788816.1800000002</v>
      </c>
      <c r="I11" s="495">
        <v>1</v>
      </c>
      <c r="J11" s="637">
        <v>2785890.1900000004</v>
      </c>
      <c r="K11" s="495">
        <v>1.5573932196878943</v>
      </c>
      <c r="L11" s="637">
        <v>4100469.0999999992</v>
      </c>
      <c r="M11" s="511">
        <v>2.2922808647672221</v>
      </c>
      <c r="N11" s="637"/>
      <c r="O11" s="495"/>
      <c r="P11" s="637"/>
      <c r="Q11" s="495"/>
      <c r="R11" s="637"/>
      <c r="S11" s="537"/>
    </row>
    <row r="12" spans="1:19" ht="14.4" customHeight="1" x14ac:dyDescent="0.3">
      <c r="A12" s="526" t="s">
        <v>2420</v>
      </c>
      <c r="B12" s="637">
        <v>718288</v>
      </c>
      <c r="C12" s="495">
        <v>1</v>
      </c>
      <c r="D12" s="637">
        <v>879494</v>
      </c>
      <c r="E12" s="495">
        <v>1.2244308689550709</v>
      </c>
      <c r="F12" s="637">
        <v>916623</v>
      </c>
      <c r="G12" s="511">
        <v>1.2761218341389526</v>
      </c>
      <c r="H12" s="637">
        <v>210781.21</v>
      </c>
      <c r="I12" s="495">
        <v>1</v>
      </c>
      <c r="J12" s="637">
        <v>359283.78</v>
      </c>
      <c r="K12" s="495">
        <v>1.7045341944853625</v>
      </c>
      <c r="L12" s="637">
        <v>446972.76</v>
      </c>
      <c r="M12" s="511">
        <v>2.1205531555682788</v>
      </c>
      <c r="N12" s="637"/>
      <c r="O12" s="495"/>
      <c r="P12" s="637"/>
      <c r="Q12" s="495"/>
      <c r="R12" s="637"/>
      <c r="S12" s="537"/>
    </row>
    <row r="13" spans="1:19" ht="14.4" customHeight="1" x14ac:dyDescent="0.3">
      <c r="A13" s="526" t="s">
        <v>2421</v>
      </c>
      <c r="B13" s="637">
        <v>117552</v>
      </c>
      <c r="C13" s="495">
        <v>1</v>
      </c>
      <c r="D13" s="637">
        <v>180627</v>
      </c>
      <c r="E13" s="495">
        <v>1.5365710494079217</v>
      </c>
      <c r="F13" s="637">
        <v>77887</v>
      </c>
      <c r="G13" s="511">
        <v>0.66257486048727376</v>
      </c>
      <c r="H13" s="637">
        <v>65088.159999999996</v>
      </c>
      <c r="I13" s="495">
        <v>1</v>
      </c>
      <c r="J13" s="637">
        <v>68999.19</v>
      </c>
      <c r="K13" s="495">
        <v>1.0600881942276446</v>
      </c>
      <c r="L13" s="637">
        <v>9543.9399999999987</v>
      </c>
      <c r="M13" s="511">
        <v>0.14663096944206133</v>
      </c>
      <c r="N13" s="637"/>
      <c r="O13" s="495"/>
      <c r="P13" s="637"/>
      <c r="Q13" s="495"/>
      <c r="R13" s="637"/>
      <c r="S13" s="537"/>
    </row>
    <row r="14" spans="1:19" ht="14.4" customHeight="1" x14ac:dyDescent="0.3">
      <c r="A14" s="526" t="s">
        <v>2422</v>
      </c>
      <c r="B14" s="637">
        <v>127770</v>
      </c>
      <c r="C14" s="495">
        <v>1</v>
      </c>
      <c r="D14" s="637">
        <v>164750</v>
      </c>
      <c r="E14" s="495">
        <v>1.2894263129060031</v>
      </c>
      <c r="F14" s="637">
        <v>126377</v>
      </c>
      <c r="G14" s="511">
        <v>0.98909759724504975</v>
      </c>
      <c r="H14" s="637">
        <v>6935.1900000000005</v>
      </c>
      <c r="I14" s="495">
        <v>1</v>
      </c>
      <c r="J14" s="637">
        <v>607.83000000000004</v>
      </c>
      <c r="K14" s="495">
        <v>8.7644318324371792E-2</v>
      </c>
      <c r="L14" s="637">
        <v>37150.07</v>
      </c>
      <c r="M14" s="511">
        <v>5.3567486975843481</v>
      </c>
      <c r="N14" s="637"/>
      <c r="O14" s="495"/>
      <c r="P14" s="637"/>
      <c r="Q14" s="495"/>
      <c r="R14" s="637"/>
      <c r="S14" s="537"/>
    </row>
    <row r="15" spans="1:19" ht="14.4" customHeight="1" x14ac:dyDescent="0.3">
      <c r="A15" s="526" t="s">
        <v>2423</v>
      </c>
      <c r="B15" s="637">
        <v>1274697</v>
      </c>
      <c r="C15" s="495">
        <v>1</v>
      </c>
      <c r="D15" s="637">
        <v>1465236</v>
      </c>
      <c r="E15" s="495">
        <v>1.1494778759187478</v>
      </c>
      <c r="F15" s="637">
        <v>1441864</v>
      </c>
      <c r="G15" s="511">
        <v>1.1311425381875064</v>
      </c>
      <c r="H15" s="637">
        <v>308847.87999999983</v>
      </c>
      <c r="I15" s="495">
        <v>1</v>
      </c>
      <c r="J15" s="637">
        <v>315315.17999999982</v>
      </c>
      <c r="K15" s="495">
        <v>1.0209400822178218</v>
      </c>
      <c r="L15" s="637">
        <v>155470.51</v>
      </c>
      <c r="M15" s="511">
        <v>0.50338862614177604</v>
      </c>
      <c r="N15" s="637"/>
      <c r="O15" s="495"/>
      <c r="P15" s="637"/>
      <c r="Q15" s="495"/>
      <c r="R15" s="637"/>
      <c r="S15" s="537"/>
    </row>
    <row r="16" spans="1:19" ht="14.4" customHeight="1" x14ac:dyDescent="0.3">
      <c r="A16" s="526" t="s">
        <v>2424</v>
      </c>
      <c r="B16" s="637">
        <v>289983</v>
      </c>
      <c r="C16" s="495">
        <v>1</v>
      </c>
      <c r="D16" s="637">
        <v>366444</v>
      </c>
      <c r="E16" s="495">
        <v>1.2636740774459192</v>
      </c>
      <c r="F16" s="637">
        <v>394408</v>
      </c>
      <c r="G16" s="511">
        <v>1.3601073166358029</v>
      </c>
      <c r="H16" s="637">
        <v>103.19</v>
      </c>
      <c r="I16" s="495">
        <v>1</v>
      </c>
      <c r="J16" s="637">
        <v>8792.9399999999987</v>
      </c>
      <c r="K16" s="495">
        <v>85.211163872468248</v>
      </c>
      <c r="L16" s="637">
        <v>4176.66</v>
      </c>
      <c r="M16" s="511">
        <v>40.475433666052915</v>
      </c>
      <c r="N16" s="637"/>
      <c r="O16" s="495"/>
      <c r="P16" s="637"/>
      <c r="Q16" s="495"/>
      <c r="R16" s="637"/>
      <c r="S16" s="537"/>
    </row>
    <row r="17" spans="1:19" ht="14.4" customHeight="1" x14ac:dyDescent="0.3">
      <c r="A17" s="526" t="s">
        <v>2425</v>
      </c>
      <c r="B17" s="637">
        <v>294097</v>
      </c>
      <c r="C17" s="495">
        <v>1</v>
      </c>
      <c r="D17" s="637">
        <v>293190</v>
      </c>
      <c r="E17" s="495">
        <v>0.9969159835020418</v>
      </c>
      <c r="F17" s="637">
        <v>464391</v>
      </c>
      <c r="G17" s="511">
        <v>1.5790402486254536</v>
      </c>
      <c r="H17" s="637">
        <v>102660.19</v>
      </c>
      <c r="I17" s="495">
        <v>1</v>
      </c>
      <c r="J17" s="637">
        <v>70927.829999999987</v>
      </c>
      <c r="K17" s="495">
        <v>0.69089907197717038</v>
      </c>
      <c r="L17" s="637">
        <v>106932.89</v>
      </c>
      <c r="M17" s="511">
        <v>1.0416198333550717</v>
      </c>
      <c r="N17" s="637"/>
      <c r="O17" s="495"/>
      <c r="P17" s="637"/>
      <c r="Q17" s="495"/>
      <c r="R17" s="637"/>
      <c r="S17" s="537"/>
    </row>
    <row r="18" spans="1:19" ht="14.4" customHeight="1" x14ac:dyDescent="0.3">
      <c r="A18" s="526" t="s">
        <v>2426</v>
      </c>
      <c r="B18" s="637">
        <v>204696</v>
      </c>
      <c r="C18" s="495">
        <v>1</v>
      </c>
      <c r="D18" s="637">
        <v>222601</v>
      </c>
      <c r="E18" s="495">
        <v>1.0874711767694532</v>
      </c>
      <c r="F18" s="637">
        <v>294494</v>
      </c>
      <c r="G18" s="511">
        <v>1.4386895689217181</v>
      </c>
      <c r="H18" s="637">
        <v>62945.54</v>
      </c>
      <c r="I18" s="495">
        <v>1</v>
      </c>
      <c r="J18" s="637">
        <v>39382.450000000004</v>
      </c>
      <c r="K18" s="495">
        <v>0.62565910150266413</v>
      </c>
      <c r="L18" s="637">
        <v>188033.78000000003</v>
      </c>
      <c r="M18" s="511">
        <v>2.9872454823645969</v>
      </c>
      <c r="N18" s="637"/>
      <c r="O18" s="495"/>
      <c r="P18" s="637"/>
      <c r="Q18" s="495"/>
      <c r="R18" s="637"/>
      <c r="S18" s="537"/>
    </row>
    <row r="19" spans="1:19" ht="14.4" customHeight="1" x14ac:dyDescent="0.3">
      <c r="A19" s="526" t="s">
        <v>2427</v>
      </c>
      <c r="B19" s="637">
        <v>67602</v>
      </c>
      <c r="C19" s="495">
        <v>1</v>
      </c>
      <c r="D19" s="637">
        <v>83541</v>
      </c>
      <c r="E19" s="495">
        <v>1.2357770480163308</v>
      </c>
      <c r="F19" s="637">
        <v>42485</v>
      </c>
      <c r="G19" s="511">
        <v>0.62845773793674742</v>
      </c>
      <c r="H19" s="637">
        <v>4088.05</v>
      </c>
      <c r="I19" s="495">
        <v>1</v>
      </c>
      <c r="J19" s="637">
        <v>3665.8900000000003</v>
      </c>
      <c r="K19" s="495">
        <v>0.89673316128716629</v>
      </c>
      <c r="L19" s="637">
        <v>723.61</v>
      </c>
      <c r="M19" s="511">
        <v>0.17700615207739631</v>
      </c>
      <c r="N19" s="637"/>
      <c r="O19" s="495"/>
      <c r="P19" s="637"/>
      <c r="Q19" s="495"/>
      <c r="R19" s="637"/>
      <c r="S19" s="537"/>
    </row>
    <row r="20" spans="1:19" ht="14.4" customHeight="1" x14ac:dyDescent="0.3">
      <c r="A20" s="526" t="s">
        <v>2428</v>
      </c>
      <c r="B20" s="637">
        <v>1173011</v>
      </c>
      <c r="C20" s="495">
        <v>1</v>
      </c>
      <c r="D20" s="637">
        <v>1356088</v>
      </c>
      <c r="E20" s="495">
        <v>1.1560744102143969</v>
      </c>
      <c r="F20" s="637">
        <v>1503495</v>
      </c>
      <c r="G20" s="511">
        <v>1.2817398984323249</v>
      </c>
      <c r="H20" s="637">
        <v>235039.83999999997</v>
      </c>
      <c r="I20" s="495">
        <v>1</v>
      </c>
      <c r="J20" s="637">
        <v>254519.99999999997</v>
      </c>
      <c r="K20" s="495">
        <v>1.0828802470253553</v>
      </c>
      <c r="L20" s="637">
        <v>484233.6</v>
      </c>
      <c r="M20" s="511">
        <v>2.0602192377258257</v>
      </c>
      <c r="N20" s="637"/>
      <c r="O20" s="495"/>
      <c r="P20" s="637"/>
      <c r="Q20" s="495"/>
      <c r="R20" s="637"/>
      <c r="S20" s="537"/>
    </row>
    <row r="21" spans="1:19" ht="14.4" customHeight="1" x14ac:dyDescent="0.3">
      <c r="A21" s="526" t="s">
        <v>2429</v>
      </c>
      <c r="B21" s="637">
        <v>6592985</v>
      </c>
      <c r="C21" s="495">
        <v>1</v>
      </c>
      <c r="D21" s="637">
        <v>6825270</v>
      </c>
      <c r="E21" s="495">
        <v>1.0352321444687043</v>
      </c>
      <c r="F21" s="637">
        <v>7775459</v>
      </c>
      <c r="G21" s="511">
        <v>1.1793533581526425</v>
      </c>
      <c r="H21" s="637">
        <v>2199909.5899999994</v>
      </c>
      <c r="I21" s="495">
        <v>1</v>
      </c>
      <c r="J21" s="637">
        <v>2278954.0499999998</v>
      </c>
      <c r="K21" s="495">
        <v>1.0359307765915964</v>
      </c>
      <c r="L21" s="637">
        <v>3723450.8000000012</v>
      </c>
      <c r="M21" s="511">
        <v>1.692547192359847</v>
      </c>
      <c r="N21" s="637"/>
      <c r="O21" s="495"/>
      <c r="P21" s="637"/>
      <c r="Q21" s="495"/>
      <c r="R21" s="637"/>
      <c r="S21" s="537"/>
    </row>
    <row r="22" spans="1:19" ht="14.4" customHeight="1" x14ac:dyDescent="0.3">
      <c r="A22" s="526" t="s">
        <v>2430</v>
      </c>
      <c r="B22" s="637">
        <v>117015</v>
      </c>
      <c r="C22" s="495">
        <v>1</v>
      </c>
      <c r="D22" s="637">
        <v>101131</v>
      </c>
      <c r="E22" s="495">
        <v>0.86425671922403113</v>
      </c>
      <c r="F22" s="637">
        <v>116922</v>
      </c>
      <c r="G22" s="511">
        <v>0.99920523009870532</v>
      </c>
      <c r="H22" s="637">
        <v>3354.81</v>
      </c>
      <c r="I22" s="495">
        <v>1</v>
      </c>
      <c r="J22" s="637">
        <v>16468.330000000002</v>
      </c>
      <c r="K22" s="495">
        <v>4.9088711432242071</v>
      </c>
      <c r="L22" s="637">
        <v>3459.78</v>
      </c>
      <c r="M22" s="511">
        <v>1.0312894023804628</v>
      </c>
      <c r="N22" s="637"/>
      <c r="O22" s="495"/>
      <c r="P22" s="637"/>
      <c r="Q22" s="495"/>
      <c r="R22" s="637"/>
      <c r="S22" s="537"/>
    </row>
    <row r="23" spans="1:19" ht="14.4" customHeight="1" x14ac:dyDescent="0.3">
      <c r="A23" s="526" t="s">
        <v>2431</v>
      </c>
      <c r="B23" s="637">
        <v>19549</v>
      </c>
      <c r="C23" s="495">
        <v>1</v>
      </c>
      <c r="D23" s="637"/>
      <c r="E23" s="495"/>
      <c r="F23" s="637"/>
      <c r="G23" s="511"/>
      <c r="H23" s="637">
        <v>866.13</v>
      </c>
      <c r="I23" s="495">
        <v>1</v>
      </c>
      <c r="J23" s="637"/>
      <c r="K23" s="495"/>
      <c r="L23" s="637"/>
      <c r="M23" s="511"/>
      <c r="N23" s="637"/>
      <c r="O23" s="495"/>
      <c r="P23" s="637"/>
      <c r="Q23" s="495"/>
      <c r="R23" s="637"/>
      <c r="S23" s="537"/>
    </row>
    <row r="24" spans="1:19" ht="14.4" customHeight="1" x14ac:dyDescent="0.3">
      <c r="A24" s="526" t="s">
        <v>2432</v>
      </c>
      <c r="B24" s="637">
        <v>69988</v>
      </c>
      <c r="C24" s="495">
        <v>1</v>
      </c>
      <c r="D24" s="637">
        <v>104847</v>
      </c>
      <c r="E24" s="495">
        <v>1.4980710979024976</v>
      </c>
      <c r="F24" s="637">
        <v>91058</v>
      </c>
      <c r="G24" s="511">
        <v>1.301051608847231</v>
      </c>
      <c r="H24" s="637">
        <v>7070.76</v>
      </c>
      <c r="I24" s="495">
        <v>1</v>
      </c>
      <c r="J24" s="637">
        <v>16795.310000000001</v>
      </c>
      <c r="K24" s="495">
        <v>2.3753189190412347</v>
      </c>
      <c r="L24" s="637">
        <v>9502.6299999999992</v>
      </c>
      <c r="M24" s="511">
        <v>1.3439333254133925</v>
      </c>
      <c r="N24" s="637"/>
      <c r="O24" s="495"/>
      <c r="P24" s="637"/>
      <c r="Q24" s="495"/>
      <c r="R24" s="637"/>
      <c r="S24" s="537"/>
    </row>
    <row r="25" spans="1:19" ht="14.4" customHeight="1" x14ac:dyDescent="0.3">
      <c r="A25" s="526" t="s">
        <v>2433</v>
      </c>
      <c r="B25" s="637">
        <v>937560</v>
      </c>
      <c r="C25" s="495">
        <v>1</v>
      </c>
      <c r="D25" s="637">
        <v>1046269</v>
      </c>
      <c r="E25" s="495">
        <v>1.1159488459405265</v>
      </c>
      <c r="F25" s="637">
        <v>1258576</v>
      </c>
      <c r="G25" s="511">
        <v>1.3423951533768506</v>
      </c>
      <c r="H25" s="637">
        <v>640285.86999999988</v>
      </c>
      <c r="I25" s="495">
        <v>1</v>
      </c>
      <c r="J25" s="637">
        <v>516523.52000000008</v>
      </c>
      <c r="K25" s="495">
        <v>0.80670766637408409</v>
      </c>
      <c r="L25" s="637">
        <v>515421.9499999999</v>
      </c>
      <c r="M25" s="511">
        <v>0.80498723171885711</v>
      </c>
      <c r="N25" s="637"/>
      <c r="O25" s="495"/>
      <c r="P25" s="637"/>
      <c r="Q25" s="495"/>
      <c r="R25" s="637"/>
      <c r="S25" s="537"/>
    </row>
    <row r="26" spans="1:19" ht="14.4" customHeight="1" x14ac:dyDescent="0.3">
      <c r="A26" s="526" t="s">
        <v>2434</v>
      </c>
      <c r="B26" s="637">
        <v>4130</v>
      </c>
      <c r="C26" s="495">
        <v>1</v>
      </c>
      <c r="D26" s="637">
        <v>4338</v>
      </c>
      <c r="E26" s="495">
        <v>1.0503631961259079</v>
      </c>
      <c r="F26" s="637">
        <v>173</v>
      </c>
      <c r="G26" s="511">
        <v>4.1888619854721552E-2</v>
      </c>
      <c r="H26" s="637">
        <v>866.13</v>
      </c>
      <c r="I26" s="495">
        <v>1</v>
      </c>
      <c r="J26" s="637"/>
      <c r="K26" s="495"/>
      <c r="L26" s="637"/>
      <c r="M26" s="511"/>
      <c r="N26" s="637"/>
      <c r="O26" s="495"/>
      <c r="P26" s="637"/>
      <c r="Q26" s="495"/>
      <c r="R26" s="637"/>
      <c r="S26" s="537"/>
    </row>
    <row r="27" spans="1:19" ht="14.4" customHeight="1" x14ac:dyDescent="0.3">
      <c r="A27" s="526" t="s">
        <v>2435</v>
      </c>
      <c r="B27" s="637">
        <v>114566</v>
      </c>
      <c r="C27" s="495">
        <v>1</v>
      </c>
      <c r="D27" s="637">
        <v>65658</v>
      </c>
      <c r="E27" s="495">
        <v>0.5731019674248905</v>
      </c>
      <c r="F27" s="637">
        <v>109179</v>
      </c>
      <c r="G27" s="511">
        <v>0.95297906883368544</v>
      </c>
      <c r="H27" s="637">
        <v>6606.01</v>
      </c>
      <c r="I27" s="495">
        <v>1</v>
      </c>
      <c r="J27" s="637">
        <v>3684.25</v>
      </c>
      <c r="K27" s="495">
        <v>0.55771184118704031</v>
      </c>
      <c r="L27" s="637">
        <v>27543.390000000003</v>
      </c>
      <c r="M27" s="511">
        <v>4.1694441879440092</v>
      </c>
      <c r="N27" s="637"/>
      <c r="O27" s="495"/>
      <c r="P27" s="637"/>
      <c r="Q27" s="495"/>
      <c r="R27" s="637"/>
      <c r="S27" s="537"/>
    </row>
    <row r="28" spans="1:19" ht="14.4" customHeight="1" x14ac:dyDescent="0.3">
      <c r="A28" s="526" t="s">
        <v>2436</v>
      </c>
      <c r="B28" s="637">
        <v>179572</v>
      </c>
      <c r="C28" s="495">
        <v>1</v>
      </c>
      <c r="D28" s="637">
        <v>49759</v>
      </c>
      <c r="E28" s="495">
        <v>0.27709776579867684</v>
      </c>
      <c r="F28" s="637">
        <v>88210</v>
      </c>
      <c r="G28" s="511">
        <v>0.49122357605862832</v>
      </c>
      <c r="H28" s="637">
        <v>11502.24</v>
      </c>
      <c r="I28" s="495">
        <v>1</v>
      </c>
      <c r="J28" s="637">
        <v>2176.7200000000003</v>
      </c>
      <c r="K28" s="495">
        <v>0.18924313872776088</v>
      </c>
      <c r="L28" s="637">
        <v>2985.2700000000004</v>
      </c>
      <c r="M28" s="511">
        <v>0.25953814213579274</v>
      </c>
      <c r="N28" s="637"/>
      <c r="O28" s="495"/>
      <c r="P28" s="637"/>
      <c r="Q28" s="495"/>
      <c r="R28" s="637"/>
      <c r="S28" s="537"/>
    </row>
    <row r="29" spans="1:19" ht="14.4" customHeight="1" x14ac:dyDescent="0.3">
      <c r="A29" s="526" t="s">
        <v>2437</v>
      </c>
      <c r="B29" s="637">
        <v>87871</v>
      </c>
      <c r="C29" s="495">
        <v>1</v>
      </c>
      <c r="D29" s="637"/>
      <c r="E29" s="495"/>
      <c r="F29" s="637"/>
      <c r="G29" s="511"/>
      <c r="H29" s="637">
        <v>9512.17</v>
      </c>
      <c r="I29" s="495">
        <v>1</v>
      </c>
      <c r="J29" s="637"/>
      <c r="K29" s="495"/>
      <c r="L29" s="637"/>
      <c r="M29" s="511"/>
      <c r="N29" s="637"/>
      <c r="O29" s="495"/>
      <c r="P29" s="637"/>
      <c r="Q29" s="495"/>
      <c r="R29" s="637"/>
      <c r="S29" s="537"/>
    </row>
    <row r="30" spans="1:19" ht="14.4" customHeight="1" x14ac:dyDescent="0.3">
      <c r="A30" s="526" t="s">
        <v>2438</v>
      </c>
      <c r="B30" s="637">
        <v>303238</v>
      </c>
      <c r="C30" s="495">
        <v>1</v>
      </c>
      <c r="D30" s="637">
        <v>214896</v>
      </c>
      <c r="E30" s="495">
        <v>0.70867107684393116</v>
      </c>
      <c r="F30" s="637">
        <v>287740</v>
      </c>
      <c r="G30" s="511">
        <v>0.94889162967701934</v>
      </c>
      <c r="H30" s="637">
        <v>30016.600000000002</v>
      </c>
      <c r="I30" s="495">
        <v>1</v>
      </c>
      <c r="J30" s="637">
        <v>35209.17</v>
      </c>
      <c r="K30" s="495">
        <v>1.1729899455634547</v>
      </c>
      <c r="L30" s="637">
        <v>139826.76999999999</v>
      </c>
      <c r="M30" s="511">
        <v>4.6583147325146745</v>
      </c>
      <c r="N30" s="637"/>
      <c r="O30" s="495"/>
      <c r="P30" s="637"/>
      <c r="Q30" s="495"/>
      <c r="R30" s="637"/>
      <c r="S30" s="537"/>
    </row>
    <row r="31" spans="1:19" ht="14.4" customHeight="1" x14ac:dyDescent="0.3">
      <c r="A31" s="526" t="s">
        <v>2439</v>
      </c>
      <c r="B31" s="637">
        <v>1817238</v>
      </c>
      <c r="C31" s="495">
        <v>1</v>
      </c>
      <c r="D31" s="637">
        <v>1792930</v>
      </c>
      <c r="E31" s="495">
        <v>0.98662365634000615</v>
      </c>
      <c r="F31" s="637">
        <v>2325237</v>
      </c>
      <c r="G31" s="511">
        <v>1.2795445615819172</v>
      </c>
      <c r="H31" s="637">
        <v>149569.25000000003</v>
      </c>
      <c r="I31" s="495">
        <v>1</v>
      </c>
      <c r="J31" s="637">
        <v>95459.73</v>
      </c>
      <c r="K31" s="495">
        <v>0.63823098664999645</v>
      </c>
      <c r="L31" s="637">
        <v>319580.23000000004</v>
      </c>
      <c r="M31" s="511">
        <v>2.136670672614859</v>
      </c>
      <c r="N31" s="637"/>
      <c r="O31" s="495"/>
      <c r="P31" s="637"/>
      <c r="Q31" s="495"/>
      <c r="R31" s="637"/>
      <c r="S31" s="537"/>
    </row>
    <row r="32" spans="1:19" ht="14.4" customHeight="1" x14ac:dyDescent="0.3">
      <c r="A32" s="526" t="s">
        <v>2440</v>
      </c>
      <c r="B32" s="637">
        <v>790254</v>
      </c>
      <c r="C32" s="495">
        <v>1</v>
      </c>
      <c r="D32" s="637">
        <v>752455</v>
      </c>
      <c r="E32" s="495">
        <v>0.95216854327849021</v>
      </c>
      <c r="F32" s="637">
        <v>776711</v>
      </c>
      <c r="G32" s="511">
        <v>0.98286247206594335</v>
      </c>
      <c r="H32" s="637">
        <v>89623.530000000028</v>
      </c>
      <c r="I32" s="495">
        <v>1</v>
      </c>
      <c r="J32" s="637">
        <v>54602.470000000008</v>
      </c>
      <c r="K32" s="495">
        <v>0.60924257279310456</v>
      </c>
      <c r="L32" s="637">
        <v>59644.600000000006</v>
      </c>
      <c r="M32" s="511">
        <v>0.66550157084863748</v>
      </c>
      <c r="N32" s="637"/>
      <c r="O32" s="495"/>
      <c r="P32" s="637"/>
      <c r="Q32" s="495"/>
      <c r="R32" s="637"/>
      <c r="S32" s="537"/>
    </row>
    <row r="33" spans="1:19" ht="14.4" customHeight="1" x14ac:dyDescent="0.3">
      <c r="A33" s="526" t="s">
        <v>809</v>
      </c>
      <c r="B33" s="637"/>
      <c r="C33" s="495"/>
      <c r="D33" s="637"/>
      <c r="E33" s="495"/>
      <c r="F33" s="637"/>
      <c r="G33" s="511"/>
      <c r="H33" s="637">
        <v>-866.13</v>
      </c>
      <c r="I33" s="495">
        <v>1</v>
      </c>
      <c r="J33" s="637"/>
      <c r="K33" s="495"/>
      <c r="L33" s="637"/>
      <c r="M33" s="511"/>
      <c r="N33" s="637"/>
      <c r="O33" s="495"/>
      <c r="P33" s="637"/>
      <c r="Q33" s="495"/>
      <c r="R33" s="637"/>
      <c r="S33" s="537"/>
    </row>
    <row r="34" spans="1:19" ht="14.4" customHeight="1" x14ac:dyDescent="0.3">
      <c r="A34" s="526" t="s">
        <v>2441</v>
      </c>
      <c r="B34" s="637">
        <v>381120</v>
      </c>
      <c r="C34" s="495">
        <v>1</v>
      </c>
      <c r="D34" s="637">
        <v>480658</v>
      </c>
      <c r="E34" s="495">
        <v>1.2611723341729639</v>
      </c>
      <c r="F34" s="637">
        <v>452220</v>
      </c>
      <c r="G34" s="511">
        <v>1.1865554156171285</v>
      </c>
      <c r="H34" s="637">
        <v>69223.079999999987</v>
      </c>
      <c r="I34" s="495">
        <v>1</v>
      </c>
      <c r="J34" s="637">
        <v>528868.49999999988</v>
      </c>
      <c r="K34" s="495">
        <v>7.6400602226887333</v>
      </c>
      <c r="L34" s="637">
        <v>91174.880000000019</v>
      </c>
      <c r="M34" s="511">
        <v>1.3171167766588836</v>
      </c>
      <c r="N34" s="637"/>
      <c r="O34" s="495"/>
      <c r="P34" s="637"/>
      <c r="Q34" s="495"/>
      <c r="R34" s="637"/>
      <c r="S34" s="537"/>
    </row>
    <row r="35" spans="1:19" ht="14.4" customHeight="1" thickBot="1" x14ac:dyDescent="0.35">
      <c r="A35" s="625" t="s">
        <v>2442</v>
      </c>
      <c r="B35" s="624">
        <v>659085</v>
      </c>
      <c r="C35" s="501">
        <v>1</v>
      </c>
      <c r="D35" s="624">
        <v>923839</v>
      </c>
      <c r="E35" s="501">
        <v>1.4016993255801604</v>
      </c>
      <c r="F35" s="624">
        <v>1374700</v>
      </c>
      <c r="G35" s="512">
        <v>2.0857704241486301</v>
      </c>
      <c r="H35" s="624">
        <v>831659.16000000015</v>
      </c>
      <c r="I35" s="501">
        <v>1</v>
      </c>
      <c r="J35" s="624">
        <v>441630.86000000004</v>
      </c>
      <c r="K35" s="501">
        <v>0.53102386318933825</v>
      </c>
      <c r="L35" s="624">
        <v>1161287.7100000002</v>
      </c>
      <c r="M35" s="512">
        <v>1.3963505313883635</v>
      </c>
      <c r="N35" s="624"/>
      <c r="O35" s="501"/>
      <c r="P35" s="624"/>
      <c r="Q35" s="501"/>
      <c r="R35" s="624"/>
      <c r="S35" s="53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03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1" customWidth="1"/>
    <col min="8" max="9" width="9.33203125" style="241" hidden="1" customWidth="1"/>
    <col min="10" max="11" width="11.109375" style="241" customWidth="1"/>
    <col min="12" max="13" width="9.33203125" style="241" hidden="1" customWidth="1"/>
    <col min="14" max="15" width="11.109375" style="241" customWidth="1"/>
    <col min="16" max="16" width="11.109375" style="244" customWidth="1"/>
    <col min="17" max="17" width="11.109375" style="241" customWidth="1"/>
    <col min="18" max="16384" width="8.88671875" style="161"/>
  </cols>
  <sheetData>
    <row r="1" spans="1:17" ht="18.600000000000001" customHeight="1" thickBot="1" x14ac:dyDescent="0.4">
      <c r="A1" s="356" t="s">
        <v>2724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73" t="s">
        <v>291</v>
      </c>
      <c r="B2" s="162"/>
      <c r="C2" s="162"/>
      <c r="D2" s="162"/>
      <c r="E2" s="1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3"/>
      <c r="Q2" s="262"/>
    </row>
    <row r="3" spans="1:17" ht="14.4" customHeight="1" thickBot="1" x14ac:dyDescent="0.35">
      <c r="E3" s="100" t="s">
        <v>141</v>
      </c>
      <c r="F3" s="131">
        <f t="shared" ref="F3:O3" si="0">SUBTOTAL(9,F6:F1048576)</f>
        <v>38820.570000000007</v>
      </c>
      <c r="G3" s="132">
        <f t="shared" si="0"/>
        <v>54957914.219999962</v>
      </c>
      <c r="H3" s="132"/>
      <c r="I3" s="132"/>
      <c r="J3" s="132">
        <f t="shared" si="0"/>
        <v>38421.460000000014</v>
      </c>
      <c r="K3" s="132">
        <f t="shared" si="0"/>
        <v>58296487.519999973</v>
      </c>
      <c r="L3" s="132"/>
      <c r="M3" s="132"/>
      <c r="N3" s="132">
        <f t="shared" si="0"/>
        <v>42378.960000000021</v>
      </c>
      <c r="O3" s="132">
        <f t="shared" si="0"/>
        <v>69926582.569999889</v>
      </c>
      <c r="P3" s="75">
        <f>IF(G3=0,0,O3/G3)</f>
        <v>1.2723660197524858</v>
      </c>
      <c r="Q3" s="133">
        <f>IF(N3=0,0,O3/N3)</f>
        <v>1650.0306418562384</v>
      </c>
    </row>
    <row r="4" spans="1:17" ht="14.4" customHeight="1" x14ac:dyDescent="0.3">
      <c r="A4" s="436" t="s">
        <v>70</v>
      </c>
      <c r="B4" s="435" t="s">
        <v>104</v>
      </c>
      <c r="C4" s="436" t="s">
        <v>105</v>
      </c>
      <c r="D4" s="437" t="s">
        <v>106</v>
      </c>
      <c r="E4" s="438" t="s">
        <v>71</v>
      </c>
      <c r="F4" s="442">
        <v>2012</v>
      </c>
      <c r="G4" s="443"/>
      <c r="H4" s="134"/>
      <c r="I4" s="134"/>
      <c r="J4" s="442">
        <v>2013</v>
      </c>
      <c r="K4" s="443"/>
      <c r="L4" s="134"/>
      <c r="M4" s="134"/>
      <c r="N4" s="442">
        <v>2014</v>
      </c>
      <c r="O4" s="443"/>
      <c r="P4" s="444" t="s">
        <v>2</v>
      </c>
      <c r="Q4" s="434" t="s">
        <v>107</v>
      </c>
    </row>
    <row r="5" spans="1:17" ht="14.4" customHeight="1" thickBot="1" x14ac:dyDescent="0.35">
      <c r="A5" s="629"/>
      <c r="B5" s="628"/>
      <c r="C5" s="629"/>
      <c r="D5" s="630"/>
      <c r="E5" s="631"/>
      <c r="F5" s="638" t="s">
        <v>78</v>
      </c>
      <c r="G5" s="639" t="s">
        <v>14</v>
      </c>
      <c r="H5" s="640"/>
      <c r="I5" s="640"/>
      <c r="J5" s="638" t="s">
        <v>78</v>
      </c>
      <c r="K5" s="639" t="s">
        <v>14</v>
      </c>
      <c r="L5" s="640"/>
      <c r="M5" s="640"/>
      <c r="N5" s="638" t="s">
        <v>78</v>
      </c>
      <c r="O5" s="639" t="s">
        <v>14</v>
      </c>
      <c r="P5" s="641"/>
      <c r="Q5" s="636"/>
    </row>
    <row r="6" spans="1:17" ht="14.4" customHeight="1" x14ac:dyDescent="0.3">
      <c r="A6" s="570" t="s">
        <v>2443</v>
      </c>
      <c r="B6" s="571" t="s">
        <v>2047</v>
      </c>
      <c r="C6" s="571" t="s">
        <v>2057</v>
      </c>
      <c r="D6" s="571" t="s">
        <v>2070</v>
      </c>
      <c r="E6" s="571" t="s">
        <v>2071</v>
      </c>
      <c r="F6" s="147"/>
      <c r="G6" s="147"/>
      <c r="H6" s="147"/>
      <c r="I6" s="147"/>
      <c r="J6" s="147"/>
      <c r="K6" s="147"/>
      <c r="L6" s="147"/>
      <c r="M6" s="147"/>
      <c r="N6" s="147">
        <v>1</v>
      </c>
      <c r="O6" s="147">
        <v>650</v>
      </c>
      <c r="P6" s="576"/>
      <c r="Q6" s="584">
        <v>650</v>
      </c>
    </row>
    <row r="7" spans="1:17" ht="14.4" customHeight="1" x14ac:dyDescent="0.3">
      <c r="A7" s="494" t="s">
        <v>2443</v>
      </c>
      <c r="B7" s="495" t="s">
        <v>2047</v>
      </c>
      <c r="C7" s="495" t="s">
        <v>2057</v>
      </c>
      <c r="D7" s="495" t="s">
        <v>2072</v>
      </c>
      <c r="E7" s="495" t="s">
        <v>2073</v>
      </c>
      <c r="F7" s="498"/>
      <c r="G7" s="498"/>
      <c r="H7" s="498"/>
      <c r="I7" s="498"/>
      <c r="J7" s="498"/>
      <c r="K7" s="498"/>
      <c r="L7" s="498"/>
      <c r="M7" s="498"/>
      <c r="N7" s="498">
        <v>1</v>
      </c>
      <c r="O7" s="498">
        <v>121</v>
      </c>
      <c r="P7" s="511"/>
      <c r="Q7" s="499">
        <v>121</v>
      </c>
    </row>
    <row r="8" spans="1:17" ht="14.4" customHeight="1" x14ac:dyDescent="0.3">
      <c r="A8" s="494" t="s">
        <v>2443</v>
      </c>
      <c r="B8" s="495" t="s">
        <v>2047</v>
      </c>
      <c r="C8" s="495" t="s">
        <v>2057</v>
      </c>
      <c r="D8" s="495" t="s">
        <v>2074</v>
      </c>
      <c r="E8" s="495" t="s">
        <v>2075</v>
      </c>
      <c r="F8" s="498"/>
      <c r="G8" s="498"/>
      <c r="H8" s="498"/>
      <c r="I8" s="498"/>
      <c r="J8" s="498"/>
      <c r="K8" s="498"/>
      <c r="L8" s="498"/>
      <c r="M8" s="498"/>
      <c r="N8" s="498">
        <v>1</v>
      </c>
      <c r="O8" s="498">
        <v>266</v>
      </c>
      <c r="P8" s="511"/>
      <c r="Q8" s="499">
        <v>266</v>
      </c>
    </row>
    <row r="9" spans="1:17" ht="14.4" customHeight="1" x14ac:dyDescent="0.3">
      <c r="A9" s="494" t="s">
        <v>2443</v>
      </c>
      <c r="B9" s="495" t="s">
        <v>2082</v>
      </c>
      <c r="C9" s="495" t="s">
        <v>2083</v>
      </c>
      <c r="D9" s="495" t="s">
        <v>2087</v>
      </c>
      <c r="E9" s="495" t="s">
        <v>672</v>
      </c>
      <c r="F9" s="498"/>
      <c r="G9" s="498"/>
      <c r="H9" s="498"/>
      <c r="I9" s="498"/>
      <c r="J9" s="498">
        <v>2</v>
      </c>
      <c r="K9" s="498">
        <v>1983.78</v>
      </c>
      <c r="L9" s="498"/>
      <c r="M9" s="498">
        <v>991.89</v>
      </c>
      <c r="N9" s="498"/>
      <c r="O9" s="498"/>
      <c r="P9" s="511"/>
      <c r="Q9" s="499"/>
    </row>
    <row r="10" spans="1:17" ht="14.4" customHeight="1" x14ac:dyDescent="0.3">
      <c r="A10" s="494" t="s">
        <v>2443</v>
      </c>
      <c r="B10" s="495" t="s">
        <v>2082</v>
      </c>
      <c r="C10" s="495" t="s">
        <v>2083</v>
      </c>
      <c r="D10" s="495" t="s">
        <v>2088</v>
      </c>
      <c r="E10" s="495" t="s">
        <v>672</v>
      </c>
      <c r="F10" s="498">
        <v>0.5</v>
      </c>
      <c r="G10" s="498">
        <v>991.44</v>
      </c>
      <c r="H10" s="498">
        <v>1</v>
      </c>
      <c r="I10" s="498">
        <v>1982.88</v>
      </c>
      <c r="J10" s="498"/>
      <c r="K10" s="498"/>
      <c r="L10" s="498"/>
      <c r="M10" s="498"/>
      <c r="N10" s="498">
        <v>1</v>
      </c>
      <c r="O10" s="498">
        <v>2000.27</v>
      </c>
      <c r="P10" s="511">
        <v>2.0175401436294682</v>
      </c>
      <c r="Q10" s="499">
        <v>2000.27</v>
      </c>
    </row>
    <row r="11" spans="1:17" ht="14.4" customHeight="1" x14ac:dyDescent="0.3">
      <c r="A11" s="494" t="s">
        <v>2443</v>
      </c>
      <c r="B11" s="495" t="s">
        <v>2082</v>
      </c>
      <c r="C11" s="495" t="s">
        <v>2083</v>
      </c>
      <c r="D11" s="495" t="s">
        <v>2089</v>
      </c>
      <c r="E11" s="495" t="s">
        <v>2090</v>
      </c>
      <c r="F11" s="498">
        <v>15.719999999999999</v>
      </c>
      <c r="G11" s="498">
        <v>41608.93</v>
      </c>
      <c r="H11" s="498">
        <v>1</v>
      </c>
      <c r="I11" s="498">
        <v>2646.8784987277354</v>
      </c>
      <c r="J11" s="498">
        <v>12.799999999999999</v>
      </c>
      <c r="K11" s="498">
        <v>34020.619999999995</v>
      </c>
      <c r="L11" s="498">
        <v>0.81762785055996379</v>
      </c>
      <c r="M11" s="498">
        <v>2657.8609374999996</v>
      </c>
      <c r="N11" s="498">
        <v>8.6999999999999993</v>
      </c>
      <c r="O11" s="498">
        <v>23241.629999999997</v>
      </c>
      <c r="P11" s="511">
        <v>0.55857312360591815</v>
      </c>
      <c r="Q11" s="499">
        <v>2671.4517241379308</v>
      </c>
    </row>
    <row r="12" spans="1:17" ht="14.4" customHeight="1" x14ac:dyDescent="0.3">
      <c r="A12" s="494" t="s">
        <v>2443</v>
      </c>
      <c r="B12" s="495" t="s">
        <v>2082</v>
      </c>
      <c r="C12" s="495" t="s">
        <v>2083</v>
      </c>
      <c r="D12" s="495" t="s">
        <v>2091</v>
      </c>
      <c r="E12" s="495" t="s">
        <v>2090</v>
      </c>
      <c r="F12" s="498">
        <v>0.2</v>
      </c>
      <c r="G12" s="498">
        <v>1324.11</v>
      </c>
      <c r="H12" s="498">
        <v>1</v>
      </c>
      <c r="I12" s="498">
        <v>6620.5499999999993</v>
      </c>
      <c r="J12" s="498">
        <v>0.6</v>
      </c>
      <c r="K12" s="498">
        <v>3983.94</v>
      </c>
      <c r="L12" s="498">
        <v>3.0087681537032425</v>
      </c>
      <c r="M12" s="498">
        <v>6639.9000000000005</v>
      </c>
      <c r="N12" s="498">
        <v>0.2</v>
      </c>
      <c r="O12" s="498">
        <v>1335.72</v>
      </c>
      <c r="P12" s="511">
        <v>1.0087681537032422</v>
      </c>
      <c r="Q12" s="499">
        <v>6678.5999999999995</v>
      </c>
    </row>
    <row r="13" spans="1:17" ht="14.4" customHeight="1" x14ac:dyDescent="0.3">
      <c r="A13" s="494" t="s">
        <v>2443</v>
      </c>
      <c r="B13" s="495" t="s">
        <v>2082</v>
      </c>
      <c r="C13" s="495" t="s">
        <v>2083</v>
      </c>
      <c r="D13" s="495" t="s">
        <v>2096</v>
      </c>
      <c r="E13" s="495" t="s">
        <v>683</v>
      </c>
      <c r="F13" s="498">
        <v>21.44</v>
      </c>
      <c r="G13" s="498">
        <v>28023.94</v>
      </c>
      <c r="H13" s="498">
        <v>1</v>
      </c>
      <c r="I13" s="498">
        <v>1307.0867537313432</v>
      </c>
      <c r="J13" s="498">
        <v>35.090000000000003</v>
      </c>
      <c r="K13" s="498">
        <v>34474.949999999997</v>
      </c>
      <c r="L13" s="498">
        <v>1.2301963963668205</v>
      </c>
      <c r="M13" s="498">
        <v>982.47221430606987</v>
      </c>
      <c r="N13" s="498">
        <v>27.050000000000004</v>
      </c>
      <c r="O13" s="498">
        <v>26753.18</v>
      </c>
      <c r="P13" s="511">
        <v>0.95465448470129477</v>
      </c>
      <c r="Q13" s="499">
        <v>989.02698706099795</v>
      </c>
    </row>
    <row r="14" spans="1:17" ht="14.4" customHeight="1" x14ac:dyDescent="0.3">
      <c r="A14" s="494" t="s">
        <v>2443</v>
      </c>
      <c r="B14" s="495" t="s">
        <v>2082</v>
      </c>
      <c r="C14" s="495" t="s">
        <v>2083</v>
      </c>
      <c r="D14" s="495" t="s">
        <v>2099</v>
      </c>
      <c r="E14" s="495" t="s">
        <v>781</v>
      </c>
      <c r="F14" s="498">
        <v>4.0299999999999994</v>
      </c>
      <c r="G14" s="498">
        <v>51950.04</v>
      </c>
      <c r="H14" s="498">
        <v>1</v>
      </c>
      <c r="I14" s="498">
        <v>12890.828784119109</v>
      </c>
      <c r="J14" s="498">
        <v>2.16</v>
      </c>
      <c r="K14" s="498">
        <v>23343.82</v>
      </c>
      <c r="L14" s="498">
        <v>0.44935133832428231</v>
      </c>
      <c r="M14" s="498">
        <v>10807.324074074073</v>
      </c>
      <c r="N14" s="498">
        <v>2.2999999999999998</v>
      </c>
      <c r="O14" s="498">
        <v>23775.94</v>
      </c>
      <c r="P14" s="511">
        <v>0.45766932999474108</v>
      </c>
      <c r="Q14" s="499">
        <v>10337.365217391305</v>
      </c>
    </row>
    <row r="15" spans="1:17" ht="14.4" customHeight="1" x14ac:dyDescent="0.3">
      <c r="A15" s="494" t="s">
        <v>2443</v>
      </c>
      <c r="B15" s="495" t="s">
        <v>2082</v>
      </c>
      <c r="C15" s="495" t="s">
        <v>2083</v>
      </c>
      <c r="D15" s="495" t="s">
        <v>2102</v>
      </c>
      <c r="E15" s="495" t="s">
        <v>781</v>
      </c>
      <c r="F15" s="498"/>
      <c r="G15" s="498"/>
      <c r="H15" s="498"/>
      <c r="I15" s="498"/>
      <c r="J15" s="498">
        <v>0.49999999999999994</v>
      </c>
      <c r="K15" s="498">
        <v>3232.8900000000003</v>
      </c>
      <c r="L15" s="498"/>
      <c r="M15" s="498">
        <v>6465.7800000000016</v>
      </c>
      <c r="N15" s="498">
        <v>0.2</v>
      </c>
      <c r="O15" s="498">
        <v>1301.3</v>
      </c>
      <c r="P15" s="511"/>
      <c r="Q15" s="499">
        <v>6506.4999999999991</v>
      </c>
    </row>
    <row r="16" spans="1:17" ht="14.4" customHeight="1" x14ac:dyDescent="0.3">
      <c r="A16" s="494" t="s">
        <v>2443</v>
      </c>
      <c r="B16" s="495" t="s">
        <v>2082</v>
      </c>
      <c r="C16" s="495" t="s">
        <v>2083</v>
      </c>
      <c r="D16" s="495" t="s">
        <v>2104</v>
      </c>
      <c r="E16" s="495" t="s">
        <v>2105</v>
      </c>
      <c r="F16" s="498"/>
      <c r="G16" s="498"/>
      <c r="H16" s="498"/>
      <c r="I16" s="498"/>
      <c r="J16" s="498">
        <v>0.01</v>
      </c>
      <c r="K16" s="498">
        <v>3.04</v>
      </c>
      <c r="L16" s="498"/>
      <c r="M16" s="498">
        <v>304</v>
      </c>
      <c r="N16" s="498"/>
      <c r="O16" s="498"/>
      <c r="P16" s="511"/>
      <c r="Q16" s="499"/>
    </row>
    <row r="17" spans="1:17" ht="14.4" customHeight="1" x14ac:dyDescent="0.3">
      <c r="A17" s="494" t="s">
        <v>2443</v>
      </c>
      <c r="B17" s="495" t="s">
        <v>2082</v>
      </c>
      <c r="C17" s="495" t="s">
        <v>2083</v>
      </c>
      <c r="D17" s="495" t="s">
        <v>2106</v>
      </c>
      <c r="E17" s="495" t="s">
        <v>687</v>
      </c>
      <c r="F17" s="498">
        <v>26.5</v>
      </c>
      <c r="G17" s="498">
        <v>25618.61</v>
      </c>
      <c r="H17" s="498">
        <v>1</v>
      </c>
      <c r="I17" s="498">
        <v>966.74</v>
      </c>
      <c r="J17" s="498">
        <v>33</v>
      </c>
      <c r="K17" s="498">
        <v>32037.66</v>
      </c>
      <c r="L17" s="498">
        <v>1.2505619938006003</v>
      </c>
      <c r="M17" s="498">
        <v>970.83818181818185</v>
      </c>
      <c r="N17" s="498">
        <v>22</v>
      </c>
      <c r="O17" s="498">
        <v>21454.84</v>
      </c>
      <c r="P17" s="511">
        <v>0.83747088542274539</v>
      </c>
      <c r="Q17" s="499">
        <v>975.22</v>
      </c>
    </row>
    <row r="18" spans="1:17" ht="14.4" customHeight="1" x14ac:dyDescent="0.3">
      <c r="A18" s="494" t="s">
        <v>2443</v>
      </c>
      <c r="B18" s="495" t="s">
        <v>2082</v>
      </c>
      <c r="C18" s="495" t="s">
        <v>2083</v>
      </c>
      <c r="D18" s="495" t="s">
        <v>2444</v>
      </c>
      <c r="E18" s="495" t="s">
        <v>687</v>
      </c>
      <c r="F18" s="498"/>
      <c r="G18" s="498"/>
      <c r="H18" s="498"/>
      <c r="I18" s="498"/>
      <c r="J18" s="498">
        <v>2</v>
      </c>
      <c r="K18" s="498">
        <v>3715.46</v>
      </c>
      <c r="L18" s="498"/>
      <c r="M18" s="498">
        <v>1857.73</v>
      </c>
      <c r="N18" s="498"/>
      <c r="O18" s="498"/>
      <c r="P18" s="511"/>
      <c r="Q18" s="499"/>
    </row>
    <row r="19" spans="1:17" ht="14.4" customHeight="1" x14ac:dyDescent="0.3">
      <c r="A19" s="494" t="s">
        <v>2443</v>
      </c>
      <c r="B19" s="495" t="s">
        <v>2082</v>
      </c>
      <c r="C19" s="495" t="s">
        <v>2083</v>
      </c>
      <c r="D19" s="495" t="s">
        <v>2108</v>
      </c>
      <c r="E19" s="495" t="s">
        <v>803</v>
      </c>
      <c r="F19" s="498">
        <v>0.05</v>
      </c>
      <c r="G19" s="498">
        <v>242.38</v>
      </c>
      <c r="H19" s="498">
        <v>1</v>
      </c>
      <c r="I19" s="498">
        <v>4847.5999999999995</v>
      </c>
      <c r="J19" s="498"/>
      <c r="K19" s="498"/>
      <c r="L19" s="498"/>
      <c r="M19" s="498"/>
      <c r="N19" s="498"/>
      <c r="O19" s="498"/>
      <c r="P19" s="511"/>
      <c r="Q19" s="499"/>
    </row>
    <row r="20" spans="1:17" ht="14.4" customHeight="1" x14ac:dyDescent="0.3">
      <c r="A20" s="494" t="s">
        <v>2443</v>
      </c>
      <c r="B20" s="495" t="s">
        <v>2082</v>
      </c>
      <c r="C20" s="495" t="s">
        <v>2083</v>
      </c>
      <c r="D20" s="495" t="s">
        <v>2109</v>
      </c>
      <c r="E20" s="495" t="s">
        <v>803</v>
      </c>
      <c r="F20" s="498"/>
      <c r="G20" s="498"/>
      <c r="H20" s="498"/>
      <c r="I20" s="498"/>
      <c r="J20" s="498">
        <v>0.05</v>
      </c>
      <c r="K20" s="498">
        <v>484.77</v>
      </c>
      <c r="L20" s="498"/>
      <c r="M20" s="498">
        <v>9695.4</v>
      </c>
      <c r="N20" s="498"/>
      <c r="O20" s="498"/>
      <c r="P20" s="511"/>
      <c r="Q20" s="499"/>
    </row>
    <row r="21" spans="1:17" ht="14.4" customHeight="1" x14ac:dyDescent="0.3">
      <c r="A21" s="494" t="s">
        <v>2443</v>
      </c>
      <c r="B21" s="495" t="s">
        <v>2082</v>
      </c>
      <c r="C21" s="495" t="s">
        <v>2083</v>
      </c>
      <c r="D21" s="495" t="s">
        <v>2110</v>
      </c>
      <c r="E21" s="495" t="s">
        <v>706</v>
      </c>
      <c r="F21" s="498">
        <v>0.28000000000000003</v>
      </c>
      <c r="G21" s="498">
        <v>1515.72</v>
      </c>
      <c r="H21" s="498">
        <v>1</v>
      </c>
      <c r="I21" s="498">
        <v>5413.2857142857138</v>
      </c>
      <c r="J21" s="498">
        <v>0.2</v>
      </c>
      <c r="K21" s="498">
        <v>1092.1600000000001</v>
      </c>
      <c r="L21" s="498">
        <v>0.72055524767107382</v>
      </c>
      <c r="M21" s="498">
        <v>5460.8</v>
      </c>
      <c r="N21" s="498">
        <v>0.14000000000000001</v>
      </c>
      <c r="O21" s="498">
        <v>764.51</v>
      </c>
      <c r="P21" s="511">
        <v>0.50438735386482991</v>
      </c>
      <c r="Q21" s="499">
        <v>5460.7857142857138</v>
      </c>
    </row>
    <row r="22" spans="1:17" ht="14.4" customHeight="1" x14ac:dyDescent="0.3">
      <c r="A22" s="494" t="s">
        <v>2443</v>
      </c>
      <c r="B22" s="495" t="s">
        <v>2082</v>
      </c>
      <c r="C22" s="495" t="s">
        <v>2083</v>
      </c>
      <c r="D22" s="495" t="s">
        <v>2111</v>
      </c>
      <c r="E22" s="495" t="s">
        <v>706</v>
      </c>
      <c r="F22" s="498">
        <v>5.62</v>
      </c>
      <c r="G22" s="498">
        <v>60807.27</v>
      </c>
      <c r="H22" s="498">
        <v>1</v>
      </c>
      <c r="I22" s="498">
        <v>10819.798932384341</v>
      </c>
      <c r="J22" s="498">
        <v>6.52</v>
      </c>
      <c r="K22" s="498">
        <v>70825.799999999988</v>
      </c>
      <c r="L22" s="498">
        <v>1.1647587533530117</v>
      </c>
      <c r="M22" s="498">
        <v>10862.852760736196</v>
      </c>
      <c r="N22" s="498">
        <v>4.5999999999999996</v>
      </c>
      <c r="O22" s="498">
        <v>50239.210000000006</v>
      </c>
      <c r="P22" s="511">
        <v>0.82620400488296897</v>
      </c>
      <c r="Q22" s="499">
        <v>10921.56739130435</v>
      </c>
    </row>
    <row r="23" spans="1:17" ht="14.4" customHeight="1" x14ac:dyDescent="0.3">
      <c r="A23" s="494" t="s">
        <v>2443</v>
      </c>
      <c r="B23" s="495" t="s">
        <v>2082</v>
      </c>
      <c r="C23" s="495" t="s">
        <v>2083</v>
      </c>
      <c r="D23" s="495" t="s">
        <v>2112</v>
      </c>
      <c r="E23" s="495" t="s">
        <v>803</v>
      </c>
      <c r="F23" s="498">
        <v>0.2</v>
      </c>
      <c r="G23" s="498">
        <v>387.82</v>
      </c>
      <c r="H23" s="498">
        <v>1</v>
      </c>
      <c r="I23" s="498">
        <v>1939.1</v>
      </c>
      <c r="J23" s="498">
        <v>1.74</v>
      </c>
      <c r="K23" s="498">
        <v>3393.42</v>
      </c>
      <c r="L23" s="498">
        <v>8.749987107420969</v>
      </c>
      <c r="M23" s="498">
        <v>1950.2413793103449</v>
      </c>
      <c r="N23" s="498">
        <v>0.2</v>
      </c>
      <c r="O23" s="498">
        <v>391.22</v>
      </c>
      <c r="P23" s="511">
        <v>1.0087669537414266</v>
      </c>
      <c r="Q23" s="499">
        <v>1956.1000000000001</v>
      </c>
    </row>
    <row r="24" spans="1:17" ht="14.4" customHeight="1" x14ac:dyDescent="0.3">
      <c r="A24" s="494" t="s">
        <v>2443</v>
      </c>
      <c r="B24" s="495" t="s">
        <v>2082</v>
      </c>
      <c r="C24" s="495" t="s">
        <v>2083</v>
      </c>
      <c r="D24" s="495" t="s">
        <v>2114</v>
      </c>
      <c r="E24" s="495" t="s">
        <v>706</v>
      </c>
      <c r="F24" s="498"/>
      <c r="G24" s="498"/>
      <c r="H24" s="498"/>
      <c r="I24" s="498"/>
      <c r="J24" s="498"/>
      <c r="K24" s="498"/>
      <c r="L24" s="498"/>
      <c r="M24" s="498"/>
      <c r="N24" s="498">
        <v>9.3999999999999986</v>
      </c>
      <c r="O24" s="498">
        <v>20532.550000000003</v>
      </c>
      <c r="P24" s="511"/>
      <c r="Q24" s="499">
        <v>2184.3138297872347</v>
      </c>
    </row>
    <row r="25" spans="1:17" ht="14.4" customHeight="1" x14ac:dyDescent="0.3">
      <c r="A25" s="494" t="s">
        <v>2443</v>
      </c>
      <c r="B25" s="495" t="s">
        <v>2082</v>
      </c>
      <c r="C25" s="495" t="s">
        <v>2083</v>
      </c>
      <c r="D25" s="495" t="s">
        <v>2115</v>
      </c>
      <c r="E25" s="495" t="s">
        <v>691</v>
      </c>
      <c r="F25" s="498">
        <v>0.15</v>
      </c>
      <c r="G25" s="498">
        <v>56.4</v>
      </c>
      <c r="H25" s="498">
        <v>1</v>
      </c>
      <c r="I25" s="498">
        <v>376</v>
      </c>
      <c r="J25" s="498"/>
      <c r="K25" s="498"/>
      <c r="L25" s="498"/>
      <c r="M25" s="498"/>
      <c r="N25" s="498">
        <v>0.15</v>
      </c>
      <c r="O25" s="498">
        <v>56.9</v>
      </c>
      <c r="P25" s="511">
        <v>1.0088652482269505</v>
      </c>
      <c r="Q25" s="499">
        <v>379.33333333333331</v>
      </c>
    </row>
    <row r="26" spans="1:17" ht="14.4" customHeight="1" x14ac:dyDescent="0.3">
      <c r="A26" s="494" t="s">
        <v>2443</v>
      </c>
      <c r="B26" s="495" t="s">
        <v>2082</v>
      </c>
      <c r="C26" s="495" t="s">
        <v>2083</v>
      </c>
      <c r="D26" s="495" t="s">
        <v>2117</v>
      </c>
      <c r="E26" s="495" t="s">
        <v>668</v>
      </c>
      <c r="F26" s="498">
        <v>0.05</v>
      </c>
      <c r="G26" s="498">
        <v>46.83</v>
      </c>
      <c r="H26" s="498">
        <v>1</v>
      </c>
      <c r="I26" s="498">
        <v>936.59999999999991</v>
      </c>
      <c r="J26" s="498">
        <v>0.05</v>
      </c>
      <c r="K26" s="498">
        <v>46.83</v>
      </c>
      <c r="L26" s="498">
        <v>1</v>
      </c>
      <c r="M26" s="498">
        <v>936.59999999999991</v>
      </c>
      <c r="N26" s="498">
        <v>0.15000000000000002</v>
      </c>
      <c r="O26" s="498">
        <v>141.72</v>
      </c>
      <c r="P26" s="511">
        <v>3.0262652146060218</v>
      </c>
      <c r="Q26" s="499">
        <v>944.79999999999984</v>
      </c>
    </row>
    <row r="27" spans="1:17" ht="14.4" customHeight="1" x14ac:dyDescent="0.3">
      <c r="A27" s="494" t="s">
        <v>2443</v>
      </c>
      <c r="B27" s="495" t="s">
        <v>2082</v>
      </c>
      <c r="C27" s="495" t="s">
        <v>2083</v>
      </c>
      <c r="D27" s="495" t="s">
        <v>2445</v>
      </c>
      <c r="E27" s="495" t="s">
        <v>2446</v>
      </c>
      <c r="F27" s="498">
        <v>0.05</v>
      </c>
      <c r="G27" s="498">
        <v>241.68</v>
      </c>
      <c r="H27" s="498">
        <v>1</v>
      </c>
      <c r="I27" s="498">
        <v>4833.5999999999995</v>
      </c>
      <c r="J27" s="498"/>
      <c r="K27" s="498"/>
      <c r="L27" s="498"/>
      <c r="M27" s="498"/>
      <c r="N27" s="498"/>
      <c r="O27" s="498"/>
      <c r="P27" s="511"/>
      <c r="Q27" s="499"/>
    </row>
    <row r="28" spans="1:17" ht="14.4" customHeight="1" x14ac:dyDescent="0.3">
      <c r="A28" s="494" t="s">
        <v>2443</v>
      </c>
      <c r="B28" s="495" t="s">
        <v>2082</v>
      </c>
      <c r="C28" s="495" t="s">
        <v>2048</v>
      </c>
      <c r="D28" s="495" t="s">
        <v>2128</v>
      </c>
      <c r="E28" s="495" t="s">
        <v>2129</v>
      </c>
      <c r="F28" s="498">
        <v>4</v>
      </c>
      <c r="G28" s="498">
        <v>3821.04</v>
      </c>
      <c r="H28" s="498">
        <v>1</v>
      </c>
      <c r="I28" s="498">
        <v>955.26</v>
      </c>
      <c r="J28" s="498">
        <v>2</v>
      </c>
      <c r="K28" s="498">
        <v>1944.64</v>
      </c>
      <c r="L28" s="498">
        <v>0.50892950610305054</v>
      </c>
      <c r="M28" s="498">
        <v>972.32</v>
      </c>
      <c r="N28" s="498"/>
      <c r="O28" s="498"/>
      <c r="P28" s="511"/>
      <c r="Q28" s="499"/>
    </row>
    <row r="29" spans="1:17" ht="14.4" customHeight="1" x14ac:dyDescent="0.3">
      <c r="A29" s="494" t="s">
        <v>2443</v>
      </c>
      <c r="B29" s="495" t="s">
        <v>2082</v>
      </c>
      <c r="C29" s="495" t="s">
        <v>2048</v>
      </c>
      <c r="D29" s="495" t="s">
        <v>2130</v>
      </c>
      <c r="E29" s="495" t="s">
        <v>2129</v>
      </c>
      <c r="F29" s="498">
        <v>5</v>
      </c>
      <c r="G29" s="498">
        <v>8356.82</v>
      </c>
      <c r="H29" s="498">
        <v>1</v>
      </c>
      <c r="I29" s="498">
        <v>1671.364</v>
      </c>
      <c r="J29" s="498">
        <v>1</v>
      </c>
      <c r="K29" s="498">
        <v>1707.31</v>
      </c>
      <c r="L29" s="498">
        <v>0.20430139694285626</v>
      </c>
      <c r="M29" s="498">
        <v>1707.31</v>
      </c>
      <c r="N29" s="498">
        <v>2</v>
      </c>
      <c r="O29" s="498">
        <v>3414.62</v>
      </c>
      <c r="P29" s="511">
        <v>0.40860279388571252</v>
      </c>
      <c r="Q29" s="499">
        <v>1707.31</v>
      </c>
    </row>
    <row r="30" spans="1:17" ht="14.4" customHeight="1" x14ac:dyDescent="0.3">
      <c r="A30" s="494" t="s">
        <v>2443</v>
      </c>
      <c r="B30" s="495" t="s">
        <v>2082</v>
      </c>
      <c r="C30" s="495" t="s">
        <v>2048</v>
      </c>
      <c r="D30" s="495" t="s">
        <v>2131</v>
      </c>
      <c r="E30" s="495" t="s">
        <v>2129</v>
      </c>
      <c r="F30" s="498">
        <v>2</v>
      </c>
      <c r="G30" s="498">
        <v>4060.1000000000004</v>
      </c>
      <c r="H30" s="498">
        <v>1</v>
      </c>
      <c r="I30" s="498">
        <v>2030.0500000000002</v>
      </c>
      <c r="J30" s="498">
        <v>5</v>
      </c>
      <c r="K30" s="498">
        <v>10331.5</v>
      </c>
      <c r="L30" s="498">
        <v>2.5446417575921774</v>
      </c>
      <c r="M30" s="498">
        <v>2066.3000000000002</v>
      </c>
      <c r="N30" s="498">
        <v>5</v>
      </c>
      <c r="O30" s="498">
        <v>10331.5</v>
      </c>
      <c r="P30" s="511">
        <v>2.5446417575921774</v>
      </c>
      <c r="Q30" s="499">
        <v>2066.3000000000002</v>
      </c>
    </row>
    <row r="31" spans="1:17" ht="14.4" customHeight="1" x14ac:dyDescent="0.3">
      <c r="A31" s="494" t="s">
        <v>2443</v>
      </c>
      <c r="B31" s="495" t="s">
        <v>2082</v>
      </c>
      <c r="C31" s="495" t="s">
        <v>2048</v>
      </c>
      <c r="D31" s="495" t="s">
        <v>2132</v>
      </c>
      <c r="E31" s="495" t="s">
        <v>2133</v>
      </c>
      <c r="F31" s="498">
        <v>2</v>
      </c>
      <c r="G31" s="498">
        <v>3796.39</v>
      </c>
      <c r="H31" s="498">
        <v>1</v>
      </c>
      <c r="I31" s="498">
        <v>1898.1949999999999</v>
      </c>
      <c r="J31" s="498"/>
      <c r="K31" s="498"/>
      <c r="L31" s="498"/>
      <c r="M31" s="498"/>
      <c r="N31" s="498"/>
      <c r="O31" s="498"/>
      <c r="P31" s="511"/>
      <c r="Q31" s="499"/>
    </row>
    <row r="32" spans="1:17" ht="14.4" customHeight="1" x14ac:dyDescent="0.3">
      <c r="A32" s="494" t="s">
        <v>2443</v>
      </c>
      <c r="B32" s="495" t="s">
        <v>2082</v>
      </c>
      <c r="C32" s="495" t="s">
        <v>2048</v>
      </c>
      <c r="D32" s="495" t="s">
        <v>2134</v>
      </c>
      <c r="E32" s="495" t="s">
        <v>2135</v>
      </c>
      <c r="F32" s="498">
        <v>4</v>
      </c>
      <c r="G32" s="498">
        <v>4038.92</v>
      </c>
      <c r="H32" s="498">
        <v>1</v>
      </c>
      <c r="I32" s="498">
        <v>1009.73</v>
      </c>
      <c r="J32" s="498"/>
      <c r="K32" s="498"/>
      <c r="L32" s="498"/>
      <c r="M32" s="498"/>
      <c r="N32" s="498">
        <v>5</v>
      </c>
      <c r="O32" s="498">
        <v>5138.7999999999993</v>
      </c>
      <c r="P32" s="511">
        <v>1.2723203232547313</v>
      </c>
      <c r="Q32" s="499">
        <v>1027.7599999999998</v>
      </c>
    </row>
    <row r="33" spans="1:17" ht="14.4" customHeight="1" x14ac:dyDescent="0.3">
      <c r="A33" s="494" t="s">
        <v>2443</v>
      </c>
      <c r="B33" s="495" t="s">
        <v>2082</v>
      </c>
      <c r="C33" s="495" t="s">
        <v>2048</v>
      </c>
      <c r="D33" s="495" t="s">
        <v>2136</v>
      </c>
      <c r="E33" s="495" t="s">
        <v>2135</v>
      </c>
      <c r="F33" s="498">
        <v>2</v>
      </c>
      <c r="G33" s="498">
        <v>4208.5499999999993</v>
      </c>
      <c r="H33" s="498">
        <v>1</v>
      </c>
      <c r="I33" s="498">
        <v>2104.2749999999996</v>
      </c>
      <c r="J33" s="498">
        <v>6</v>
      </c>
      <c r="K33" s="498">
        <v>12851.1</v>
      </c>
      <c r="L33" s="498">
        <v>3.0535695191930721</v>
      </c>
      <c r="M33" s="498">
        <v>2141.85</v>
      </c>
      <c r="N33" s="498">
        <v>3</v>
      </c>
      <c r="O33" s="498">
        <v>6425.5499999999993</v>
      </c>
      <c r="P33" s="511">
        <v>1.5267847595965358</v>
      </c>
      <c r="Q33" s="499">
        <v>2141.85</v>
      </c>
    </row>
    <row r="34" spans="1:17" ht="14.4" customHeight="1" x14ac:dyDescent="0.3">
      <c r="A34" s="494" t="s">
        <v>2443</v>
      </c>
      <c r="B34" s="495" t="s">
        <v>2082</v>
      </c>
      <c r="C34" s="495" t="s">
        <v>2048</v>
      </c>
      <c r="D34" s="495" t="s">
        <v>2137</v>
      </c>
      <c r="E34" s="495" t="s">
        <v>2138</v>
      </c>
      <c r="F34" s="498">
        <v>1</v>
      </c>
      <c r="G34" s="498">
        <v>466.78</v>
      </c>
      <c r="H34" s="498">
        <v>1</v>
      </c>
      <c r="I34" s="498">
        <v>466.78</v>
      </c>
      <c r="J34" s="498"/>
      <c r="K34" s="498"/>
      <c r="L34" s="498"/>
      <c r="M34" s="498"/>
      <c r="N34" s="498"/>
      <c r="O34" s="498"/>
      <c r="P34" s="511"/>
      <c r="Q34" s="499"/>
    </row>
    <row r="35" spans="1:17" ht="14.4" customHeight="1" x14ac:dyDescent="0.3">
      <c r="A35" s="494" t="s">
        <v>2443</v>
      </c>
      <c r="B35" s="495" t="s">
        <v>2082</v>
      </c>
      <c r="C35" s="495" t="s">
        <v>2048</v>
      </c>
      <c r="D35" s="495" t="s">
        <v>2139</v>
      </c>
      <c r="E35" s="495" t="s">
        <v>2140</v>
      </c>
      <c r="F35" s="498">
        <v>5</v>
      </c>
      <c r="G35" s="498">
        <v>134427.28</v>
      </c>
      <c r="H35" s="498">
        <v>1</v>
      </c>
      <c r="I35" s="498">
        <v>26885.455999999998</v>
      </c>
      <c r="J35" s="498">
        <v>5</v>
      </c>
      <c r="K35" s="498">
        <v>137318.20000000001</v>
      </c>
      <c r="L35" s="498">
        <v>1.0215054563329706</v>
      </c>
      <c r="M35" s="498">
        <v>27463.640000000003</v>
      </c>
      <c r="N35" s="498">
        <v>1</v>
      </c>
      <c r="O35" s="498">
        <v>27463.64</v>
      </c>
      <c r="P35" s="511">
        <v>0.2043010912665941</v>
      </c>
      <c r="Q35" s="499">
        <v>27463.64</v>
      </c>
    </row>
    <row r="36" spans="1:17" ht="14.4" customHeight="1" x14ac:dyDescent="0.3">
      <c r="A36" s="494" t="s">
        <v>2443</v>
      </c>
      <c r="B36" s="495" t="s">
        <v>2082</v>
      </c>
      <c r="C36" s="495" t="s">
        <v>2048</v>
      </c>
      <c r="D36" s="495" t="s">
        <v>2147</v>
      </c>
      <c r="E36" s="495" t="s">
        <v>2148</v>
      </c>
      <c r="F36" s="498">
        <v>12</v>
      </c>
      <c r="G36" s="498">
        <v>26838</v>
      </c>
      <c r="H36" s="498">
        <v>1</v>
      </c>
      <c r="I36" s="498">
        <v>2236.5</v>
      </c>
      <c r="J36" s="498">
        <v>10</v>
      </c>
      <c r="K36" s="498">
        <v>22365</v>
      </c>
      <c r="L36" s="498">
        <v>0.83333333333333337</v>
      </c>
      <c r="M36" s="498">
        <v>2236.5</v>
      </c>
      <c r="N36" s="498">
        <v>2</v>
      </c>
      <c r="O36" s="498">
        <v>4473</v>
      </c>
      <c r="P36" s="511">
        <v>0.16666666666666666</v>
      </c>
      <c r="Q36" s="499">
        <v>2236.5</v>
      </c>
    </row>
    <row r="37" spans="1:17" ht="14.4" customHeight="1" x14ac:dyDescent="0.3">
      <c r="A37" s="494" t="s">
        <v>2443</v>
      </c>
      <c r="B37" s="495" t="s">
        <v>2082</v>
      </c>
      <c r="C37" s="495" t="s">
        <v>2048</v>
      </c>
      <c r="D37" s="495" t="s">
        <v>2447</v>
      </c>
      <c r="E37" s="495" t="s">
        <v>2448</v>
      </c>
      <c r="F37" s="498">
        <v>4</v>
      </c>
      <c r="G37" s="498">
        <v>116072.72</v>
      </c>
      <c r="H37" s="498">
        <v>1</v>
      </c>
      <c r="I37" s="498">
        <v>29018.18</v>
      </c>
      <c r="J37" s="498">
        <v>2</v>
      </c>
      <c r="K37" s="498">
        <v>58036.36</v>
      </c>
      <c r="L37" s="498">
        <v>0.5</v>
      </c>
      <c r="M37" s="498">
        <v>29018.18</v>
      </c>
      <c r="N37" s="498"/>
      <c r="O37" s="498"/>
      <c r="P37" s="511"/>
      <c r="Q37" s="499"/>
    </row>
    <row r="38" spans="1:17" ht="14.4" customHeight="1" x14ac:dyDescent="0.3">
      <c r="A38" s="494" t="s">
        <v>2443</v>
      </c>
      <c r="B38" s="495" t="s">
        <v>2082</v>
      </c>
      <c r="C38" s="495" t="s">
        <v>2048</v>
      </c>
      <c r="D38" s="495" t="s">
        <v>2449</v>
      </c>
      <c r="E38" s="495" t="s">
        <v>2450</v>
      </c>
      <c r="F38" s="498">
        <v>3</v>
      </c>
      <c r="G38" s="498">
        <v>76818.179999999993</v>
      </c>
      <c r="H38" s="498">
        <v>1</v>
      </c>
      <c r="I38" s="498">
        <v>25606.059999999998</v>
      </c>
      <c r="J38" s="498"/>
      <c r="K38" s="498"/>
      <c r="L38" s="498"/>
      <c r="M38" s="498"/>
      <c r="N38" s="498"/>
      <c r="O38" s="498"/>
      <c r="P38" s="511"/>
      <c r="Q38" s="499"/>
    </row>
    <row r="39" spans="1:17" ht="14.4" customHeight="1" x14ac:dyDescent="0.3">
      <c r="A39" s="494" t="s">
        <v>2443</v>
      </c>
      <c r="B39" s="495" t="s">
        <v>2082</v>
      </c>
      <c r="C39" s="495" t="s">
        <v>2048</v>
      </c>
      <c r="D39" s="495" t="s">
        <v>2451</v>
      </c>
      <c r="E39" s="495" t="s">
        <v>2452</v>
      </c>
      <c r="F39" s="498">
        <v>3</v>
      </c>
      <c r="G39" s="498">
        <v>11973.119999999999</v>
      </c>
      <c r="H39" s="498">
        <v>1</v>
      </c>
      <c r="I39" s="498">
        <v>3991.0399999999995</v>
      </c>
      <c r="J39" s="498"/>
      <c r="K39" s="498"/>
      <c r="L39" s="498"/>
      <c r="M39" s="498"/>
      <c r="N39" s="498"/>
      <c r="O39" s="498"/>
      <c r="P39" s="511"/>
      <c r="Q39" s="499"/>
    </row>
    <row r="40" spans="1:17" ht="14.4" customHeight="1" x14ac:dyDescent="0.3">
      <c r="A40" s="494" t="s">
        <v>2443</v>
      </c>
      <c r="B40" s="495" t="s">
        <v>2082</v>
      </c>
      <c r="C40" s="495" t="s">
        <v>2048</v>
      </c>
      <c r="D40" s="495" t="s">
        <v>2151</v>
      </c>
      <c r="E40" s="495" t="s">
        <v>2129</v>
      </c>
      <c r="F40" s="498"/>
      <c r="G40" s="498"/>
      <c r="H40" s="498"/>
      <c r="I40" s="498"/>
      <c r="J40" s="498"/>
      <c r="K40" s="498"/>
      <c r="L40" s="498"/>
      <c r="M40" s="498"/>
      <c r="N40" s="498">
        <v>1</v>
      </c>
      <c r="O40" s="498">
        <v>1446.97</v>
      </c>
      <c r="P40" s="511"/>
      <c r="Q40" s="499">
        <v>1446.97</v>
      </c>
    </row>
    <row r="41" spans="1:17" ht="14.4" customHeight="1" x14ac:dyDescent="0.3">
      <c r="A41" s="494" t="s">
        <v>2443</v>
      </c>
      <c r="B41" s="495" t="s">
        <v>2082</v>
      </c>
      <c r="C41" s="495" t="s">
        <v>2048</v>
      </c>
      <c r="D41" s="495" t="s">
        <v>2152</v>
      </c>
      <c r="E41" s="495" t="s">
        <v>2153</v>
      </c>
      <c r="F41" s="498">
        <v>6</v>
      </c>
      <c r="G41" s="498">
        <v>40377.56</v>
      </c>
      <c r="H41" s="498">
        <v>1</v>
      </c>
      <c r="I41" s="498">
        <v>6729.5933333333332</v>
      </c>
      <c r="J41" s="498">
        <v>8</v>
      </c>
      <c r="K41" s="498">
        <v>55126.239999999998</v>
      </c>
      <c r="L41" s="498">
        <v>1.365269223796584</v>
      </c>
      <c r="M41" s="498">
        <v>6890.78</v>
      </c>
      <c r="N41" s="498">
        <v>12</v>
      </c>
      <c r="O41" s="498">
        <v>82689.36</v>
      </c>
      <c r="P41" s="511">
        <v>2.0479038356948762</v>
      </c>
      <c r="Q41" s="499">
        <v>6890.78</v>
      </c>
    </row>
    <row r="42" spans="1:17" ht="14.4" customHeight="1" x14ac:dyDescent="0.3">
      <c r="A42" s="494" t="s">
        <v>2443</v>
      </c>
      <c r="B42" s="495" t="s">
        <v>2082</v>
      </c>
      <c r="C42" s="495" t="s">
        <v>2048</v>
      </c>
      <c r="D42" s="495" t="s">
        <v>2164</v>
      </c>
      <c r="E42" s="495" t="s">
        <v>2165</v>
      </c>
      <c r="F42" s="498">
        <v>3</v>
      </c>
      <c r="G42" s="498">
        <v>3008.3999999999996</v>
      </c>
      <c r="H42" s="498">
        <v>1</v>
      </c>
      <c r="I42" s="498">
        <v>1002.7999999999998</v>
      </c>
      <c r="J42" s="498">
        <v>5</v>
      </c>
      <c r="K42" s="498">
        <v>5014</v>
      </c>
      <c r="L42" s="498">
        <v>1.666666666666667</v>
      </c>
      <c r="M42" s="498">
        <v>1002.8</v>
      </c>
      <c r="N42" s="498"/>
      <c r="O42" s="498"/>
      <c r="P42" s="511"/>
      <c r="Q42" s="499"/>
    </row>
    <row r="43" spans="1:17" ht="14.4" customHeight="1" x14ac:dyDescent="0.3">
      <c r="A43" s="494" t="s">
        <v>2443</v>
      </c>
      <c r="B43" s="495" t="s">
        <v>2082</v>
      </c>
      <c r="C43" s="495" t="s">
        <v>2048</v>
      </c>
      <c r="D43" s="495" t="s">
        <v>2166</v>
      </c>
      <c r="E43" s="495" t="s">
        <v>2167</v>
      </c>
      <c r="F43" s="498">
        <v>1</v>
      </c>
      <c r="G43" s="498">
        <v>7650</v>
      </c>
      <c r="H43" s="498">
        <v>1</v>
      </c>
      <c r="I43" s="498">
        <v>7650</v>
      </c>
      <c r="J43" s="498">
        <v>4</v>
      </c>
      <c r="K43" s="498">
        <v>30600</v>
      </c>
      <c r="L43" s="498">
        <v>4</v>
      </c>
      <c r="M43" s="498">
        <v>7650</v>
      </c>
      <c r="N43" s="498">
        <v>2</v>
      </c>
      <c r="O43" s="498">
        <v>15300</v>
      </c>
      <c r="P43" s="511">
        <v>2</v>
      </c>
      <c r="Q43" s="499">
        <v>7650</v>
      </c>
    </row>
    <row r="44" spans="1:17" ht="14.4" customHeight="1" x14ac:dyDescent="0.3">
      <c r="A44" s="494" t="s">
        <v>2443</v>
      </c>
      <c r="B44" s="495" t="s">
        <v>2082</v>
      </c>
      <c r="C44" s="495" t="s">
        <v>2048</v>
      </c>
      <c r="D44" s="495" t="s">
        <v>2178</v>
      </c>
      <c r="E44" s="495" t="s">
        <v>2179</v>
      </c>
      <c r="F44" s="498">
        <v>2</v>
      </c>
      <c r="G44" s="498">
        <v>1594</v>
      </c>
      <c r="H44" s="498">
        <v>1</v>
      </c>
      <c r="I44" s="498">
        <v>797</v>
      </c>
      <c r="J44" s="498">
        <v>1</v>
      </c>
      <c r="K44" s="498">
        <v>797</v>
      </c>
      <c r="L44" s="498">
        <v>0.5</v>
      </c>
      <c r="M44" s="498">
        <v>797</v>
      </c>
      <c r="N44" s="498">
        <v>4</v>
      </c>
      <c r="O44" s="498">
        <v>3188</v>
      </c>
      <c r="P44" s="511">
        <v>2</v>
      </c>
      <c r="Q44" s="499">
        <v>797</v>
      </c>
    </row>
    <row r="45" spans="1:17" ht="14.4" customHeight="1" x14ac:dyDescent="0.3">
      <c r="A45" s="494" t="s">
        <v>2443</v>
      </c>
      <c r="B45" s="495" t="s">
        <v>2082</v>
      </c>
      <c r="C45" s="495" t="s">
        <v>2048</v>
      </c>
      <c r="D45" s="495" t="s">
        <v>2190</v>
      </c>
      <c r="E45" s="495" t="s">
        <v>2189</v>
      </c>
      <c r="F45" s="498">
        <v>3</v>
      </c>
      <c r="G45" s="498">
        <v>15777.689999999999</v>
      </c>
      <c r="H45" s="498">
        <v>1</v>
      </c>
      <c r="I45" s="498">
        <v>5259.23</v>
      </c>
      <c r="J45" s="498"/>
      <c r="K45" s="498"/>
      <c r="L45" s="498"/>
      <c r="M45" s="498"/>
      <c r="N45" s="498"/>
      <c r="O45" s="498"/>
      <c r="P45" s="511"/>
      <c r="Q45" s="499"/>
    </row>
    <row r="46" spans="1:17" ht="14.4" customHeight="1" x14ac:dyDescent="0.3">
      <c r="A46" s="494" t="s">
        <v>2443</v>
      </c>
      <c r="B46" s="495" t="s">
        <v>2082</v>
      </c>
      <c r="C46" s="495" t="s">
        <v>2048</v>
      </c>
      <c r="D46" s="495" t="s">
        <v>2191</v>
      </c>
      <c r="E46" s="495" t="s">
        <v>2192</v>
      </c>
      <c r="F46" s="498">
        <v>1</v>
      </c>
      <c r="G46" s="498">
        <v>1444.9</v>
      </c>
      <c r="H46" s="498">
        <v>1</v>
      </c>
      <c r="I46" s="498">
        <v>1444.9</v>
      </c>
      <c r="J46" s="498"/>
      <c r="K46" s="498"/>
      <c r="L46" s="498"/>
      <c r="M46" s="498"/>
      <c r="N46" s="498">
        <v>1</v>
      </c>
      <c r="O46" s="498">
        <v>1497.44</v>
      </c>
      <c r="P46" s="511">
        <v>1.0363623780192401</v>
      </c>
      <c r="Q46" s="499">
        <v>1497.44</v>
      </c>
    </row>
    <row r="47" spans="1:17" ht="14.4" customHeight="1" x14ac:dyDescent="0.3">
      <c r="A47" s="494" t="s">
        <v>2443</v>
      </c>
      <c r="B47" s="495" t="s">
        <v>2082</v>
      </c>
      <c r="C47" s="495" t="s">
        <v>2048</v>
      </c>
      <c r="D47" s="495" t="s">
        <v>2453</v>
      </c>
      <c r="E47" s="495" t="s">
        <v>2454</v>
      </c>
      <c r="F47" s="498">
        <v>1</v>
      </c>
      <c r="G47" s="498">
        <v>4926.3500000000004</v>
      </c>
      <c r="H47" s="498">
        <v>1</v>
      </c>
      <c r="I47" s="498">
        <v>4926.3500000000004</v>
      </c>
      <c r="J47" s="498"/>
      <c r="K47" s="498"/>
      <c r="L47" s="498"/>
      <c r="M47" s="498"/>
      <c r="N47" s="498"/>
      <c r="O47" s="498"/>
      <c r="P47" s="511"/>
      <c r="Q47" s="499"/>
    </row>
    <row r="48" spans="1:17" ht="14.4" customHeight="1" x14ac:dyDescent="0.3">
      <c r="A48" s="494" t="s">
        <v>2443</v>
      </c>
      <c r="B48" s="495" t="s">
        <v>2082</v>
      </c>
      <c r="C48" s="495" t="s">
        <v>2048</v>
      </c>
      <c r="D48" s="495" t="s">
        <v>2195</v>
      </c>
      <c r="E48" s="495" t="s">
        <v>2196</v>
      </c>
      <c r="F48" s="498">
        <v>1</v>
      </c>
      <c r="G48" s="498">
        <v>584.4</v>
      </c>
      <c r="H48" s="498">
        <v>1</v>
      </c>
      <c r="I48" s="498">
        <v>584.4</v>
      </c>
      <c r="J48" s="498"/>
      <c r="K48" s="498"/>
      <c r="L48" s="498"/>
      <c r="M48" s="498"/>
      <c r="N48" s="498"/>
      <c r="O48" s="498"/>
      <c r="P48" s="511"/>
      <c r="Q48" s="499"/>
    </row>
    <row r="49" spans="1:17" ht="14.4" customHeight="1" x14ac:dyDescent="0.3">
      <c r="A49" s="494" t="s">
        <v>2443</v>
      </c>
      <c r="B49" s="495" t="s">
        <v>2082</v>
      </c>
      <c r="C49" s="495" t="s">
        <v>2048</v>
      </c>
      <c r="D49" s="495" t="s">
        <v>2199</v>
      </c>
      <c r="E49" s="495" t="s">
        <v>2200</v>
      </c>
      <c r="F49" s="498">
        <v>2</v>
      </c>
      <c r="G49" s="498">
        <v>1662.32</v>
      </c>
      <c r="H49" s="498">
        <v>1</v>
      </c>
      <c r="I49" s="498">
        <v>831.16</v>
      </c>
      <c r="J49" s="498"/>
      <c r="K49" s="498"/>
      <c r="L49" s="498"/>
      <c r="M49" s="498"/>
      <c r="N49" s="498">
        <v>1</v>
      </c>
      <c r="O49" s="498">
        <v>831.16</v>
      </c>
      <c r="P49" s="511">
        <v>0.5</v>
      </c>
      <c r="Q49" s="499">
        <v>831.16</v>
      </c>
    </row>
    <row r="50" spans="1:17" ht="14.4" customHeight="1" x14ac:dyDescent="0.3">
      <c r="A50" s="494" t="s">
        <v>2443</v>
      </c>
      <c r="B50" s="495" t="s">
        <v>2082</v>
      </c>
      <c r="C50" s="495" t="s">
        <v>2048</v>
      </c>
      <c r="D50" s="495" t="s">
        <v>2201</v>
      </c>
      <c r="E50" s="495" t="s">
        <v>2200</v>
      </c>
      <c r="F50" s="498">
        <v>16</v>
      </c>
      <c r="G50" s="498">
        <v>14053.16</v>
      </c>
      <c r="H50" s="498">
        <v>1</v>
      </c>
      <c r="I50" s="498">
        <v>878.32249999999999</v>
      </c>
      <c r="J50" s="498">
        <v>8</v>
      </c>
      <c r="K50" s="498">
        <v>7104.48</v>
      </c>
      <c r="L50" s="498">
        <v>0.50554323725055428</v>
      </c>
      <c r="M50" s="498">
        <v>888.06</v>
      </c>
      <c r="N50" s="498">
        <v>1</v>
      </c>
      <c r="O50" s="498">
        <v>888.06</v>
      </c>
      <c r="P50" s="511">
        <v>6.3192904656319285E-2</v>
      </c>
      <c r="Q50" s="499">
        <v>888.06</v>
      </c>
    </row>
    <row r="51" spans="1:17" ht="14.4" customHeight="1" x14ac:dyDescent="0.3">
      <c r="A51" s="494" t="s">
        <v>2443</v>
      </c>
      <c r="B51" s="495" t="s">
        <v>2082</v>
      </c>
      <c r="C51" s="495" t="s">
        <v>2048</v>
      </c>
      <c r="D51" s="495" t="s">
        <v>2202</v>
      </c>
      <c r="E51" s="495" t="s">
        <v>2203</v>
      </c>
      <c r="F51" s="498">
        <v>9</v>
      </c>
      <c r="G51" s="498">
        <v>7899.0599999999986</v>
      </c>
      <c r="H51" s="498">
        <v>1</v>
      </c>
      <c r="I51" s="498">
        <v>877.67333333333318</v>
      </c>
      <c r="J51" s="498">
        <v>5</v>
      </c>
      <c r="K51" s="498">
        <v>4440.2999999999993</v>
      </c>
      <c r="L51" s="498">
        <v>0.56213017751479288</v>
      </c>
      <c r="M51" s="498">
        <v>888.05999999999983</v>
      </c>
      <c r="N51" s="498">
        <v>2</v>
      </c>
      <c r="O51" s="498">
        <v>1776.12</v>
      </c>
      <c r="P51" s="511">
        <v>0.2248520710059172</v>
      </c>
      <c r="Q51" s="499">
        <v>888.06</v>
      </c>
    </row>
    <row r="52" spans="1:17" ht="14.4" customHeight="1" x14ac:dyDescent="0.3">
      <c r="A52" s="494" t="s">
        <v>2443</v>
      </c>
      <c r="B52" s="495" t="s">
        <v>2082</v>
      </c>
      <c r="C52" s="495" t="s">
        <v>2048</v>
      </c>
      <c r="D52" s="495" t="s">
        <v>2208</v>
      </c>
      <c r="E52" s="495" t="s">
        <v>2209</v>
      </c>
      <c r="F52" s="498">
        <v>1</v>
      </c>
      <c r="G52" s="498">
        <v>2205</v>
      </c>
      <c r="H52" s="498">
        <v>1</v>
      </c>
      <c r="I52" s="498">
        <v>2205</v>
      </c>
      <c r="J52" s="498">
        <v>1</v>
      </c>
      <c r="K52" s="498">
        <v>2205</v>
      </c>
      <c r="L52" s="498">
        <v>1</v>
      </c>
      <c r="M52" s="498">
        <v>2205</v>
      </c>
      <c r="N52" s="498"/>
      <c r="O52" s="498"/>
      <c r="P52" s="511"/>
      <c r="Q52" s="499"/>
    </row>
    <row r="53" spans="1:17" ht="14.4" customHeight="1" x14ac:dyDescent="0.3">
      <c r="A53" s="494" t="s">
        <v>2443</v>
      </c>
      <c r="B53" s="495" t="s">
        <v>2082</v>
      </c>
      <c r="C53" s="495" t="s">
        <v>2048</v>
      </c>
      <c r="D53" s="495" t="s">
        <v>2214</v>
      </c>
      <c r="E53" s="495" t="s">
        <v>2215</v>
      </c>
      <c r="F53" s="498">
        <v>3</v>
      </c>
      <c r="G53" s="498">
        <v>46167.72</v>
      </c>
      <c r="H53" s="498">
        <v>1</v>
      </c>
      <c r="I53" s="498">
        <v>15389.24</v>
      </c>
      <c r="J53" s="498">
        <v>1</v>
      </c>
      <c r="K53" s="498">
        <v>15571.36</v>
      </c>
      <c r="L53" s="498">
        <v>0.3372780808755555</v>
      </c>
      <c r="M53" s="498">
        <v>15571.36</v>
      </c>
      <c r="N53" s="498"/>
      <c r="O53" s="498"/>
      <c r="P53" s="511"/>
      <c r="Q53" s="499"/>
    </row>
    <row r="54" spans="1:17" ht="14.4" customHeight="1" x14ac:dyDescent="0.3">
      <c r="A54" s="494" t="s">
        <v>2443</v>
      </c>
      <c r="B54" s="495" t="s">
        <v>2082</v>
      </c>
      <c r="C54" s="495" t="s">
        <v>2048</v>
      </c>
      <c r="D54" s="495" t="s">
        <v>2216</v>
      </c>
      <c r="E54" s="495" t="s">
        <v>2217</v>
      </c>
      <c r="F54" s="498">
        <v>14</v>
      </c>
      <c r="G54" s="498">
        <v>18281.48</v>
      </c>
      <c r="H54" s="498">
        <v>1</v>
      </c>
      <c r="I54" s="498">
        <v>1305.82</v>
      </c>
      <c r="J54" s="498">
        <v>12</v>
      </c>
      <c r="K54" s="498">
        <v>15669.84</v>
      </c>
      <c r="L54" s="498">
        <v>0.85714285714285721</v>
      </c>
      <c r="M54" s="498">
        <v>1305.82</v>
      </c>
      <c r="N54" s="498">
        <v>8</v>
      </c>
      <c r="O54" s="498">
        <v>10446.56</v>
      </c>
      <c r="P54" s="511">
        <v>0.5714285714285714</v>
      </c>
      <c r="Q54" s="499">
        <v>1305.82</v>
      </c>
    </row>
    <row r="55" spans="1:17" ht="14.4" customHeight="1" x14ac:dyDescent="0.3">
      <c r="A55" s="494" t="s">
        <v>2443</v>
      </c>
      <c r="B55" s="495" t="s">
        <v>2082</v>
      </c>
      <c r="C55" s="495" t="s">
        <v>2048</v>
      </c>
      <c r="D55" s="495" t="s">
        <v>2218</v>
      </c>
      <c r="E55" s="495" t="s">
        <v>2219</v>
      </c>
      <c r="F55" s="498">
        <v>16</v>
      </c>
      <c r="G55" s="498">
        <v>5745.6</v>
      </c>
      <c r="H55" s="498">
        <v>1</v>
      </c>
      <c r="I55" s="498">
        <v>359.1</v>
      </c>
      <c r="J55" s="498">
        <v>13</v>
      </c>
      <c r="K55" s="498">
        <v>4668.3000000000011</v>
      </c>
      <c r="L55" s="498">
        <v>0.81250000000000011</v>
      </c>
      <c r="M55" s="498">
        <v>359.10000000000008</v>
      </c>
      <c r="N55" s="498">
        <v>7</v>
      </c>
      <c r="O55" s="498">
        <v>2513.6999999999998</v>
      </c>
      <c r="P55" s="511">
        <v>0.43749999999999994</v>
      </c>
      <c r="Q55" s="499">
        <v>359.09999999999997</v>
      </c>
    </row>
    <row r="56" spans="1:17" ht="14.4" customHeight="1" x14ac:dyDescent="0.3">
      <c r="A56" s="494" t="s">
        <v>2443</v>
      </c>
      <c r="B56" s="495" t="s">
        <v>2082</v>
      </c>
      <c r="C56" s="495" t="s">
        <v>2048</v>
      </c>
      <c r="D56" s="495" t="s">
        <v>2455</v>
      </c>
      <c r="E56" s="495" t="s">
        <v>2456</v>
      </c>
      <c r="F56" s="498">
        <v>1</v>
      </c>
      <c r="G56" s="498">
        <v>13078</v>
      </c>
      <c r="H56" s="498">
        <v>1</v>
      </c>
      <c r="I56" s="498">
        <v>13078</v>
      </c>
      <c r="J56" s="498"/>
      <c r="K56" s="498"/>
      <c r="L56" s="498"/>
      <c r="M56" s="498"/>
      <c r="N56" s="498"/>
      <c r="O56" s="498"/>
      <c r="P56" s="511"/>
      <c r="Q56" s="499"/>
    </row>
    <row r="57" spans="1:17" ht="14.4" customHeight="1" x14ac:dyDescent="0.3">
      <c r="A57" s="494" t="s">
        <v>2443</v>
      </c>
      <c r="B57" s="495" t="s">
        <v>2082</v>
      </c>
      <c r="C57" s="495" t="s">
        <v>2048</v>
      </c>
      <c r="D57" s="495" t="s">
        <v>2220</v>
      </c>
      <c r="E57" s="495" t="s">
        <v>2221</v>
      </c>
      <c r="F57" s="498"/>
      <c r="G57" s="498"/>
      <c r="H57" s="498"/>
      <c r="I57" s="498"/>
      <c r="J57" s="498"/>
      <c r="K57" s="498"/>
      <c r="L57" s="498"/>
      <c r="M57" s="498"/>
      <c r="N57" s="498">
        <v>1</v>
      </c>
      <c r="O57" s="498">
        <v>893.9</v>
      </c>
      <c r="P57" s="511"/>
      <c r="Q57" s="499">
        <v>893.9</v>
      </c>
    </row>
    <row r="58" spans="1:17" ht="14.4" customHeight="1" x14ac:dyDescent="0.3">
      <c r="A58" s="494" t="s">
        <v>2443</v>
      </c>
      <c r="B58" s="495" t="s">
        <v>2082</v>
      </c>
      <c r="C58" s="495" t="s">
        <v>2048</v>
      </c>
      <c r="D58" s="495" t="s">
        <v>2457</v>
      </c>
      <c r="E58" s="495" t="s">
        <v>2458</v>
      </c>
      <c r="F58" s="498">
        <v>11</v>
      </c>
      <c r="G58" s="498">
        <v>56477.56</v>
      </c>
      <c r="H58" s="498">
        <v>1</v>
      </c>
      <c r="I58" s="498">
        <v>5134.3236363636361</v>
      </c>
      <c r="J58" s="498">
        <v>7</v>
      </c>
      <c r="K58" s="498">
        <v>36404.76</v>
      </c>
      <c r="L58" s="498">
        <v>0.64458804523424884</v>
      </c>
      <c r="M58" s="498">
        <v>5200.68</v>
      </c>
      <c r="N58" s="498">
        <v>1</v>
      </c>
      <c r="O58" s="498">
        <v>5200.68</v>
      </c>
      <c r="P58" s="511">
        <v>9.2084006462035545E-2</v>
      </c>
      <c r="Q58" s="499">
        <v>5200.68</v>
      </c>
    </row>
    <row r="59" spans="1:17" ht="14.4" customHeight="1" x14ac:dyDescent="0.3">
      <c r="A59" s="494" t="s">
        <v>2443</v>
      </c>
      <c r="B59" s="495" t="s">
        <v>2082</v>
      </c>
      <c r="C59" s="495" t="s">
        <v>2048</v>
      </c>
      <c r="D59" s="495" t="s">
        <v>2459</v>
      </c>
      <c r="E59" s="495" t="s">
        <v>2460</v>
      </c>
      <c r="F59" s="498"/>
      <c r="G59" s="498"/>
      <c r="H59" s="498"/>
      <c r="I59" s="498"/>
      <c r="J59" s="498">
        <v>1</v>
      </c>
      <c r="K59" s="498">
        <v>7196.51</v>
      </c>
      <c r="L59" s="498"/>
      <c r="M59" s="498">
        <v>7196.51</v>
      </c>
      <c r="N59" s="498"/>
      <c r="O59" s="498"/>
      <c r="P59" s="511"/>
      <c r="Q59" s="499"/>
    </row>
    <row r="60" spans="1:17" ht="14.4" customHeight="1" x14ac:dyDescent="0.3">
      <c r="A60" s="494" t="s">
        <v>2443</v>
      </c>
      <c r="B60" s="495" t="s">
        <v>2082</v>
      </c>
      <c r="C60" s="495" t="s">
        <v>2048</v>
      </c>
      <c r="D60" s="495" t="s">
        <v>2226</v>
      </c>
      <c r="E60" s="495" t="s">
        <v>2227</v>
      </c>
      <c r="F60" s="498">
        <v>1</v>
      </c>
      <c r="G60" s="498">
        <v>32179.09</v>
      </c>
      <c r="H60" s="498">
        <v>1</v>
      </c>
      <c r="I60" s="498">
        <v>32179.09</v>
      </c>
      <c r="J60" s="498"/>
      <c r="K60" s="498"/>
      <c r="L60" s="498"/>
      <c r="M60" s="498"/>
      <c r="N60" s="498"/>
      <c r="O60" s="498"/>
      <c r="P60" s="511"/>
      <c r="Q60" s="499"/>
    </row>
    <row r="61" spans="1:17" ht="14.4" customHeight="1" x14ac:dyDescent="0.3">
      <c r="A61" s="494" t="s">
        <v>2443</v>
      </c>
      <c r="B61" s="495" t="s">
        <v>2082</v>
      </c>
      <c r="C61" s="495" t="s">
        <v>2048</v>
      </c>
      <c r="D61" s="495" t="s">
        <v>2228</v>
      </c>
      <c r="E61" s="495" t="s">
        <v>2229</v>
      </c>
      <c r="F61" s="498">
        <v>15</v>
      </c>
      <c r="G61" s="498">
        <v>97420.17</v>
      </c>
      <c r="H61" s="498">
        <v>1</v>
      </c>
      <c r="I61" s="498">
        <v>6494.6779999999999</v>
      </c>
      <c r="J61" s="498">
        <v>3</v>
      </c>
      <c r="K61" s="498">
        <v>19761.39</v>
      </c>
      <c r="L61" s="498">
        <v>0.2028470079655989</v>
      </c>
      <c r="M61" s="498">
        <v>6587.13</v>
      </c>
      <c r="N61" s="498">
        <v>8</v>
      </c>
      <c r="O61" s="498">
        <v>52697.04</v>
      </c>
      <c r="P61" s="511">
        <v>0.54092535457493041</v>
      </c>
      <c r="Q61" s="499">
        <v>6587.13</v>
      </c>
    </row>
    <row r="62" spans="1:17" ht="14.4" customHeight="1" x14ac:dyDescent="0.3">
      <c r="A62" s="494" t="s">
        <v>2443</v>
      </c>
      <c r="B62" s="495" t="s">
        <v>2082</v>
      </c>
      <c r="C62" s="495" t="s">
        <v>2048</v>
      </c>
      <c r="D62" s="495" t="s">
        <v>2461</v>
      </c>
      <c r="E62" s="495" t="s">
        <v>2462</v>
      </c>
      <c r="F62" s="498"/>
      <c r="G62" s="498"/>
      <c r="H62" s="498"/>
      <c r="I62" s="498"/>
      <c r="J62" s="498">
        <v>7</v>
      </c>
      <c r="K62" s="498">
        <v>255330.94999999998</v>
      </c>
      <c r="L62" s="498"/>
      <c r="M62" s="498">
        <v>36475.85</v>
      </c>
      <c r="N62" s="498"/>
      <c r="O62" s="498"/>
      <c r="P62" s="511"/>
      <c r="Q62" s="499"/>
    </row>
    <row r="63" spans="1:17" ht="14.4" customHeight="1" x14ac:dyDescent="0.3">
      <c r="A63" s="494" t="s">
        <v>2443</v>
      </c>
      <c r="B63" s="495" t="s">
        <v>2082</v>
      </c>
      <c r="C63" s="495" t="s">
        <v>2048</v>
      </c>
      <c r="D63" s="495" t="s">
        <v>2463</v>
      </c>
      <c r="E63" s="495" t="s">
        <v>2464</v>
      </c>
      <c r="F63" s="498">
        <v>5</v>
      </c>
      <c r="G63" s="498">
        <v>125989.02</v>
      </c>
      <c r="H63" s="498">
        <v>1</v>
      </c>
      <c r="I63" s="498">
        <v>25197.804</v>
      </c>
      <c r="J63" s="498"/>
      <c r="K63" s="498"/>
      <c r="L63" s="498"/>
      <c r="M63" s="498"/>
      <c r="N63" s="498">
        <v>1</v>
      </c>
      <c r="O63" s="498">
        <v>25375.88</v>
      </c>
      <c r="P63" s="511">
        <v>0.20141342475717328</v>
      </c>
      <c r="Q63" s="499">
        <v>25375.88</v>
      </c>
    </row>
    <row r="64" spans="1:17" ht="14.4" customHeight="1" x14ac:dyDescent="0.3">
      <c r="A64" s="494" t="s">
        <v>2443</v>
      </c>
      <c r="B64" s="495" t="s">
        <v>2082</v>
      </c>
      <c r="C64" s="495" t="s">
        <v>2048</v>
      </c>
      <c r="D64" s="495" t="s">
        <v>2465</v>
      </c>
      <c r="E64" s="495" t="s">
        <v>2466</v>
      </c>
      <c r="F64" s="498">
        <v>2</v>
      </c>
      <c r="G64" s="498">
        <v>64242.74</v>
      </c>
      <c r="H64" s="498">
        <v>1</v>
      </c>
      <c r="I64" s="498">
        <v>32121.37</v>
      </c>
      <c r="J64" s="498"/>
      <c r="K64" s="498"/>
      <c r="L64" s="498"/>
      <c r="M64" s="498"/>
      <c r="N64" s="498"/>
      <c r="O64" s="498"/>
      <c r="P64" s="511"/>
      <c r="Q64" s="499"/>
    </row>
    <row r="65" spans="1:17" ht="14.4" customHeight="1" x14ac:dyDescent="0.3">
      <c r="A65" s="494" t="s">
        <v>2443</v>
      </c>
      <c r="B65" s="495" t="s">
        <v>2082</v>
      </c>
      <c r="C65" s="495" t="s">
        <v>2048</v>
      </c>
      <c r="D65" s="495" t="s">
        <v>2242</v>
      </c>
      <c r="E65" s="495" t="s">
        <v>2243</v>
      </c>
      <c r="F65" s="498"/>
      <c r="G65" s="498"/>
      <c r="H65" s="498"/>
      <c r="I65" s="498"/>
      <c r="J65" s="498"/>
      <c r="K65" s="498"/>
      <c r="L65" s="498"/>
      <c r="M65" s="498"/>
      <c r="N65" s="498">
        <v>2</v>
      </c>
      <c r="O65" s="498">
        <v>8720</v>
      </c>
      <c r="P65" s="511"/>
      <c r="Q65" s="499">
        <v>4360</v>
      </c>
    </row>
    <row r="66" spans="1:17" ht="14.4" customHeight="1" x14ac:dyDescent="0.3">
      <c r="A66" s="494" t="s">
        <v>2443</v>
      </c>
      <c r="B66" s="495" t="s">
        <v>2082</v>
      </c>
      <c r="C66" s="495" t="s">
        <v>2048</v>
      </c>
      <c r="D66" s="495" t="s">
        <v>2467</v>
      </c>
      <c r="E66" s="495" t="s">
        <v>2468</v>
      </c>
      <c r="F66" s="498"/>
      <c r="G66" s="498"/>
      <c r="H66" s="498"/>
      <c r="I66" s="498"/>
      <c r="J66" s="498"/>
      <c r="K66" s="498"/>
      <c r="L66" s="498"/>
      <c r="M66" s="498"/>
      <c r="N66" s="498">
        <v>1</v>
      </c>
      <c r="O66" s="498">
        <v>33125.26</v>
      </c>
      <c r="P66" s="511"/>
      <c r="Q66" s="499">
        <v>33125.26</v>
      </c>
    </row>
    <row r="67" spans="1:17" ht="14.4" customHeight="1" x14ac:dyDescent="0.3">
      <c r="A67" s="494" t="s">
        <v>2443</v>
      </c>
      <c r="B67" s="495" t="s">
        <v>2082</v>
      </c>
      <c r="C67" s="495" t="s">
        <v>2048</v>
      </c>
      <c r="D67" s="495" t="s">
        <v>2469</v>
      </c>
      <c r="E67" s="495" t="s">
        <v>2470</v>
      </c>
      <c r="F67" s="498"/>
      <c r="G67" s="498"/>
      <c r="H67" s="498"/>
      <c r="I67" s="498"/>
      <c r="J67" s="498"/>
      <c r="K67" s="498"/>
      <c r="L67" s="498"/>
      <c r="M67" s="498"/>
      <c r="N67" s="498">
        <v>1</v>
      </c>
      <c r="O67" s="498">
        <v>4890.29</v>
      </c>
      <c r="P67" s="511"/>
      <c r="Q67" s="499">
        <v>4890.29</v>
      </c>
    </row>
    <row r="68" spans="1:17" ht="14.4" customHeight="1" x14ac:dyDescent="0.3">
      <c r="A68" s="494" t="s">
        <v>2443</v>
      </c>
      <c r="B68" s="495" t="s">
        <v>2082</v>
      </c>
      <c r="C68" s="495" t="s">
        <v>2048</v>
      </c>
      <c r="D68" s="495" t="s">
        <v>2471</v>
      </c>
      <c r="E68" s="495" t="s">
        <v>2472</v>
      </c>
      <c r="F68" s="498">
        <v>1</v>
      </c>
      <c r="G68" s="498">
        <v>30135</v>
      </c>
      <c r="H68" s="498">
        <v>1</v>
      </c>
      <c r="I68" s="498">
        <v>30135</v>
      </c>
      <c r="J68" s="498"/>
      <c r="K68" s="498"/>
      <c r="L68" s="498"/>
      <c r="M68" s="498"/>
      <c r="N68" s="498"/>
      <c r="O68" s="498"/>
      <c r="P68" s="511"/>
      <c r="Q68" s="499"/>
    </row>
    <row r="69" spans="1:17" ht="14.4" customHeight="1" x14ac:dyDescent="0.3">
      <c r="A69" s="494" t="s">
        <v>2443</v>
      </c>
      <c r="B69" s="495" t="s">
        <v>2082</v>
      </c>
      <c r="C69" s="495" t="s">
        <v>2057</v>
      </c>
      <c r="D69" s="495" t="s">
        <v>2262</v>
      </c>
      <c r="E69" s="495" t="s">
        <v>2263</v>
      </c>
      <c r="F69" s="498">
        <v>89</v>
      </c>
      <c r="G69" s="498">
        <v>18156</v>
      </c>
      <c r="H69" s="498">
        <v>1</v>
      </c>
      <c r="I69" s="498">
        <v>204</v>
      </c>
      <c r="J69" s="498">
        <v>76</v>
      </c>
      <c r="K69" s="498">
        <v>15580</v>
      </c>
      <c r="L69" s="498">
        <v>0.85811852831020052</v>
      </c>
      <c r="M69" s="498">
        <v>205</v>
      </c>
      <c r="N69" s="498">
        <v>86</v>
      </c>
      <c r="O69" s="498">
        <v>17674</v>
      </c>
      <c r="P69" s="511">
        <v>0.9734523022692223</v>
      </c>
      <c r="Q69" s="499">
        <v>205.51162790697674</v>
      </c>
    </row>
    <row r="70" spans="1:17" ht="14.4" customHeight="1" x14ac:dyDescent="0.3">
      <c r="A70" s="494" t="s">
        <v>2443</v>
      </c>
      <c r="B70" s="495" t="s">
        <v>2082</v>
      </c>
      <c r="C70" s="495" t="s">
        <v>2057</v>
      </c>
      <c r="D70" s="495" t="s">
        <v>2264</v>
      </c>
      <c r="E70" s="495" t="s">
        <v>2265</v>
      </c>
      <c r="F70" s="498">
        <v>16</v>
      </c>
      <c r="G70" s="498">
        <v>2384</v>
      </c>
      <c r="H70" s="498">
        <v>1</v>
      </c>
      <c r="I70" s="498">
        <v>149</v>
      </c>
      <c r="J70" s="498">
        <v>16</v>
      </c>
      <c r="K70" s="498">
        <v>2400</v>
      </c>
      <c r="L70" s="498">
        <v>1.0067114093959733</v>
      </c>
      <c r="M70" s="498">
        <v>150</v>
      </c>
      <c r="N70" s="498">
        <v>14</v>
      </c>
      <c r="O70" s="498">
        <v>2108</v>
      </c>
      <c r="P70" s="511">
        <v>0.88422818791946312</v>
      </c>
      <c r="Q70" s="499">
        <v>150.57142857142858</v>
      </c>
    </row>
    <row r="71" spans="1:17" ht="14.4" customHeight="1" x14ac:dyDescent="0.3">
      <c r="A71" s="494" t="s">
        <v>2443</v>
      </c>
      <c r="B71" s="495" t="s">
        <v>2082</v>
      </c>
      <c r="C71" s="495" t="s">
        <v>2057</v>
      </c>
      <c r="D71" s="495" t="s">
        <v>2266</v>
      </c>
      <c r="E71" s="495" t="s">
        <v>2267</v>
      </c>
      <c r="F71" s="498">
        <v>18</v>
      </c>
      <c r="G71" s="498">
        <v>3258</v>
      </c>
      <c r="H71" s="498">
        <v>1</v>
      </c>
      <c r="I71" s="498">
        <v>181</v>
      </c>
      <c r="J71" s="498">
        <v>34</v>
      </c>
      <c r="K71" s="498">
        <v>6188</v>
      </c>
      <c r="L71" s="498">
        <v>1.8993247391037447</v>
      </c>
      <c r="M71" s="498">
        <v>182</v>
      </c>
      <c r="N71" s="498">
        <v>24</v>
      </c>
      <c r="O71" s="498">
        <v>4379</v>
      </c>
      <c r="P71" s="511">
        <v>1.3440761203192142</v>
      </c>
      <c r="Q71" s="499">
        <v>182.45833333333334</v>
      </c>
    </row>
    <row r="72" spans="1:17" ht="14.4" customHeight="1" x14ac:dyDescent="0.3">
      <c r="A72" s="494" t="s">
        <v>2443</v>
      </c>
      <c r="B72" s="495" t="s">
        <v>2082</v>
      </c>
      <c r="C72" s="495" t="s">
        <v>2057</v>
      </c>
      <c r="D72" s="495" t="s">
        <v>2268</v>
      </c>
      <c r="E72" s="495" t="s">
        <v>2269</v>
      </c>
      <c r="F72" s="498">
        <v>13</v>
      </c>
      <c r="G72" s="498">
        <v>1612</v>
      </c>
      <c r="H72" s="498">
        <v>1</v>
      </c>
      <c r="I72" s="498">
        <v>124</v>
      </c>
      <c r="J72" s="498">
        <v>8</v>
      </c>
      <c r="K72" s="498">
        <v>992</v>
      </c>
      <c r="L72" s="498">
        <v>0.61538461538461542</v>
      </c>
      <c r="M72" s="498">
        <v>124</v>
      </c>
      <c r="N72" s="498">
        <v>9</v>
      </c>
      <c r="O72" s="498">
        <v>1118</v>
      </c>
      <c r="P72" s="511">
        <v>0.69354838709677424</v>
      </c>
      <c r="Q72" s="499">
        <v>124.22222222222223</v>
      </c>
    </row>
    <row r="73" spans="1:17" ht="14.4" customHeight="1" x14ac:dyDescent="0.3">
      <c r="A73" s="494" t="s">
        <v>2443</v>
      </c>
      <c r="B73" s="495" t="s">
        <v>2082</v>
      </c>
      <c r="C73" s="495" t="s">
        <v>2057</v>
      </c>
      <c r="D73" s="495" t="s">
        <v>2270</v>
      </c>
      <c r="E73" s="495" t="s">
        <v>2271</v>
      </c>
      <c r="F73" s="498">
        <v>14</v>
      </c>
      <c r="G73" s="498">
        <v>3024</v>
      </c>
      <c r="H73" s="498">
        <v>1</v>
      </c>
      <c r="I73" s="498">
        <v>216</v>
      </c>
      <c r="J73" s="498">
        <v>12</v>
      </c>
      <c r="K73" s="498">
        <v>2604</v>
      </c>
      <c r="L73" s="498">
        <v>0.86111111111111116</v>
      </c>
      <c r="M73" s="498">
        <v>217</v>
      </c>
      <c r="N73" s="498">
        <v>13</v>
      </c>
      <c r="O73" s="498">
        <v>2826</v>
      </c>
      <c r="P73" s="511">
        <v>0.93452380952380953</v>
      </c>
      <c r="Q73" s="499">
        <v>217.38461538461539</v>
      </c>
    </row>
    <row r="74" spans="1:17" ht="14.4" customHeight="1" x14ac:dyDescent="0.3">
      <c r="A74" s="494" t="s">
        <v>2443</v>
      </c>
      <c r="B74" s="495" t="s">
        <v>2082</v>
      </c>
      <c r="C74" s="495" t="s">
        <v>2057</v>
      </c>
      <c r="D74" s="495" t="s">
        <v>2272</v>
      </c>
      <c r="E74" s="495" t="s">
        <v>2273</v>
      </c>
      <c r="F74" s="498">
        <v>2</v>
      </c>
      <c r="G74" s="498">
        <v>432</v>
      </c>
      <c r="H74" s="498">
        <v>1</v>
      </c>
      <c r="I74" s="498">
        <v>216</v>
      </c>
      <c r="J74" s="498">
        <v>4</v>
      </c>
      <c r="K74" s="498">
        <v>868</v>
      </c>
      <c r="L74" s="498">
        <v>2.0092592592592591</v>
      </c>
      <c r="M74" s="498">
        <v>217</v>
      </c>
      <c r="N74" s="498">
        <v>4</v>
      </c>
      <c r="O74" s="498">
        <v>870</v>
      </c>
      <c r="P74" s="511">
        <v>2.0138888888888888</v>
      </c>
      <c r="Q74" s="499">
        <v>217.5</v>
      </c>
    </row>
    <row r="75" spans="1:17" ht="14.4" customHeight="1" x14ac:dyDescent="0.3">
      <c r="A75" s="494" t="s">
        <v>2443</v>
      </c>
      <c r="B75" s="495" t="s">
        <v>2082</v>
      </c>
      <c r="C75" s="495" t="s">
        <v>2057</v>
      </c>
      <c r="D75" s="495" t="s">
        <v>2276</v>
      </c>
      <c r="E75" s="495" t="s">
        <v>2277</v>
      </c>
      <c r="F75" s="498">
        <v>20</v>
      </c>
      <c r="G75" s="498">
        <v>4360</v>
      </c>
      <c r="H75" s="498">
        <v>1</v>
      </c>
      <c r="I75" s="498">
        <v>218</v>
      </c>
      <c r="J75" s="498">
        <v>26</v>
      </c>
      <c r="K75" s="498">
        <v>5694</v>
      </c>
      <c r="L75" s="498">
        <v>1.3059633027522937</v>
      </c>
      <c r="M75" s="498">
        <v>219</v>
      </c>
      <c r="N75" s="498">
        <v>23</v>
      </c>
      <c r="O75" s="498">
        <v>5047</v>
      </c>
      <c r="P75" s="511">
        <v>1.1575688073394494</v>
      </c>
      <c r="Q75" s="499">
        <v>219.43478260869566</v>
      </c>
    </row>
    <row r="76" spans="1:17" ht="14.4" customHeight="1" x14ac:dyDescent="0.3">
      <c r="A76" s="494" t="s">
        <v>2443</v>
      </c>
      <c r="B76" s="495" t="s">
        <v>2082</v>
      </c>
      <c r="C76" s="495" t="s">
        <v>2057</v>
      </c>
      <c r="D76" s="495" t="s">
        <v>2292</v>
      </c>
      <c r="E76" s="495" t="s">
        <v>2293</v>
      </c>
      <c r="F76" s="498">
        <v>1</v>
      </c>
      <c r="G76" s="498">
        <v>256</v>
      </c>
      <c r="H76" s="498">
        <v>1</v>
      </c>
      <c r="I76" s="498">
        <v>256</v>
      </c>
      <c r="J76" s="498"/>
      <c r="K76" s="498"/>
      <c r="L76" s="498"/>
      <c r="M76" s="498"/>
      <c r="N76" s="498"/>
      <c r="O76" s="498"/>
      <c r="P76" s="511"/>
      <c r="Q76" s="499"/>
    </row>
    <row r="77" spans="1:17" ht="14.4" customHeight="1" x14ac:dyDescent="0.3">
      <c r="A77" s="494" t="s">
        <v>2443</v>
      </c>
      <c r="B77" s="495" t="s">
        <v>2082</v>
      </c>
      <c r="C77" s="495" t="s">
        <v>2057</v>
      </c>
      <c r="D77" s="495" t="s">
        <v>2294</v>
      </c>
      <c r="E77" s="495" t="s">
        <v>2295</v>
      </c>
      <c r="F77" s="498">
        <v>2</v>
      </c>
      <c r="G77" s="498">
        <v>650</v>
      </c>
      <c r="H77" s="498">
        <v>1</v>
      </c>
      <c r="I77" s="498">
        <v>325</v>
      </c>
      <c r="J77" s="498">
        <v>6</v>
      </c>
      <c r="K77" s="498">
        <v>1956</v>
      </c>
      <c r="L77" s="498">
        <v>3.0092307692307694</v>
      </c>
      <c r="M77" s="498">
        <v>326</v>
      </c>
      <c r="N77" s="498">
        <v>3</v>
      </c>
      <c r="O77" s="498">
        <v>984</v>
      </c>
      <c r="P77" s="511">
        <v>1.5138461538461538</v>
      </c>
      <c r="Q77" s="499">
        <v>328</v>
      </c>
    </row>
    <row r="78" spans="1:17" ht="14.4" customHeight="1" x14ac:dyDescent="0.3">
      <c r="A78" s="494" t="s">
        <v>2443</v>
      </c>
      <c r="B78" s="495" t="s">
        <v>2082</v>
      </c>
      <c r="C78" s="495" t="s">
        <v>2057</v>
      </c>
      <c r="D78" s="495" t="s">
        <v>2300</v>
      </c>
      <c r="E78" s="495" t="s">
        <v>2301</v>
      </c>
      <c r="F78" s="498">
        <v>15</v>
      </c>
      <c r="G78" s="498">
        <v>61830</v>
      </c>
      <c r="H78" s="498">
        <v>1</v>
      </c>
      <c r="I78" s="498">
        <v>4122</v>
      </c>
      <c r="J78" s="498">
        <v>2</v>
      </c>
      <c r="K78" s="498">
        <v>8254</v>
      </c>
      <c r="L78" s="498">
        <v>0.13349506711952128</v>
      </c>
      <c r="M78" s="498">
        <v>4127</v>
      </c>
      <c r="N78" s="498">
        <v>7</v>
      </c>
      <c r="O78" s="498">
        <v>28905</v>
      </c>
      <c r="P78" s="511">
        <v>0.46749150897622516</v>
      </c>
      <c r="Q78" s="499">
        <v>4129.2857142857147</v>
      </c>
    </row>
    <row r="79" spans="1:17" ht="14.4" customHeight="1" x14ac:dyDescent="0.3">
      <c r="A79" s="494" t="s">
        <v>2443</v>
      </c>
      <c r="B79" s="495" t="s">
        <v>2082</v>
      </c>
      <c r="C79" s="495" t="s">
        <v>2057</v>
      </c>
      <c r="D79" s="495" t="s">
        <v>2314</v>
      </c>
      <c r="E79" s="495" t="s">
        <v>2315</v>
      </c>
      <c r="F79" s="498">
        <v>49</v>
      </c>
      <c r="G79" s="498">
        <v>186739</v>
      </c>
      <c r="H79" s="498">
        <v>1</v>
      </c>
      <c r="I79" s="498">
        <v>3811</v>
      </c>
      <c r="J79" s="498">
        <v>47</v>
      </c>
      <c r="K79" s="498">
        <v>179305</v>
      </c>
      <c r="L79" s="498">
        <v>0.96019042620984374</v>
      </c>
      <c r="M79" s="498">
        <v>3815</v>
      </c>
      <c r="N79" s="498">
        <v>39</v>
      </c>
      <c r="O79" s="498">
        <v>148875</v>
      </c>
      <c r="P79" s="511">
        <v>0.79723571401796089</v>
      </c>
      <c r="Q79" s="499">
        <v>3817.3076923076924</v>
      </c>
    </row>
    <row r="80" spans="1:17" ht="14.4" customHeight="1" x14ac:dyDescent="0.3">
      <c r="A80" s="494" t="s">
        <v>2443</v>
      </c>
      <c r="B80" s="495" t="s">
        <v>2082</v>
      </c>
      <c r="C80" s="495" t="s">
        <v>2057</v>
      </c>
      <c r="D80" s="495" t="s">
        <v>2316</v>
      </c>
      <c r="E80" s="495" t="s">
        <v>2317</v>
      </c>
      <c r="F80" s="498">
        <v>1</v>
      </c>
      <c r="G80" s="498">
        <v>5145</v>
      </c>
      <c r="H80" s="498">
        <v>1</v>
      </c>
      <c r="I80" s="498">
        <v>5145</v>
      </c>
      <c r="J80" s="498"/>
      <c r="K80" s="498"/>
      <c r="L80" s="498"/>
      <c r="M80" s="498"/>
      <c r="N80" s="498"/>
      <c r="O80" s="498"/>
      <c r="P80" s="511"/>
      <c r="Q80" s="499"/>
    </row>
    <row r="81" spans="1:17" ht="14.4" customHeight="1" x14ac:dyDescent="0.3">
      <c r="A81" s="494" t="s">
        <v>2443</v>
      </c>
      <c r="B81" s="495" t="s">
        <v>2082</v>
      </c>
      <c r="C81" s="495" t="s">
        <v>2057</v>
      </c>
      <c r="D81" s="495" t="s">
        <v>2318</v>
      </c>
      <c r="E81" s="495" t="s">
        <v>2319</v>
      </c>
      <c r="F81" s="498">
        <v>21</v>
      </c>
      <c r="G81" s="498">
        <v>164388</v>
      </c>
      <c r="H81" s="498">
        <v>1</v>
      </c>
      <c r="I81" s="498">
        <v>7828</v>
      </c>
      <c r="J81" s="498">
        <v>19</v>
      </c>
      <c r="K81" s="498">
        <v>148865</v>
      </c>
      <c r="L81" s="498">
        <v>0.90557096625057787</v>
      </c>
      <c r="M81" s="498">
        <v>7835</v>
      </c>
      <c r="N81" s="498">
        <v>17</v>
      </c>
      <c r="O81" s="498">
        <v>133247</v>
      </c>
      <c r="P81" s="511">
        <v>0.81056403143781786</v>
      </c>
      <c r="Q81" s="499">
        <v>7838.0588235294117</v>
      </c>
    </row>
    <row r="82" spans="1:17" ht="14.4" customHeight="1" x14ac:dyDescent="0.3">
      <c r="A82" s="494" t="s">
        <v>2443</v>
      </c>
      <c r="B82" s="495" t="s">
        <v>2082</v>
      </c>
      <c r="C82" s="495" t="s">
        <v>2057</v>
      </c>
      <c r="D82" s="495" t="s">
        <v>2330</v>
      </c>
      <c r="E82" s="495" t="s">
        <v>2331</v>
      </c>
      <c r="F82" s="498">
        <v>15</v>
      </c>
      <c r="G82" s="498">
        <v>19140</v>
      </c>
      <c r="H82" s="498">
        <v>1</v>
      </c>
      <c r="I82" s="498">
        <v>1276</v>
      </c>
      <c r="J82" s="498">
        <v>15</v>
      </c>
      <c r="K82" s="498">
        <v>19155</v>
      </c>
      <c r="L82" s="498">
        <v>1.0007836990595611</v>
      </c>
      <c r="M82" s="498">
        <v>1277</v>
      </c>
      <c r="N82" s="498">
        <v>9</v>
      </c>
      <c r="O82" s="498">
        <v>11502</v>
      </c>
      <c r="P82" s="511">
        <v>0.6009404388714733</v>
      </c>
      <c r="Q82" s="499">
        <v>1278</v>
      </c>
    </row>
    <row r="83" spans="1:17" ht="14.4" customHeight="1" x14ac:dyDescent="0.3">
      <c r="A83" s="494" t="s">
        <v>2443</v>
      </c>
      <c r="B83" s="495" t="s">
        <v>2082</v>
      </c>
      <c r="C83" s="495" t="s">
        <v>2057</v>
      </c>
      <c r="D83" s="495" t="s">
        <v>2332</v>
      </c>
      <c r="E83" s="495" t="s">
        <v>2333</v>
      </c>
      <c r="F83" s="498">
        <v>4</v>
      </c>
      <c r="G83" s="498">
        <v>4652</v>
      </c>
      <c r="H83" s="498">
        <v>1</v>
      </c>
      <c r="I83" s="498">
        <v>1163</v>
      </c>
      <c r="J83" s="498">
        <v>14</v>
      </c>
      <c r="K83" s="498">
        <v>16296</v>
      </c>
      <c r="L83" s="498">
        <v>3.5030094582975067</v>
      </c>
      <c r="M83" s="498">
        <v>1164</v>
      </c>
      <c r="N83" s="498">
        <v>7</v>
      </c>
      <c r="O83" s="498">
        <v>8154</v>
      </c>
      <c r="P83" s="511">
        <v>1.7527944969905418</v>
      </c>
      <c r="Q83" s="499">
        <v>1164.8571428571429</v>
      </c>
    </row>
    <row r="84" spans="1:17" ht="14.4" customHeight="1" x14ac:dyDescent="0.3">
      <c r="A84" s="494" t="s">
        <v>2443</v>
      </c>
      <c r="B84" s="495" t="s">
        <v>2082</v>
      </c>
      <c r="C84" s="495" t="s">
        <v>2057</v>
      </c>
      <c r="D84" s="495" t="s">
        <v>2334</v>
      </c>
      <c r="E84" s="495" t="s">
        <v>2335</v>
      </c>
      <c r="F84" s="498">
        <v>32</v>
      </c>
      <c r="G84" s="498">
        <v>162080</v>
      </c>
      <c r="H84" s="498">
        <v>1</v>
      </c>
      <c r="I84" s="498">
        <v>5065</v>
      </c>
      <c r="J84" s="498">
        <v>44</v>
      </c>
      <c r="K84" s="498">
        <v>222992</v>
      </c>
      <c r="L84" s="498">
        <v>1.3758144126357355</v>
      </c>
      <c r="M84" s="498">
        <v>5068</v>
      </c>
      <c r="N84" s="498">
        <v>15</v>
      </c>
      <c r="O84" s="498">
        <v>76056</v>
      </c>
      <c r="P84" s="511">
        <v>0.46924975320829221</v>
      </c>
      <c r="Q84" s="499">
        <v>5070.3999999999996</v>
      </c>
    </row>
    <row r="85" spans="1:17" ht="14.4" customHeight="1" x14ac:dyDescent="0.3">
      <c r="A85" s="494" t="s">
        <v>2443</v>
      </c>
      <c r="B85" s="495" t="s">
        <v>2082</v>
      </c>
      <c r="C85" s="495" t="s">
        <v>2057</v>
      </c>
      <c r="D85" s="495" t="s">
        <v>2336</v>
      </c>
      <c r="E85" s="495" t="s">
        <v>2337</v>
      </c>
      <c r="F85" s="498">
        <v>35</v>
      </c>
      <c r="G85" s="498">
        <v>268415</v>
      </c>
      <c r="H85" s="498">
        <v>1</v>
      </c>
      <c r="I85" s="498">
        <v>7669</v>
      </c>
      <c r="J85" s="498">
        <v>34</v>
      </c>
      <c r="K85" s="498">
        <v>260882</v>
      </c>
      <c r="L85" s="498">
        <v>0.97193524952033228</v>
      </c>
      <c r="M85" s="498">
        <v>7673</v>
      </c>
      <c r="N85" s="498">
        <v>20</v>
      </c>
      <c r="O85" s="498">
        <v>153508</v>
      </c>
      <c r="P85" s="511">
        <v>0.57190544492669937</v>
      </c>
      <c r="Q85" s="499">
        <v>7675.4</v>
      </c>
    </row>
    <row r="86" spans="1:17" ht="14.4" customHeight="1" x14ac:dyDescent="0.3">
      <c r="A86" s="494" t="s">
        <v>2443</v>
      </c>
      <c r="B86" s="495" t="s">
        <v>2082</v>
      </c>
      <c r="C86" s="495" t="s">
        <v>2057</v>
      </c>
      <c r="D86" s="495" t="s">
        <v>2338</v>
      </c>
      <c r="E86" s="495" t="s">
        <v>2339</v>
      </c>
      <c r="F86" s="498">
        <v>5</v>
      </c>
      <c r="G86" s="498">
        <v>27525</v>
      </c>
      <c r="H86" s="498">
        <v>1</v>
      </c>
      <c r="I86" s="498">
        <v>5505</v>
      </c>
      <c r="J86" s="498">
        <v>3</v>
      </c>
      <c r="K86" s="498">
        <v>16524</v>
      </c>
      <c r="L86" s="498">
        <v>0.60032697547683922</v>
      </c>
      <c r="M86" s="498">
        <v>5508</v>
      </c>
      <c r="N86" s="498">
        <v>3</v>
      </c>
      <c r="O86" s="498">
        <v>16530</v>
      </c>
      <c r="P86" s="511">
        <v>0.60054495912806538</v>
      </c>
      <c r="Q86" s="499">
        <v>5510</v>
      </c>
    </row>
    <row r="87" spans="1:17" ht="14.4" customHeight="1" x14ac:dyDescent="0.3">
      <c r="A87" s="494" t="s">
        <v>2443</v>
      </c>
      <c r="B87" s="495" t="s">
        <v>2082</v>
      </c>
      <c r="C87" s="495" t="s">
        <v>2057</v>
      </c>
      <c r="D87" s="495" t="s">
        <v>2342</v>
      </c>
      <c r="E87" s="495" t="s">
        <v>2343</v>
      </c>
      <c r="F87" s="498">
        <v>1230</v>
      </c>
      <c r="G87" s="498">
        <v>211560</v>
      </c>
      <c r="H87" s="498">
        <v>1</v>
      </c>
      <c r="I87" s="498">
        <v>172</v>
      </c>
      <c r="J87" s="498">
        <v>1158</v>
      </c>
      <c r="K87" s="498">
        <v>200334</v>
      </c>
      <c r="L87" s="498">
        <v>0.94693703913783323</v>
      </c>
      <c r="M87" s="498">
        <v>173</v>
      </c>
      <c r="N87" s="498">
        <v>1120</v>
      </c>
      <c r="O87" s="498">
        <v>194300</v>
      </c>
      <c r="P87" s="511">
        <v>0.91841557950463226</v>
      </c>
      <c r="Q87" s="499">
        <v>173.48214285714286</v>
      </c>
    </row>
    <row r="88" spans="1:17" ht="14.4" customHeight="1" x14ac:dyDescent="0.3">
      <c r="A88" s="494" t="s">
        <v>2443</v>
      </c>
      <c r="B88" s="495" t="s">
        <v>2082</v>
      </c>
      <c r="C88" s="495" t="s">
        <v>2057</v>
      </c>
      <c r="D88" s="495" t="s">
        <v>2344</v>
      </c>
      <c r="E88" s="495" t="s">
        <v>2345</v>
      </c>
      <c r="F88" s="498">
        <v>82</v>
      </c>
      <c r="G88" s="498">
        <v>163508</v>
      </c>
      <c r="H88" s="498">
        <v>1</v>
      </c>
      <c r="I88" s="498">
        <v>1994</v>
      </c>
      <c r="J88" s="498">
        <v>96</v>
      </c>
      <c r="K88" s="498">
        <v>191616</v>
      </c>
      <c r="L88" s="498">
        <v>1.1719059617878025</v>
      </c>
      <c r="M88" s="498">
        <v>1996</v>
      </c>
      <c r="N88" s="498">
        <v>80</v>
      </c>
      <c r="O88" s="498">
        <v>159785</v>
      </c>
      <c r="P88" s="511">
        <v>0.97723047190351542</v>
      </c>
      <c r="Q88" s="499">
        <v>1997.3125</v>
      </c>
    </row>
    <row r="89" spans="1:17" ht="14.4" customHeight="1" x14ac:dyDescent="0.3">
      <c r="A89" s="494" t="s">
        <v>2443</v>
      </c>
      <c r="B89" s="495" t="s">
        <v>2082</v>
      </c>
      <c r="C89" s="495" t="s">
        <v>2057</v>
      </c>
      <c r="D89" s="495" t="s">
        <v>2350</v>
      </c>
      <c r="E89" s="495" t="s">
        <v>2351</v>
      </c>
      <c r="F89" s="498">
        <v>38</v>
      </c>
      <c r="G89" s="498">
        <v>102258</v>
      </c>
      <c r="H89" s="498">
        <v>1</v>
      </c>
      <c r="I89" s="498">
        <v>2691</v>
      </c>
      <c r="J89" s="498">
        <v>40</v>
      </c>
      <c r="K89" s="498">
        <v>107680</v>
      </c>
      <c r="L89" s="498">
        <v>1.0530227463865909</v>
      </c>
      <c r="M89" s="498">
        <v>2692</v>
      </c>
      <c r="N89" s="498">
        <v>24</v>
      </c>
      <c r="O89" s="498">
        <v>64629</v>
      </c>
      <c r="P89" s="511">
        <v>0.63201901073754618</v>
      </c>
      <c r="Q89" s="499">
        <v>2692.875</v>
      </c>
    </row>
    <row r="90" spans="1:17" ht="14.4" customHeight="1" x14ac:dyDescent="0.3">
      <c r="A90" s="494" t="s">
        <v>2443</v>
      </c>
      <c r="B90" s="495" t="s">
        <v>2082</v>
      </c>
      <c r="C90" s="495" t="s">
        <v>2057</v>
      </c>
      <c r="D90" s="495" t="s">
        <v>2352</v>
      </c>
      <c r="E90" s="495" t="s">
        <v>2353</v>
      </c>
      <c r="F90" s="498">
        <v>5</v>
      </c>
      <c r="G90" s="498">
        <v>25885</v>
      </c>
      <c r="H90" s="498">
        <v>1</v>
      </c>
      <c r="I90" s="498">
        <v>5177</v>
      </c>
      <c r="J90" s="498">
        <v>6</v>
      </c>
      <c r="K90" s="498">
        <v>31080</v>
      </c>
      <c r="L90" s="498">
        <v>1.2006953834266949</v>
      </c>
      <c r="M90" s="498">
        <v>5180</v>
      </c>
      <c r="N90" s="498">
        <v>4</v>
      </c>
      <c r="O90" s="498">
        <v>20732</v>
      </c>
      <c r="P90" s="511">
        <v>0.80092717790225998</v>
      </c>
      <c r="Q90" s="499">
        <v>5183</v>
      </c>
    </row>
    <row r="91" spans="1:17" ht="14.4" customHeight="1" x14ac:dyDescent="0.3">
      <c r="A91" s="494" t="s">
        <v>2443</v>
      </c>
      <c r="B91" s="495" t="s">
        <v>2082</v>
      </c>
      <c r="C91" s="495" t="s">
        <v>2057</v>
      </c>
      <c r="D91" s="495" t="s">
        <v>2362</v>
      </c>
      <c r="E91" s="495" t="s">
        <v>2363</v>
      </c>
      <c r="F91" s="498">
        <v>13</v>
      </c>
      <c r="G91" s="498">
        <v>26962</v>
      </c>
      <c r="H91" s="498">
        <v>1</v>
      </c>
      <c r="I91" s="498">
        <v>2074</v>
      </c>
      <c r="J91" s="498">
        <v>8</v>
      </c>
      <c r="K91" s="498">
        <v>16608</v>
      </c>
      <c r="L91" s="498">
        <v>0.61597804317187155</v>
      </c>
      <c r="M91" s="498">
        <v>2076</v>
      </c>
      <c r="N91" s="498">
        <v>2</v>
      </c>
      <c r="O91" s="498">
        <v>4152</v>
      </c>
      <c r="P91" s="511">
        <v>0.15399451079296789</v>
      </c>
      <c r="Q91" s="499">
        <v>2076</v>
      </c>
    </row>
    <row r="92" spans="1:17" ht="14.4" customHeight="1" x14ac:dyDescent="0.3">
      <c r="A92" s="494" t="s">
        <v>2443</v>
      </c>
      <c r="B92" s="495" t="s">
        <v>2082</v>
      </c>
      <c r="C92" s="495" t="s">
        <v>2057</v>
      </c>
      <c r="D92" s="495" t="s">
        <v>2364</v>
      </c>
      <c r="E92" s="495" t="s">
        <v>2365</v>
      </c>
      <c r="F92" s="498">
        <v>2</v>
      </c>
      <c r="G92" s="498">
        <v>298</v>
      </c>
      <c r="H92" s="498">
        <v>1</v>
      </c>
      <c r="I92" s="498">
        <v>149</v>
      </c>
      <c r="J92" s="498">
        <v>9</v>
      </c>
      <c r="K92" s="498">
        <v>1350</v>
      </c>
      <c r="L92" s="498">
        <v>4.5302013422818792</v>
      </c>
      <c r="M92" s="498">
        <v>150</v>
      </c>
      <c r="N92" s="498">
        <v>6</v>
      </c>
      <c r="O92" s="498">
        <v>904</v>
      </c>
      <c r="P92" s="511">
        <v>3.0335570469798658</v>
      </c>
      <c r="Q92" s="499">
        <v>150.66666666666666</v>
      </c>
    </row>
    <row r="93" spans="1:17" ht="14.4" customHeight="1" x14ac:dyDescent="0.3">
      <c r="A93" s="494" t="s">
        <v>2443</v>
      </c>
      <c r="B93" s="495" t="s">
        <v>2082</v>
      </c>
      <c r="C93" s="495" t="s">
        <v>2057</v>
      </c>
      <c r="D93" s="495" t="s">
        <v>2366</v>
      </c>
      <c r="E93" s="495" t="s">
        <v>2367</v>
      </c>
      <c r="F93" s="498">
        <v>1</v>
      </c>
      <c r="G93" s="498">
        <v>192</v>
      </c>
      <c r="H93" s="498">
        <v>1</v>
      </c>
      <c r="I93" s="498">
        <v>192</v>
      </c>
      <c r="J93" s="498">
        <v>2</v>
      </c>
      <c r="K93" s="498">
        <v>386</v>
      </c>
      <c r="L93" s="498">
        <v>2.0104166666666665</v>
      </c>
      <c r="M93" s="498">
        <v>193</v>
      </c>
      <c r="N93" s="498">
        <v>7</v>
      </c>
      <c r="O93" s="498">
        <v>1357</v>
      </c>
      <c r="P93" s="511">
        <v>7.067708333333333</v>
      </c>
      <c r="Q93" s="499">
        <v>193.85714285714286</v>
      </c>
    </row>
    <row r="94" spans="1:17" ht="14.4" customHeight="1" x14ac:dyDescent="0.3">
      <c r="A94" s="494" t="s">
        <v>2443</v>
      </c>
      <c r="B94" s="495" t="s">
        <v>2082</v>
      </c>
      <c r="C94" s="495" t="s">
        <v>2057</v>
      </c>
      <c r="D94" s="495" t="s">
        <v>2368</v>
      </c>
      <c r="E94" s="495" t="s">
        <v>2369</v>
      </c>
      <c r="F94" s="498">
        <v>1</v>
      </c>
      <c r="G94" s="498">
        <v>197</v>
      </c>
      <c r="H94" s="498">
        <v>1</v>
      </c>
      <c r="I94" s="498">
        <v>197</v>
      </c>
      <c r="J94" s="498">
        <v>4</v>
      </c>
      <c r="K94" s="498">
        <v>792</v>
      </c>
      <c r="L94" s="498">
        <v>4.0203045685279184</v>
      </c>
      <c r="M94" s="498">
        <v>198</v>
      </c>
      <c r="N94" s="498">
        <v>10</v>
      </c>
      <c r="O94" s="498">
        <v>1990</v>
      </c>
      <c r="P94" s="511">
        <v>10.101522842639595</v>
      </c>
      <c r="Q94" s="499">
        <v>199</v>
      </c>
    </row>
    <row r="95" spans="1:17" ht="14.4" customHeight="1" x14ac:dyDescent="0.3">
      <c r="A95" s="494" t="s">
        <v>2443</v>
      </c>
      <c r="B95" s="495" t="s">
        <v>2082</v>
      </c>
      <c r="C95" s="495" t="s">
        <v>2057</v>
      </c>
      <c r="D95" s="495" t="s">
        <v>2370</v>
      </c>
      <c r="E95" s="495" t="s">
        <v>2371</v>
      </c>
      <c r="F95" s="498">
        <v>1</v>
      </c>
      <c r="G95" s="498">
        <v>414</v>
      </c>
      <c r="H95" s="498">
        <v>1</v>
      </c>
      <c r="I95" s="498">
        <v>414</v>
      </c>
      <c r="J95" s="498">
        <v>3</v>
      </c>
      <c r="K95" s="498">
        <v>1245</v>
      </c>
      <c r="L95" s="498">
        <v>3.0072463768115942</v>
      </c>
      <c r="M95" s="498">
        <v>415</v>
      </c>
      <c r="N95" s="498">
        <v>1</v>
      </c>
      <c r="O95" s="498">
        <v>417</v>
      </c>
      <c r="P95" s="511">
        <v>1.0072463768115942</v>
      </c>
      <c r="Q95" s="499">
        <v>417</v>
      </c>
    </row>
    <row r="96" spans="1:17" ht="14.4" customHeight="1" x14ac:dyDescent="0.3">
      <c r="A96" s="494" t="s">
        <v>2443</v>
      </c>
      <c r="B96" s="495" t="s">
        <v>2082</v>
      </c>
      <c r="C96" s="495" t="s">
        <v>2057</v>
      </c>
      <c r="D96" s="495" t="s">
        <v>2374</v>
      </c>
      <c r="E96" s="495" t="s">
        <v>2375</v>
      </c>
      <c r="F96" s="498">
        <v>5</v>
      </c>
      <c r="G96" s="498">
        <v>785</v>
      </c>
      <c r="H96" s="498">
        <v>1</v>
      </c>
      <c r="I96" s="498">
        <v>157</v>
      </c>
      <c r="J96" s="498">
        <v>5</v>
      </c>
      <c r="K96" s="498">
        <v>790</v>
      </c>
      <c r="L96" s="498">
        <v>1.0063694267515924</v>
      </c>
      <c r="M96" s="498">
        <v>158</v>
      </c>
      <c r="N96" s="498">
        <v>7</v>
      </c>
      <c r="O96" s="498">
        <v>1110</v>
      </c>
      <c r="P96" s="511">
        <v>1.4140127388535031</v>
      </c>
      <c r="Q96" s="499">
        <v>158.57142857142858</v>
      </c>
    </row>
    <row r="97" spans="1:17" ht="14.4" customHeight="1" x14ac:dyDescent="0.3">
      <c r="A97" s="494" t="s">
        <v>2443</v>
      </c>
      <c r="B97" s="495" t="s">
        <v>2082</v>
      </c>
      <c r="C97" s="495" t="s">
        <v>2057</v>
      </c>
      <c r="D97" s="495" t="s">
        <v>2376</v>
      </c>
      <c r="E97" s="495" t="s">
        <v>2377</v>
      </c>
      <c r="F97" s="498">
        <v>2</v>
      </c>
      <c r="G97" s="498">
        <v>622</v>
      </c>
      <c r="H97" s="498">
        <v>1</v>
      </c>
      <c r="I97" s="498">
        <v>311</v>
      </c>
      <c r="J97" s="498">
        <v>2</v>
      </c>
      <c r="K97" s="498">
        <v>624</v>
      </c>
      <c r="L97" s="498">
        <v>1.0032154340836013</v>
      </c>
      <c r="M97" s="498">
        <v>312</v>
      </c>
      <c r="N97" s="498"/>
      <c r="O97" s="498"/>
      <c r="P97" s="511"/>
      <c r="Q97" s="499"/>
    </row>
    <row r="98" spans="1:17" ht="14.4" customHeight="1" x14ac:dyDescent="0.3">
      <c r="A98" s="494" t="s">
        <v>2443</v>
      </c>
      <c r="B98" s="495" t="s">
        <v>2082</v>
      </c>
      <c r="C98" s="495" t="s">
        <v>2057</v>
      </c>
      <c r="D98" s="495" t="s">
        <v>2380</v>
      </c>
      <c r="E98" s="495" t="s">
        <v>2381</v>
      </c>
      <c r="F98" s="498">
        <v>168</v>
      </c>
      <c r="G98" s="498">
        <v>355488</v>
      </c>
      <c r="H98" s="498">
        <v>1</v>
      </c>
      <c r="I98" s="498">
        <v>2116</v>
      </c>
      <c r="J98" s="498">
        <v>272</v>
      </c>
      <c r="K98" s="498">
        <v>576096</v>
      </c>
      <c r="L98" s="498">
        <v>1.6205779098028625</v>
      </c>
      <c r="M98" s="498">
        <v>2118</v>
      </c>
      <c r="N98" s="498">
        <v>252</v>
      </c>
      <c r="O98" s="498">
        <v>534063</v>
      </c>
      <c r="P98" s="511">
        <v>1.5023376316500134</v>
      </c>
      <c r="Q98" s="499">
        <v>2119.2976190476193</v>
      </c>
    </row>
    <row r="99" spans="1:17" ht="14.4" customHeight="1" x14ac:dyDescent="0.3">
      <c r="A99" s="494" t="s">
        <v>2443</v>
      </c>
      <c r="B99" s="495" t="s">
        <v>2082</v>
      </c>
      <c r="C99" s="495" t="s">
        <v>2057</v>
      </c>
      <c r="D99" s="495" t="s">
        <v>2382</v>
      </c>
      <c r="E99" s="495" t="s">
        <v>2315</v>
      </c>
      <c r="F99" s="498">
        <v>56</v>
      </c>
      <c r="G99" s="498">
        <v>104272</v>
      </c>
      <c r="H99" s="498">
        <v>1</v>
      </c>
      <c r="I99" s="498">
        <v>1862</v>
      </c>
      <c r="J99" s="498">
        <v>50</v>
      </c>
      <c r="K99" s="498">
        <v>93200</v>
      </c>
      <c r="L99" s="498">
        <v>0.89381617308577566</v>
      </c>
      <c r="M99" s="498">
        <v>1864</v>
      </c>
      <c r="N99" s="498">
        <v>44</v>
      </c>
      <c r="O99" s="498">
        <v>82064</v>
      </c>
      <c r="P99" s="511">
        <v>0.78701856682522631</v>
      </c>
      <c r="Q99" s="499">
        <v>1865.090909090909</v>
      </c>
    </row>
    <row r="100" spans="1:17" ht="14.4" customHeight="1" x14ac:dyDescent="0.3">
      <c r="A100" s="494" t="s">
        <v>2443</v>
      </c>
      <c r="B100" s="495" t="s">
        <v>2082</v>
      </c>
      <c r="C100" s="495" t="s">
        <v>2057</v>
      </c>
      <c r="D100" s="495" t="s">
        <v>2391</v>
      </c>
      <c r="E100" s="495" t="s">
        <v>2392</v>
      </c>
      <c r="F100" s="498">
        <v>29</v>
      </c>
      <c r="G100" s="498">
        <v>242962</v>
      </c>
      <c r="H100" s="498">
        <v>1</v>
      </c>
      <c r="I100" s="498">
        <v>8378</v>
      </c>
      <c r="J100" s="498">
        <v>27</v>
      </c>
      <c r="K100" s="498">
        <v>226368</v>
      </c>
      <c r="L100" s="498">
        <v>0.93170125369399326</v>
      </c>
      <c r="M100" s="498">
        <v>8384</v>
      </c>
      <c r="N100" s="498">
        <v>23</v>
      </c>
      <c r="O100" s="498">
        <v>192920</v>
      </c>
      <c r="P100" s="511">
        <v>0.79403363488940659</v>
      </c>
      <c r="Q100" s="499">
        <v>8387.826086956522</v>
      </c>
    </row>
    <row r="101" spans="1:17" ht="14.4" customHeight="1" x14ac:dyDescent="0.3">
      <c r="A101" s="494" t="s">
        <v>2443</v>
      </c>
      <c r="B101" s="495" t="s">
        <v>2082</v>
      </c>
      <c r="C101" s="495" t="s">
        <v>2057</v>
      </c>
      <c r="D101" s="495" t="s">
        <v>2397</v>
      </c>
      <c r="E101" s="495" t="s">
        <v>2398</v>
      </c>
      <c r="F101" s="498">
        <v>9</v>
      </c>
      <c r="G101" s="498">
        <v>0</v>
      </c>
      <c r="H101" s="498"/>
      <c r="I101" s="498">
        <v>0</v>
      </c>
      <c r="J101" s="498">
        <v>7</v>
      </c>
      <c r="K101" s="498">
        <v>0</v>
      </c>
      <c r="L101" s="498"/>
      <c r="M101" s="498">
        <v>0</v>
      </c>
      <c r="N101" s="498">
        <v>2</v>
      </c>
      <c r="O101" s="498">
        <v>0</v>
      </c>
      <c r="P101" s="511"/>
      <c r="Q101" s="499">
        <v>0</v>
      </c>
    </row>
    <row r="102" spans="1:17" ht="14.4" customHeight="1" x14ac:dyDescent="0.3">
      <c r="A102" s="494" t="s">
        <v>2443</v>
      </c>
      <c r="B102" s="495" t="s">
        <v>2082</v>
      </c>
      <c r="C102" s="495" t="s">
        <v>2057</v>
      </c>
      <c r="D102" s="495" t="s">
        <v>2401</v>
      </c>
      <c r="E102" s="495" t="s">
        <v>2402</v>
      </c>
      <c r="F102" s="498">
        <v>2</v>
      </c>
      <c r="G102" s="498">
        <v>1826</v>
      </c>
      <c r="H102" s="498">
        <v>1</v>
      </c>
      <c r="I102" s="498">
        <v>913</v>
      </c>
      <c r="J102" s="498"/>
      <c r="K102" s="498"/>
      <c r="L102" s="498"/>
      <c r="M102" s="498"/>
      <c r="N102" s="498"/>
      <c r="O102" s="498"/>
      <c r="P102" s="511"/>
      <c r="Q102" s="499"/>
    </row>
    <row r="103" spans="1:17" ht="14.4" customHeight="1" x14ac:dyDescent="0.3">
      <c r="A103" s="494" t="s">
        <v>2443</v>
      </c>
      <c r="B103" s="495" t="s">
        <v>2082</v>
      </c>
      <c r="C103" s="495" t="s">
        <v>2057</v>
      </c>
      <c r="D103" s="495" t="s">
        <v>2405</v>
      </c>
      <c r="E103" s="495" t="s">
        <v>2406</v>
      </c>
      <c r="F103" s="498">
        <v>2</v>
      </c>
      <c r="G103" s="498">
        <v>1116</v>
      </c>
      <c r="H103" s="498">
        <v>1</v>
      </c>
      <c r="I103" s="498">
        <v>558</v>
      </c>
      <c r="J103" s="498"/>
      <c r="K103" s="498"/>
      <c r="L103" s="498"/>
      <c r="M103" s="498"/>
      <c r="N103" s="498"/>
      <c r="O103" s="498"/>
      <c r="P103" s="511"/>
      <c r="Q103" s="499"/>
    </row>
    <row r="104" spans="1:17" ht="14.4" customHeight="1" x14ac:dyDescent="0.3">
      <c r="A104" s="494" t="s">
        <v>2473</v>
      </c>
      <c r="B104" s="495" t="s">
        <v>2047</v>
      </c>
      <c r="C104" s="495" t="s">
        <v>2057</v>
      </c>
      <c r="D104" s="495" t="s">
        <v>2070</v>
      </c>
      <c r="E104" s="495" t="s">
        <v>2071</v>
      </c>
      <c r="F104" s="498"/>
      <c r="G104" s="498"/>
      <c r="H104" s="498"/>
      <c r="I104" s="498"/>
      <c r="J104" s="498"/>
      <c r="K104" s="498"/>
      <c r="L104" s="498"/>
      <c r="M104" s="498"/>
      <c r="N104" s="498">
        <v>1</v>
      </c>
      <c r="O104" s="498">
        <v>655</v>
      </c>
      <c r="P104" s="511"/>
      <c r="Q104" s="499">
        <v>655</v>
      </c>
    </row>
    <row r="105" spans="1:17" ht="14.4" customHeight="1" x14ac:dyDescent="0.3">
      <c r="A105" s="494" t="s">
        <v>2473</v>
      </c>
      <c r="B105" s="495" t="s">
        <v>2047</v>
      </c>
      <c r="C105" s="495" t="s">
        <v>2057</v>
      </c>
      <c r="D105" s="495" t="s">
        <v>2072</v>
      </c>
      <c r="E105" s="495" t="s">
        <v>2073</v>
      </c>
      <c r="F105" s="498"/>
      <c r="G105" s="498"/>
      <c r="H105" s="498"/>
      <c r="I105" s="498"/>
      <c r="J105" s="498"/>
      <c r="K105" s="498"/>
      <c r="L105" s="498"/>
      <c r="M105" s="498"/>
      <c r="N105" s="498">
        <v>1</v>
      </c>
      <c r="O105" s="498">
        <v>123</v>
      </c>
      <c r="P105" s="511"/>
      <c r="Q105" s="499">
        <v>123</v>
      </c>
    </row>
    <row r="106" spans="1:17" ht="14.4" customHeight="1" x14ac:dyDescent="0.3">
      <c r="A106" s="494" t="s">
        <v>2473</v>
      </c>
      <c r="B106" s="495" t="s">
        <v>2082</v>
      </c>
      <c r="C106" s="495" t="s">
        <v>2083</v>
      </c>
      <c r="D106" s="495" t="s">
        <v>2085</v>
      </c>
      <c r="E106" s="495" t="s">
        <v>2086</v>
      </c>
      <c r="F106" s="498"/>
      <c r="G106" s="498"/>
      <c r="H106" s="498"/>
      <c r="I106" s="498"/>
      <c r="J106" s="498">
        <v>1</v>
      </c>
      <c r="K106" s="498">
        <v>484.78</v>
      </c>
      <c r="L106" s="498"/>
      <c r="M106" s="498">
        <v>484.78</v>
      </c>
      <c r="N106" s="498"/>
      <c r="O106" s="498"/>
      <c r="P106" s="511"/>
      <c r="Q106" s="499"/>
    </row>
    <row r="107" spans="1:17" ht="14.4" customHeight="1" x14ac:dyDescent="0.3">
      <c r="A107" s="494" t="s">
        <v>2473</v>
      </c>
      <c r="B107" s="495" t="s">
        <v>2082</v>
      </c>
      <c r="C107" s="495" t="s">
        <v>2083</v>
      </c>
      <c r="D107" s="495" t="s">
        <v>2087</v>
      </c>
      <c r="E107" s="495" t="s">
        <v>672</v>
      </c>
      <c r="F107" s="498"/>
      <c r="G107" s="498"/>
      <c r="H107" s="498"/>
      <c r="I107" s="498"/>
      <c r="J107" s="498">
        <v>4</v>
      </c>
      <c r="K107" s="498">
        <v>4002.36</v>
      </c>
      <c r="L107" s="498"/>
      <c r="M107" s="498">
        <v>1000.59</v>
      </c>
      <c r="N107" s="498"/>
      <c r="O107" s="498"/>
      <c r="P107" s="511"/>
      <c r="Q107" s="499"/>
    </row>
    <row r="108" spans="1:17" ht="14.4" customHeight="1" x14ac:dyDescent="0.3">
      <c r="A108" s="494" t="s">
        <v>2473</v>
      </c>
      <c r="B108" s="495" t="s">
        <v>2082</v>
      </c>
      <c r="C108" s="495" t="s">
        <v>2083</v>
      </c>
      <c r="D108" s="495" t="s">
        <v>2088</v>
      </c>
      <c r="E108" s="495" t="s">
        <v>672</v>
      </c>
      <c r="F108" s="498">
        <v>0.5</v>
      </c>
      <c r="G108" s="498">
        <v>991.44</v>
      </c>
      <c r="H108" s="498">
        <v>1</v>
      </c>
      <c r="I108" s="498">
        <v>1982.88</v>
      </c>
      <c r="J108" s="498">
        <v>0.5</v>
      </c>
      <c r="K108" s="498">
        <v>991.44</v>
      </c>
      <c r="L108" s="498">
        <v>1</v>
      </c>
      <c r="M108" s="498">
        <v>1982.88</v>
      </c>
      <c r="N108" s="498">
        <v>1.5</v>
      </c>
      <c r="O108" s="498">
        <v>3000.4</v>
      </c>
      <c r="P108" s="511">
        <v>3.0263051722746712</v>
      </c>
      <c r="Q108" s="499">
        <v>2000.2666666666667</v>
      </c>
    </row>
    <row r="109" spans="1:17" ht="14.4" customHeight="1" x14ac:dyDescent="0.3">
      <c r="A109" s="494" t="s">
        <v>2473</v>
      </c>
      <c r="B109" s="495" t="s">
        <v>2082</v>
      </c>
      <c r="C109" s="495" t="s">
        <v>2083</v>
      </c>
      <c r="D109" s="495" t="s">
        <v>2089</v>
      </c>
      <c r="E109" s="495" t="s">
        <v>2090</v>
      </c>
      <c r="F109" s="498">
        <v>7.42</v>
      </c>
      <c r="G109" s="498">
        <v>19641.899999999998</v>
      </c>
      <c r="H109" s="498">
        <v>1</v>
      </c>
      <c r="I109" s="498">
        <v>2647.1563342318059</v>
      </c>
      <c r="J109" s="498">
        <v>11.64</v>
      </c>
      <c r="K109" s="498">
        <v>31002.73</v>
      </c>
      <c r="L109" s="498">
        <v>1.578397711015737</v>
      </c>
      <c r="M109" s="498">
        <v>2663.4647766323023</v>
      </c>
      <c r="N109" s="498">
        <v>2.34</v>
      </c>
      <c r="O109" s="498">
        <v>6251.2</v>
      </c>
      <c r="P109" s="511">
        <v>0.31825841695558987</v>
      </c>
      <c r="Q109" s="499">
        <v>2671.4529914529917</v>
      </c>
    </row>
    <row r="110" spans="1:17" ht="14.4" customHeight="1" x14ac:dyDescent="0.3">
      <c r="A110" s="494" t="s">
        <v>2473</v>
      </c>
      <c r="B110" s="495" t="s">
        <v>2082</v>
      </c>
      <c r="C110" s="495" t="s">
        <v>2083</v>
      </c>
      <c r="D110" s="495" t="s">
        <v>2091</v>
      </c>
      <c r="E110" s="495" t="s">
        <v>2090</v>
      </c>
      <c r="F110" s="498">
        <v>0.5</v>
      </c>
      <c r="G110" s="498">
        <v>3310.27</v>
      </c>
      <c r="H110" s="498">
        <v>1</v>
      </c>
      <c r="I110" s="498">
        <v>6620.54</v>
      </c>
      <c r="J110" s="498">
        <v>0.4</v>
      </c>
      <c r="K110" s="498">
        <v>2659.83</v>
      </c>
      <c r="L110" s="498">
        <v>0.80350847513949009</v>
      </c>
      <c r="M110" s="498">
        <v>6649.5749999999998</v>
      </c>
      <c r="N110" s="498"/>
      <c r="O110" s="498"/>
      <c r="P110" s="511"/>
      <c r="Q110" s="499"/>
    </row>
    <row r="111" spans="1:17" ht="14.4" customHeight="1" x14ac:dyDescent="0.3">
      <c r="A111" s="494" t="s">
        <v>2473</v>
      </c>
      <c r="B111" s="495" t="s">
        <v>2082</v>
      </c>
      <c r="C111" s="495" t="s">
        <v>2083</v>
      </c>
      <c r="D111" s="495" t="s">
        <v>2096</v>
      </c>
      <c r="E111" s="495" t="s">
        <v>683</v>
      </c>
      <c r="F111" s="498">
        <v>20.67</v>
      </c>
      <c r="G111" s="498">
        <v>27665.030000000002</v>
      </c>
      <c r="H111" s="498">
        <v>1</v>
      </c>
      <c r="I111" s="498">
        <v>1338.4146105466859</v>
      </c>
      <c r="J111" s="498">
        <v>16.899999999999999</v>
      </c>
      <c r="K111" s="498">
        <v>16594.129999999997</v>
      </c>
      <c r="L111" s="498">
        <v>0.59982331484910723</v>
      </c>
      <c r="M111" s="498">
        <v>981.90118343195263</v>
      </c>
      <c r="N111" s="498">
        <v>23.67</v>
      </c>
      <c r="O111" s="498">
        <v>23410.240000000002</v>
      </c>
      <c r="P111" s="511">
        <v>0.84620331154529738</v>
      </c>
      <c r="Q111" s="499">
        <v>989.02577101816644</v>
      </c>
    </row>
    <row r="112" spans="1:17" ht="14.4" customHeight="1" x14ac:dyDescent="0.3">
      <c r="A112" s="494" t="s">
        <v>2473</v>
      </c>
      <c r="B112" s="495" t="s">
        <v>2082</v>
      </c>
      <c r="C112" s="495" t="s">
        <v>2083</v>
      </c>
      <c r="D112" s="495" t="s">
        <v>2099</v>
      </c>
      <c r="E112" s="495" t="s">
        <v>781</v>
      </c>
      <c r="F112" s="498">
        <v>4.5200000000000005</v>
      </c>
      <c r="G112" s="498">
        <v>58151.770000000011</v>
      </c>
      <c r="H112" s="498">
        <v>1</v>
      </c>
      <c r="I112" s="498">
        <v>12865.435840707965</v>
      </c>
      <c r="J112" s="498">
        <v>3.0500000000000003</v>
      </c>
      <c r="K112" s="498">
        <v>32296.38</v>
      </c>
      <c r="L112" s="498">
        <v>0.55538085943041793</v>
      </c>
      <c r="M112" s="498">
        <v>10588.977049180327</v>
      </c>
      <c r="N112" s="498">
        <v>3.5500000000000003</v>
      </c>
      <c r="O112" s="498">
        <v>36697.630000000005</v>
      </c>
      <c r="P112" s="511">
        <v>0.63106643185581446</v>
      </c>
      <c r="Q112" s="499">
        <v>10337.360563380282</v>
      </c>
    </row>
    <row r="113" spans="1:17" ht="14.4" customHeight="1" x14ac:dyDescent="0.3">
      <c r="A113" s="494" t="s">
        <v>2473</v>
      </c>
      <c r="B113" s="495" t="s">
        <v>2082</v>
      </c>
      <c r="C113" s="495" t="s">
        <v>2083</v>
      </c>
      <c r="D113" s="495" t="s">
        <v>2101</v>
      </c>
      <c r="E113" s="495" t="s">
        <v>777</v>
      </c>
      <c r="F113" s="498">
        <v>0.02</v>
      </c>
      <c r="G113" s="498">
        <v>105.29</v>
      </c>
      <c r="H113" s="498">
        <v>1</v>
      </c>
      <c r="I113" s="498">
        <v>5264.5</v>
      </c>
      <c r="J113" s="498"/>
      <c r="K113" s="498"/>
      <c r="L113" s="498"/>
      <c r="M113" s="498"/>
      <c r="N113" s="498">
        <v>0.06</v>
      </c>
      <c r="O113" s="498">
        <v>318.64</v>
      </c>
      <c r="P113" s="511">
        <v>3.0263082913856962</v>
      </c>
      <c r="Q113" s="499">
        <v>5310.666666666667</v>
      </c>
    </row>
    <row r="114" spans="1:17" ht="14.4" customHeight="1" x14ac:dyDescent="0.3">
      <c r="A114" s="494" t="s">
        <v>2473</v>
      </c>
      <c r="B114" s="495" t="s">
        <v>2082</v>
      </c>
      <c r="C114" s="495" t="s">
        <v>2083</v>
      </c>
      <c r="D114" s="495" t="s">
        <v>2102</v>
      </c>
      <c r="E114" s="495" t="s">
        <v>781</v>
      </c>
      <c r="F114" s="498">
        <v>0.15000000000000002</v>
      </c>
      <c r="G114" s="498">
        <v>967.48</v>
      </c>
      <c r="H114" s="498">
        <v>1</v>
      </c>
      <c r="I114" s="498">
        <v>6449.8666666666659</v>
      </c>
      <c r="J114" s="498">
        <v>0.38</v>
      </c>
      <c r="K114" s="498">
        <v>2450.9700000000003</v>
      </c>
      <c r="L114" s="498">
        <v>2.5333546946706913</v>
      </c>
      <c r="M114" s="498">
        <v>6449.9210526315792</v>
      </c>
      <c r="N114" s="498">
        <v>0.25</v>
      </c>
      <c r="O114" s="498">
        <v>1559.73</v>
      </c>
      <c r="P114" s="511">
        <v>1.6121573572580312</v>
      </c>
      <c r="Q114" s="499">
        <v>6238.92</v>
      </c>
    </row>
    <row r="115" spans="1:17" ht="14.4" customHeight="1" x14ac:dyDescent="0.3">
      <c r="A115" s="494" t="s">
        <v>2473</v>
      </c>
      <c r="B115" s="495" t="s">
        <v>2082</v>
      </c>
      <c r="C115" s="495" t="s">
        <v>2083</v>
      </c>
      <c r="D115" s="495" t="s">
        <v>2474</v>
      </c>
      <c r="E115" s="495" t="s">
        <v>2475</v>
      </c>
      <c r="F115" s="498">
        <v>9</v>
      </c>
      <c r="G115" s="498">
        <v>3714.19</v>
      </c>
      <c r="H115" s="498">
        <v>1</v>
      </c>
      <c r="I115" s="498">
        <v>412.6877777777778</v>
      </c>
      <c r="J115" s="498">
        <v>2</v>
      </c>
      <c r="K115" s="498">
        <v>828.99</v>
      </c>
      <c r="L115" s="498">
        <v>0.22319536695753314</v>
      </c>
      <c r="M115" s="498">
        <v>414.495</v>
      </c>
      <c r="N115" s="498">
        <v>3</v>
      </c>
      <c r="O115" s="498">
        <v>1248.9000000000001</v>
      </c>
      <c r="P115" s="511">
        <v>0.33625097262121756</v>
      </c>
      <c r="Q115" s="499">
        <v>416.3</v>
      </c>
    </row>
    <row r="116" spans="1:17" ht="14.4" customHeight="1" x14ac:dyDescent="0.3">
      <c r="A116" s="494" t="s">
        <v>2473</v>
      </c>
      <c r="B116" s="495" t="s">
        <v>2082</v>
      </c>
      <c r="C116" s="495" t="s">
        <v>2083</v>
      </c>
      <c r="D116" s="495" t="s">
        <v>2104</v>
      </c>
      <c r="E116" s="495" t="s">
        <v>2105</v>
      </c>
      <c r="F116" s="498"/>
      <c r="G116" s="498"/>
      <c r="H116" s="498"/>
      <c r="I116" s="498"/>
      <c r="J116" s="498">
        <v>3</v>
      </c>
      <c r="K116" s="498">
        <v>839.42</v>
      </c>
      <c r="L116" s="498"/>
      <c r="M116" s="498">
        <v>279.80666666666667</v>
      </c>
      <c r="N116" s="498"/>
      <c r="O116" s="498"/>
      <c r="P116" s="511"/>
      <c r="Q116" s="499"/>
    </row>
    <row r="117" spans="1:17" ht="14.4" customHeight="1" x14ac:dyDescent="0.3">
      <c r="A117" s="494" t="s">
        <v>2473</v>
      </c>
      <c r="B117" s="495" t="s">
        <v>2082</v>
      </c>
      <c r="C117" s="495" t="s">
        <v>2083</v>
      </c>
      <c r="D117" s="495" t="s">
        <v>2106</v>
      </c>
      <c r="E117" s="495" t="s">
        <v>687</v>
      </c>
      <c r="F117" s="498">
        <v>1</v>
      </c>
      <c r="G117" s="498">
        <v>966.74</v>
      </c>
      <c r="H117" s="498">
        <v>1</v>
      </c>
      <c r="I117" s="498">
        <v>966.74</v>
      </c>
      <c r="J117" s="498">
        <v>4</v>
      </c>
      <c r="K117" s="498">
        <v>3866.96</v>
      </c>
      <c r="L117" s="498">
        <v>4</v>
      </c>
      <c r="M117" s="498">
        <v>966.74</v>
      </c>
      <c r="N117" s="498">
        <v>2</v>
      </c>
      <c r="O117" s="498">
        <v>1950.44</v>
      </c>
      <c r="P117" s="511">
        <v>2.0175434967002506</v>
      </c>
      <c r="Q117" s="499">
        <v>975.22</v>
      </c>
    </row>
    <row r="118" spans="1:17" ht="14.4" customHeight="1" x14ac:dyDescent="0.3">
      <c r="A118" s="494" t="s">
        <v>2473</v>
      </c>
      <c r="B118" s="495" t="s">
        <v>2082</v>
      </c>
      <c r="C118" s="495" t="s">
        <v>2083</v>
      </c>
      <c r="D118" s="495" t="s">
        <v>2110</v>
      </c>
      <c r="E118" s="495" t="s">
        <v>706</v>
      </c>
      <c r="F118" s="498">
        <v>0.90999999999999992</v>
      </c>
      <c r="G118" s="498">
        <v>4926.1000000000004</v>
      </c>
      <c r="H118" s="498">
        <v>1</v>
      </c>
      <c r="I118" s="498">
        <v>5413.2967032967044</v>
      </c>
      <c r="J118" s="498"/>
      <c r="K118" s="498"/>
      <c r="L118" s="498"/>
      <c r="M118" s="498"/>
      <c r="N118" s="498">
        <v>0.14000000000000001</v>
      </c>
      <c r="O118" s="498">
        <v>764.51</v>
      </c>
      <c r="P118" s="511">
        <v>0.15519579383284951</v>
      </c>
      <c r="Q118" s="499">
        <v>5460.7857142857138</v>
      </c>
    </row>
    <row r="119" spans="1:17" ht="14.4" customHeight="1" x14ac:dyDescent="0.3">
      <c r="A119" s="494" t="s">
        <v>2473</v>
      </c>
      <c r="B119" s="495" t="s">
        <v>2082</v>
      </c>
      <c r="C119" s="495" t="s">
        <v>2083</v>
      </c>
      <c r="D119" s="495" t="s">
        <v>2111</v>
      </c>
      <c r="E119" s="495" t="s">
        <v>706</v>
      </c>
      <c r="F119" s="498">
        <v>8.5400000000000009</v>
      </c>
      <c r="G119" s="498">
        <v>92310.400000000009</v>
      </c>
      <c r="H119" s="498">
        <v>1</v>
      </c>
      <c r="I119" s="498">
        <v>10809.180327868853</v>
      </c>
      <c r="J119" s="498">
        <v>12.460000000000003</v>
      </c>
      <c r="K119" s="498">
        <v>134995.23000000001</v>
      </c>
      <c r="L119" s="498">
        <v>1.4624054277741185</v>
      </c>
      <c r="M119" s="498">
        <v>10834.288121990368</v>
      </c>
      <c r="N119" s="498">
        <v>10.65</v>
      </c>
      <c r="O119" s="498">
        <v>115659.36</v>
      </c>
      <c r="P119" s="511">
        <v>1.2529396471036849</v>
      </c>
      <c r="Q119" s="499">
        <v>10860.033802816901</v>
      </c>
    </row>
    <row r="120" spans="1:17" ht="14.4" customHeight="1" x14ac:dyDescent="0.3">
      <c r="A120" s="494" t="s">
        <v>2473</v>
      </c>
      <c r="B120" s="495" t="s">
        <v>2082</v>
      </c>
      <c r="C120" s="495" t="s">
        <v>2083</v>
      </c>
      <c r="D120" s="495" t="s">
        <v>2112</v>
      </c>
      <c r="E120" s="495" t="s">
        <v>803</v>
      </c>
      <c r="F120" s="498">
        <v>5.2299999999999995</v>
      </c>
      <c r="G120" s="498">
        <v>10131.81</v>
      </c>
      <c r="H120" s="498">
        <v>1</v>
      </c>
      <c r="I120" s="498">
        <v>1937.2485659655833</v>
      </c>
      <c r="J120" s="498">
        <v>4.1899999999999995</v>
      </c>
      <c r="K120" s="498">
        <v>8132.5599999999995</v>
      </c>
      <c r="L120" s="498">
        <v>0.80267592858531689</v>
      </c>
      <c r="M120" s="498">
        <v>1940.9451073985681</v>
      </c>
      <c r="N120" s="498">
        <v>4.92</v>
      </c>
      <c r="O120" s="498">
        <v>9624</v>
      </c>
      <c r="P120" s="511">
        <v>0.9498796365111466</v>
      </c>
      <c r="Q120" s="499">
        <v>1956.0975609756099</v>
      </c>
    </row>
    <row r="121" spans="1:17" ht="14.4" customHeight="1" x14ac:dyDescent="0.3">
      <c r="A121" s="494" t="s">
        <v>2473</v>
      </c>
      <c r="B121" s="495" t="s">
        <v>2082</v>
      </c>
      <c r="C121" s="495" t="s">
        <v>2083</v>
      </c>
      <c r="D121" s="495" t="s">
        <v>2114</v>
      </c>
      <c r="E121" s="495" t="s">
        <v>706</v>
      </c>
      <c r="F121" s="498"/>
      <c r="G121" s="498"/>
      <c r="H121" s="498"/>
      <c r="I121" s="498"/>
      <c r="J121" s="498"/>
      <c r="K121" s="498"/>
      <c r="L121" s="498"/>
      <c r="M121" s="498"/>
      <c r="N121" s="498">
        <v>18.690000000000001</v>
      </c>
      <c r="O121" s="498">
        <v>40813.879999999997</v>
      </c>
      <c r="P121" s="511"/>
      <c r="Q121" s="499">
        <v>2183.7281968967359</v>
      </c>
    </row>
    <row r="122" spans="1:17" ht="14.4" customHeight="1" x14ac:dyDescent="0.3">
      <c r="A122" s="494" t="s">
        <v>2473</v>
      </c>
      <c r="B122" s="495" t="s">
        <v>2082</v>
      </c>
      <c r="C122" s="495" t="s">
        <v>2083</v>
      </c>
      <c r="D122" s="495" t="s">
        <v>2115</v>
      </c>
      <c r="E122" s="495" t="s">
        <v>691</v>
      </c>
      <c r="F122" s="498">
        <v>2.1999999999999997</v>
      </c>
      <c r="G122" s="498">
        <v>827.2299999999999</v>
      </c>
      <c r="H122" s="498">
        <v>1</v>
      </c>
      <c r="I122" s="498">
        <v>376.01363636363635</v>
      </c>
      <c r="J122" s="498">
        <v>1.2</v>
      </c>
      <c r="K122" s="498">
        <v>452.2</v>
      </c>
      <c r="L122" s="498">
        <v>0.54664361785718607</v>
      </c>
      <c r="M122" s="498">
        <v>376.83333333333331</v>
      </c>
      <c r="N122" s="498">
        <v>1.23</v>
      </c>
      <c r="O122" s="498">
        <v>466.56</v>
      </c>
      <c r="P122" s="511">
        <v>0.56400275618630857</v>
      </c>
      <c r="Q122" s="499">
        <v>379.3170731707317</v>
      </c>
    </row>
    <row r="123" spans="1:17" ht="14.4" customHeight="1" x14ac:dyDescent="0.3">
      <c r="A123" s="494" t="s">
        <v>2473</v>
      </c>
      <c r="B123" s="495" t="s">
        <v>2082</v>
      </c>
      <c r="C123" s="495" t="s">
        <v>2083</v>
      </c>
      <c r="D123" s="495" t="s">
        <v>2117</v>
      </c>
      <c r="E123" s="495" t="s">
        <v>668</v>
      </c>
      <c r="F123" s="498">
        <v>2.1800000000000006</v>
      </c>
      <c r="G123" s="498">
        <v>2039.8899999999999</v>
      </c>
      <c r="H123" s="498">
        <v>1</v>
      </c>
      <c r="I123" s="498">
        <v>935.72935779816487</v>
      </c>
      <c r="J123" s="498">
        <v>0.56999999999999995</v>
      </c>
      <c r="K123" s="498">
        <v>532.14</v>
      </c>
      <c r="L123" s="498">
        <v>0.26086700753472003</v>
      </c>
      <c r="M123" s="498">
        <v>933.57894736842115</v>
      </c>
      <c r="N123" s="498">
        <v>2.3800000000000003</v>
      </c>
      <c r="O123" s="498">
        <v>2238.9900000000002</v>
      </c>
      <c r="P123" s="511">
        <v>1.0976033021388409</v>
      </c>
      <c r="Q123" s="499">
        <v>940.75210084033608</v>
      </c>
    </row>
    <row r="124" spans="1:17" ht="14.4" customHeight="1" x14ac:dyDescent="0.3">
      <c r="A124" s="494" t="s">
        <v>2473</v>
      </c>
      <c r="B124" s="495" t="s">
        <v>2082</v>
      </c>
      <c r="C124" s="495" t="s">
        <v>2083</v>
      </c>
      <c r="D124" s="495" t="s">
        <v>2476</v>
      </c>
      <c r="E124" s="495" t="s">
        <v>777</v>
      </c>
      <c r="F124" s="498"/>
      <c r="G124" s="498"/>
      <c r="H124" s="498"/>
      <c r="I124" s="498"/>
      <c r="J124" s="498"/>
      <c r="K124" s="498"/>
      <c r="L124" s="498"/>
      <c r="M124" s="498"/>
      <c r="N124" s="498">
        <v>0.2</v>
      </c>
      <c r="O124" s="498">
        <v>470.5</v>
      </c>
      <c r="P124" s="511"/>
      <c r="Q124" s="499">
        <v>2352.5</v>
      </c>
    </row>
    <row r="125" spans="1:17" ht="14.4" customHeight="1" x14ac:dyDescent="0.3">
      <c r="A125" s="494" t="s">
        <v>2473</v>
      </c>
      <c r="B125" s="495" t="s">
        <v>2082</v>
      </c>
      <c r="C125" s="495" t="s">
        <v>2048</v>
      </c>
      <c r="D125" s="495" t="s">
        <v>2477</v>
      </c>
      <c r="E125" s="495" t="s">
        <v>2478</v>
      </c>
      <c r="F125" s="498"/>
      <c r="G125" s="498"/>
      <c r="H125" s="498"/>
      <c r="I125" s="498"/>
      <c r="J125" s="498"/>
      <c r="K125" s="498"/>
      <c r="L125" s="498"/>
      <c r="M125" s="498"/>
      <c r="N125" s="498">
        <v>1</v>
      </c>
      <c r="O125" s="498">
        <v>281.27</v>
      </c>
      <c r="P125" s="511"/>
      <c r="Q125" s="499">
        <v>281.27</v>
      </c>
    </row>
    <row r="126" spans="1:17" ht="14.4" customHeight="1" x14ac:dyDescent="0.3">
      <c r="A126" s="494" t="s">
        <v>2473</v>
      </c>
      <c r="B126" s="495" t="s">
        <v>2082</v>
      </c>
      <c r="C126" s="495" t="s">
        <v>2048</v>
      </c>
      <c r="D126" s="495" t="s">
        <v>2122</v>
      </c>
      <c r="E126" s="495" t="s">
        <v>2123</v>
      </c>
      <c r="F126" s="498">
        <v>6</v>
      </c>
      <c r="G126" s="498">
        <v>3454.7799999999997</v>
      </c>
      <c r="H126" s="498">
        <v>1</v>
      </c>
      <c r="I126" s="498">
        <v>575.79666666666662</v>
      </c>
      <c r="J126" s="498">
        <v>1</v>
      </c>
      <c r="K126" s="498">
        <v>589.59</v>
      </c>
      <c r="L126" s="498">
        <v>0.17065920261203321</v>
      </c>
      <c r="M126" s="498">
        <v>589.59</v>
      </c>
      <c r="N126" s="498">
        <v>7</v>
      </c>
      <c r="O126" s="498">
        <v>4127.13</v>
      </c>
      <c r="P126" s="511">
        <v>1.1946144182842324</v>
      </c>
      <c r="Q126" s="499">
        <v>589.59</v>
      </c>
    </row>
    <row r="127" spans="1:17" ht="14.4" customHeight="1" x14ac:dyDescent="0.3">
      <c r="A127" s="494" t="s">
        <v>2473</v>
      </c>
      <c r="B127" s="495" t="s">
        <v>2082</v>
      </c>
      <c r="C127" s="495" t="s">
        <v>2048</v>
      </c>
      <c r="D127" s="495" t="s">
        <v>2126</v>
      </c>
      <c r="E127" s="495" t="s">
        <v>2127</v>
      </c>
      <c r="F127" s="498"/>
      <c r="G127" s="498"/>
      <c r="H127" s="498"/>
      <c r="I127" s="498"/>
      <c r="J127" s="498">
        <v>2</v>
      </c>
      <c r="K127" s="498">
        <v>2894.56</v>
      </c>
      <c r="L127" s="498"/>
      <c r="M127" s="498">
        <v>1447.28</v>
      </c>
      <c r="N127" s="498"/>
      <c r="O127" s="498"/>
      <c r="P127" s="511"/>
      <c r="Q127" s="499"/>
    </row>
    <row r="128" spans="1:17" ht="14.4" customHeight="1" x14ac:dyDescent="0.3">
      <c r="A128" s="494" t="s">
        <v>2473</v>
      </c>
      <c r="B128" s="495" t="s">
        <v>2082</v>
      </c>
      <c r="C128" s="495" t="s">
        <v>2048</v>
      </c>
      <c r="D128" s="495" t="s">
        <v>2128</v>
      </c>
      <c r="E128" s="495" t="s">
        <v>2129</v>
      </c>
      <c r="F128" s="498">
        <v>1</v>
      </c>
      <c r="G128" s="498">
        <v>938.2</v>
      </c>
      <c r="H128" s="498">
        <v>1</v>
      </c>
      <c r="I128" s="498">
        <v>938.2</v>
      </c>
      <c r="J128" s="498">
        <v>2</v>
      </c>
      <c r="K128" s="498">
        <v>1944.64</v>
      </c>
      <c r="L128" s="498">
        <v>2.0727350245150289</v>
      </c>
      <c r="M128" s="498">
        <v>972.32</v>
      </c>
      <c r="N128" s="498">
        <v>6</v>
      </c>
      <c r="O128" s="498">
        <v>5833.92</v>
      </c>
      <c r="P128" s="511">
        <v>6.2182050735450858</v>
      </c>
      <c r="Q128" s="499">
        <v>972.32</v>
      </c>
    </row>
    <row r="129" spans="1:17" ht="14.4" customHeight="1" x14ac:dyDescent="0.3">
      <c r="A129" s="494" t="s">
        <v>2473</v>
      </c>
      <c r="B129" s="495" t="s">
        <v>2082</v>
      </c>
      <c r="C129" s="495" t="s">
        <v>2048</v>
      </c>
      <c r="D129" s="495" t="s">
        <v>2130</v>
      </c>
      <c r="E129" s="495" t="s">
        <v>2129</v>
      </c>
      <c r="F129" s="498">
        <v>24</v>
      </c>
      <c r="G129" s="498">
        <v>40196.61</v>
      </c>
      <c r="H129" s="498">
        <v>1</v>
      </c>
      <c r="I129" s="498">
        <v>1674.8587500000001</v>
      </c>
      <c r="J129" s="498">
        <v>13</v>
      </c>
      <c r="K129" s="498">
        <v>22195.030000000002</v>
      </c>
      <c r="L129" s="498">
        <v>0.55216173702210214</v>
      </c>
      <c r="M129" s="498">
        <v>1707.3100000000002</v>
      </c>
      <c r="N129" s="498">
        <v>24</v>
      </c>
      <c r="O129" s="498">
        <v>40975.440000000002</v>
      </c>
      <c r="P129" s="511">
        <v>1.0193755145023424</v>
      </c>
      <c r="Q129" s="499">
        <v>1707.3100000000002</v>
      </c>
    </row>
    <row r="130" spans="1:17" ht="14.4" customHeight="1" x14ac:dyDescent="0.3">
      <c r="A130" s="494" t="s">
        <v>2473</v>
      </c>
      <c r="B130" s="495" t="s">
        <v>2082</v>
      </c>
      <c r="C130" s="495" t="s">
        <v>2048</v>
      </c>
      <c r="D130" s="495" t="s">
        <v>2131</v>
      </c>
      <c r="E130" s="495" t="s">
        <v>2129</v>
      </c>
      <c r="F130" s="498">
        <v>3</v>
      </c>
      <c r="G130" s="498">
        <v>6053.9</v>
      </c>
      <c r="H130" s="498">
        <v>1</v>
      </c>
      <c r="I130" s="498">
        <v>2017.9666666666665</v>
      </c>
      <c r="J130" s="498">
        <v>4</v>
      </c>
      <c r="K130" s="498">
        <v>8265.2000000000007</v>
      </c>
      <c r="L130" s="498">
        <v>1.3652686697831151</v>
      </c>
      <c r="M130" s="498">
        <v>2066.3000000000002</v>
      </c>
      <c r="N130" s="498"/>
      <c r="O130" s="498"/>
      <c r="P130" s="511"/>
      <c r="Q130" s="499"/>
    </row>
    <row r="131" spans="1:17" ht="14.4" customHeight="1" x14ac:dyDescent="0.3">
      <c r="A131" s="494" t="s">
        <v>2473</v>
      </c>
      <c r="B131" s="495" t="s">
        <v>2082</v>
      </c>
      <c r="C131" s="495" t="s">
        <v>2048</v>
      </c>
      <c r="D131" s="495" t="s">
        <v>2132</v>
      </c>
      <c r="E131" s="495" t="s">
        <v>2133</v>
      </c>
      <c r="F131" s="498">
        <v>1</v>
      </c>
      <c r="G131" s="498">
        <v>1932.09</v>
      </c>
      <c r="H131" s="498">
        <v>1</v>
      </c>
      <c r="I131" s="498">
        <v>1932.09</v>
      </c>
      <c r="J131" s="498"/>
      <c r="K131" s="498"/>
      <c r="L131" s="498"/>
      <c r="M131" s="498"/>
      <c r="N131" s="498">
        <v>3</v>
      </c>
      <c r="O131" s="498">
        <v>5796.2699999999995</v>
      </c>
      <c r="P131" s="511">
        <v>3</v>
      </c>
      <c r="Q131" s="499">
        <v>1932.09</v>
      </c>
    </row>
    <row r="132" spans="1:17" ht="14.4" customHeight="1" x14ac:dyDescent="0.3">
      <c r="A132" s="494" t="s">
        <v>2473</v>
      </c>
      <c r="B132" s="495" t="s">
        <v>2082</v>
      </c>
      <c r="C132" s="495" t="s">
        <v>2048</v>
      </c>
      <c r="D132" s="495" t="s">
        <v>2134</v>
      </c>
      <c r="E132" s="495" t="s">
        <v>2135</v>
      </c>
      <c r="F132" s="498">
        <v>1</v>
      </c>
      <c r="G132" s="498">
        <v>991.7</v>
      </c>
      <c r="H132" s="498">
        <v>1</v>
      </c>
      <c r="I132" s="498">
        <v>991.7</v>
      </c>
      <c r="J132" s="498">
        <v>1</v>
      </c>
      <c r="K132" s="498">
        <v>1027.76</v>
      </c>
      <c r="L132" s="498">
        <v>1.0363618029646062</v>
      </c>
      <c r="M132" s="498">
        <v>1027.76</v>
      </c>
      <c r="N132" s="498">
        <v>1</v>
      </c>
      <c r="O132" s="498">
        <v>1027.76</v>
      </c>
      <c r="P132" s="511">
        <v>1.0363618029646062</v>
      </c>
      <c r="Q132" s="499">
        <v>1027.76</v>
      </c>
    </row>
    <row r="133" spans="1:17" ht="14.4" customHeight="1" x14ac:dyDescent="0.3">
      <c r="A133" s="494" t="s">
        <v>2473</v>
      </c>
      <c r="B133" s="495" t="s">
        <v>2082</v>
      </c>
      <c r="C133" s="495" t="s">
        <v>2048</v>
      </c>
      <c r="D133" s="495" t="s">
        <v>2136</v>
      </c>
      <c r="E133" s="495" t="s">
        <v>2135</v>
      </c>
      <c r="F133" s="498">
        <v>2</v>
      </c>
      <c r="G133" s="498">
        <v>4208.5499999999993</v>
      </c>
      <c r="H133" s="498">
        <v>1</v>
      </c>
      <c r="I133" s="498">
        <v>2104.2749999999996</v>
      </c>
      <c r="J133" s="498">
        <v>2</v>
      </c>
      <c r="K133" s="498">
        <v>4283.7</v>
      </c>
      <c r="L133" s="498">
        <v>1.0178565063976905</v>
      </c>
      <c r="M133" s="498">
        <v>2141.85</v>
      </c>
      <c r="N133" s="498">
        <v>1</v>
      </c>
      <c r="O133" s="498">
        <v>2141.85</v>
      </c>
      <c r="P133" s="511">
        <v>0.50892825319884527</v>
      </c>
      <c r="Q133" s="499">
        <v>2141.85</v>
      </c>
    </row>
    <row r="134" spans="1:17" ht="14.4" customHeight="1" x14ac:dyDescent="0.3">
      <c r="A134" s="494" t="s">
        <v>2473</v>
      </c>
      <c r="B134" s="495" t="s">
        <v>2082</v>
      </c>
      <c r="C134" s="495" t="s">
        <v>2048</v>
      </c>
      <c r="D134" s="495" t="s">
        <v>2137</v>
      </c>
      <c r="E134" s="495" t="s">
        <v>2138</v>
      </c>
      <c r="F134" s="498"/>
      <c r="G134" s="498"/>
      <c r="H134" s="498"/>
      <c r="I134" s="498"/>
      <c r="J134" s="498">
        <v>2</v>
      </c>
      <c r="K134" s="498">
        <v>933.56</v>
      </c>
      <c r="L134" s="498"/>
      <c r="M134" s="498">
        <v>466.78</v>
      </c>
      <c r="N134" s="498">
        <v>3</v>
      </c>
      <c r="O134" s="498">
        <v>1400.34</v>
      </c>
      <c r="P134" s="511"/>
      <c r="Q134" s="499">
        <v>466.78</v>
      </c>
    </row>
    <row r="135" spans="1:17" ht="14.4" customHeight="1" x14ac:dyDescent="0.3">
      <c r="A135" s="494" t="s">
        <v>2473</v>
      </c>
      <c r="B135" s="495" t="s">
        <v>2082</v>
      </c>
      <c r="C135" s="495" t="s">
        <v>2048</v>
      </c>
      <c r="D135" s="495" t="s">
        <v>2479</v>
      </c>
      <c r="E135" s="495" t="s">
        <v>2480</v>
      </c>
      <c r="F135" s="498"/>
      <c r="G135" s="498"/>
      <c r="H135" s="498"/>
      <c r="I135" s="498"/>
      <c r="J135" s="498"/>
      <c r="K135" s="498"/>
      <c r="L135" s="498"/>
      <c r="M135" s="498"/>
      <c r="N135" s="498">
        <v>1</v>
      </c>
      <c r="O135" s="498">
        <v>3314.29</v>
      </c>
      <c r="P135" s="511"/>
      <c r="Q135" s="499">
        <v>3314.29</v>
      </c>
    </row>
    <row r="136" spans="1:17" ht="14.4" customHeight="1" x14ac:dyDescent="0.3">
      <c r="A136" s="494" t="s">
        <v>2473</v>
      </c>
      <c r="B136" s="495" t="s">
        <v>2082</v>
      </c>
      <c r="C136" s="495" t="s">
        <v>2048</v>
      </c>
      <c r="D136" s="495" t="s">
        <v>2145</v>
      </c>
      <c r="E136" s="495" t="s">
        <v>2146</v>
      </c>
      <c r="F136" s="498">
        <v>5</v>
      </c>
      <c r="G136" s="498">
        <v>14595.380000000001</v>
      </c>
      <c r="H136" s="498">
        <v>1</v>
      </c>
      <c r="I136" s="498">
        <v>2919.076</v>
      </c>
      <c r="J136" s="498">
        <v>1</v>
      </c>
      <c r="K136" s="498">
        <v>3003.38</v>
      </c>
      <c r="L136" s="498">
        <v>0.20577607434681386</v>
      </c>
      <c r="M136" s="498">
        <v>3003.38</v>
      </c>
      <c r="N136" s="498">
        <v>10</v>
      </c>
      <c r="O136" s="498">
        <v>30033.800000000003</v>
      </c>
      <c r="P136" s="511">
        <v>2.0577607434681386</v>
      </c>
      <c r="Q136" s="499">
        <v>3003.38</v>
      </c>
    </row>
    <row r="137" spans="1:17" ht="14.4" customHeight="1" x14ac:dyDescent="0.3">
      <c r="A137" s="494" t="s">
        <v>2473</v>
      </c>
      <c r="B137" s="495" t="s">
        <v>2082</v>
      </c>
      <c r="C137" s="495" t="s">
        <v>2048</v>
      </c>
      <c r="D137" s="495" t="s">
        <v>2152</v>
      </c>
      <c r="E137" s="495" t="s">
        <v>2153</v>
      </c>
      <c r="F137" s="498">
        <v>20</v>
      </c>
      <c r="G137" s="498">
        <v>136606.69999999998</v>
      </c>
      <c r="H137" s="498">
        <v>1</v>
      </c>
      <c r="I137" s="498">
        <v>6830.3349999999991</v>
      </c>
      <c r="J137" s="498">
        <v>10</v>
      </c>
      <c r="K137" s="498">
        <v>68907.8</v>
      </c>
      <c r="L137" s="498">
        <v>0.50442474637041967</v>
      </c>
      <c r="M137" s="498">
        <v>6890.7800000000007</v>
      </c>
      <c r="N137" s="498"/>
      <c r="O137" s="498"/>
      <c r="P137" s="511"/>
      <c r="Q137" s="499"/>
    </row>
    <row r="138" spans="1:17" ht="14.4" customHeight="1" x14ac:dyDescent="0.3">
      <c r="A138" s="494" t="s">
        <v>2473</v>
      </c>
      <c r="B138" s="495" t="s">
        <v>2082</v>
      </c>
      <c r="C138" s="495" t="s">
        <v>2048</v>
      </c>
      <c r="D138" s="495" t="s">
        <v>2156</v>
      </c>
      <c r="E138" s="495" t="s">
        <v>2157</v>
      </c>
      <c r="F138" s="498">
        <v>1</v>
      </c>
      <c r="G138" s="498">
        <v>2218.3000000000002</v>
      </c>
      <c r="H138" s="498">
        <v>1</v>
      </c>
      <c r="I138" s="498">
        <v>2218.3000000000002</v>
      </c>
      <c r="J138" s="498"/>
      <c r="K138" s="498"/>
      <c r="L138" s="498"/>
      <c r="M138" s="498"/>
      <c r="N138" s="498"/>
      <c r="O138" s="498"/>
      <c r="P138" s="511"/>
      <c r="Q138" s="499"/>
    </row>
    <row r="139" spans="1:17" ht="14.4" customHeight="1" x14ac:dyDescent="0.3">
      <c r="A139" s="494" t="s">
        <v>2473</v>
      </c>
      <c r="B139" s="495" t="s">
        <v>2082</v>
      </c>
      <c r="C139" s="495" t="s">
        <v>2048</v>
      </c>
      <c r="D139" s="495" t="s">
        <v>2158</v>
      </c>
      <c r="E139" s="495" t="s">
        <v>2159</v>
      </c>
      <c r="F139" s="498">
        <v>7</v>
      </c>
      <c r="G139" s="498">
        <v>28239.280000000002</v>
      </c>
      <c r="H139" s="498">
        <v>1</v>
      </c>
      <c r="I139" s="498">
        <v>4034.1828571428573</v>
      </c>
      <c r="J139" s="498">
        <v>2</v>
      </c>
      <c r="K139" s="498">
        <v>8275.7800000000007</v>
      </c>
      <c r="L139" s="498">
        <v>0.2930591714802927</v>
      </c>
      <c r="M139" s="498">
        <v>4137.8900000000003</v>
      </c>
      <c r="N139" s="498">
        <v>21</v>
      </c>
      <c r="O139" s="498">
        <v>86895.69</v>
      </c>
      <c r="P139" s="511">
        <v>3.0771213005430731</v>
      </c>
      <c r="Q139" s="499">
        <v>4137.8900000000003</v>
      </c>
    </row>
    <row r="140" spans="1:17" ht="14.4" customHeight="1" x14ac:dyDescent="0.3">
      <c r="A140" s="494" t="s">
        <v>2473</v>
      </c>
      <c r="B140" s="495" t="s">
        <v>2082</v>
      </c>
      <c r="C140" s="495" t="s">
        <v>2048</v>
      </c>
      <c r="D140" s="495" t="s">
        <v>2160</v>
      </c>
      <c r="E140" s="495" t="s">
        <v>2161</v>
      </c>
      <c r="F140" s="498"/>
      <c r="G140" s="498"/>
      <c r="H140" s="498"/>
      <c r="I140" s="498"/>
      <c r="J140" s="498"/>
      <c r="K140" s="498"/>
      <c r="L140" s="498"/>
      <c r="M140" s="498"/>
      <c r="N140" s="498">
        <v>1</v>
      </c>
      <c r="O140" s="498">
        <v>1123.73</v>
      </c>
      <c r="P140" s="511"/>
      <c r="Q140" s="499">
        <v>1123.73</v>
      </c>
    </row>
    <row r="141" spans="1:17" ht="14.4" customHeight="1" x14ac:dyDescent="0.3">
      <c r="A141" s="494" t="s">
        <v>2473</v>
      </c>
      <c r="B141" s="495" t="s">
        <v>2082</v>
      </c>
      <c r="C141" s="495" t="s">
        <v>2048</v>
      </c>
      <c r="D141" s="495" t="s">
        <v>2162</v>
      </c>
      <c r="E141" s="495" t="s">
        <v>2163</v>
      </c>
      <c r="F141" s="498">
        <v>4</v>
      </c>
      <c r="G141" s="498">
        <v>66495.05</v>
      </c>
      <c r="H141" s="498">
        <v>1</v>
      </c>
      <c r="I141" s="498">
        <v>16623.762500000001</v>
      </c>
      <c r="J141" s="498">
        <v>1</v>
      </c>
      <c r="K141" s="498">
        <v>17073.05</v>
      </c>
      <c r="L141" s="498">
        <v>0.25675670595029254</v>
      </c>
      <c r="M141" s="498">
        <v>17073.05</v>
      </c>
      <c r="N141" s="498"/>
      <c r="O141" s="498"/>
      <c r="P141" s="511"/>
      <c r="Q141" s="499"/>
    </row>
    <row r="142" spans="1:17" ht="14.4" customHeight="1" x14ac:dyDescent="0.3">
      <c r="A142" s="494" t="s">
        <v>2473</v>
      </c>
      <c r="B142" s="495" t="s">
        <v>2082</v>
      </c>
      <c r="C142" s="495" t="s">
        <v>2048</v>
      </c>
      <c r="D142" s="495" t="s">
        <v>2164</v>
      </c>
      <c r="E142" s="495" t="s">
        <v>2165</v>
      </c>
      <c r="F142" s="498">
        <v>11</v>
      </c>
      <c r="G142" s="498">
        <v>11030.8</v>
      </c>
      <c r="H142" s="498">
        <v>1</v>
      </c>
      <c r="I142" s="498">
        <v>1002.8</v>
      </c>
      <c r="J142" s="498">
        <v>3</v>
      </c>
      <c r="K142" s="498">
        <v>3008.3999999999996</v>
      </c>
      <c r="L142" s="498">
        <v>0.27272727272727271</v>
      </c>
      <c r="M142" s="498">
        <v>1002.7999999999998</v>
      </c>
      <c r="N142" s="498">
        <v>2</v>
      </c>
      <c r="O142" s="498">
        <v>2005.6</v>
      </c>
      <c r="P142" s="511">
        <v>0.18181818181818182</v>
      </c>
      <c r="Q142" s="499">
        <v>1002.8</v>
      </c>
    </row>
    <row r="143" spans="1:17" ht="14.4" customHeight="1" x14ac:dyDescent="0.3">
      <c r="A143" s="494" t="s">
        <v>2473</v>
      </c>
      <c r="B143" s="495" t="s">
        <v>2082</v>
      </c>
      <c r="C143" s="495" t="s">
        <v>2048</v>
      </c>
      <c r="D143" s="495" t="s">
        <v>2166</v>
      </c>
      <c r="E143" s="495" t="s">
        <v>2167</v>
      </c>
      <c r="F143" s="498"/>
      <c r="G143" s="498"/>
      <c r="H143" s="498"/>
      <c r="I143" s="498"/>
      <c r="J143" s="498">
        <v>1</v>
      </c>
      <c r="K143" s="498">
        <v>7650</v>
      </c>
      <c r="L143" s="498"/>
      <c r="M143" s="498">
        <v>7650</v>
      </c>
      <c r="N143" s="498">
        <v>6</v>
      </c>
      <c r="O143" s="498">
        <v>45900</v>
      </c>
      <c r="P143" s="511"/>
      <c r="Q143" s="499">
        <v>7650</v>
      </c>
    </row>
    <row r="144" spans="1:17" ht="14.4" customHeight="1" x14ac:dyDescent="0.3">
      <c r="A144" s="494" t="s">
        <v>2473</v>
      </c>
      <c r="B144" s="495" t="s">
        <v>2082</v>
      </c>
      <c r="C144" s="495" t="s">
        <v>2048</v>
      </c>
      <c r="D144" s="495" t="s">
        <v>2172</v>
      </c>
      <c r="E144" s="495" t="s">
        <v>2173</v>
      </c>
      <c r="F144" s="498"/>
      <c r="G144" s="498"/>
      <c r="H144" s="498"/>
      <c r="I144" s="498"/>
      <c r="J144" s="498">
        <v>9</v>
      </c>
      <c r="K144" s="498">
        <v>119560.68000000001</v>
      </c>
      <c r="L144" s="498"/>
      <c r="M144" s="498">
        <v>13284.52</v>
      </c>
      <c r="N144" s="498">
        <v>6</v>
      </c>
      <c r="O144" s="498">
        <v>79707.12000000001</v>
      </c>
      <c r="P144" s="511"/>
      <c r="Q144" s="499">
        <v>13284.520000000002</v>
      </c>
    </row>
    <row r="145" spans="1:17" ht="14.4" customHeight="1" x14ac:dyDescent="0.3">
      <c r="A145" s="494" t="s">
        <v>2473</v>
      </c>
      <c r="B145" s="495" t="s">
        <v>2082</v>
      </c>
      <c r="C145" s="495" t="s">
        <v>2048</v>
      </c>
      <c r="D145" s="495" t="s">
        <v>2481</v>
      </c>
      <c r="E145" s="495" t="s">
        <v>2482</v>
      </c>
      <c r="F145" s="498">
        <v>7</v>
      </c>
      <c r="G145" s="498">
        <v>50367.92</v>
      </c>
      <c r="H145" s="498">
        <v>1</v>
      </c>
      <c r="I145" s="498">
        <v>7195.4171428571426</v>
      </c>
      <c r="J145" s="498"/>
      <c r="K145" s="498"/>
      <c r="L145" s="498"/>
      <c r="M145" s="498"/>
      <c r="N145" s="498"/>
      <c r="O145" s="498"/>
      <c r="P145" s="511"/>
      <c r="Q145" s="499"/>
    </row>
    <row r="146" spans="1:17" ht="14.4" customHeight="1" x14ac:dyDescent="0.3">
      <c r="A146" s="494" t="s">
        <v>2473</v>
      </c>
      <c r="B146" s="495" t="s">
        <v>2082</v>
      </c>
      <c r="C146" s="495" t="s">
        <v>2048</v>
      </c>
      <c r="D146" s="495" t="s">
        <v>2174</v>
      </c>
      <c r="E146" s="495" t="s">
        <v>2175</v>
      </c>
      <c r="F146" s="498">
        <v>1</v>
      </c>
      <c r="G146" s="498">
        <v>3490.58</v>
      </c>
      <c r="H146" s="498">
        <v>1</v>
      </c>
      <c r="I146" s="498">
        <v>3490.58</v>
      </c>
      <c r="J146" s="498"/>
      <c r="K146" s="498"/>
      <c r="L146" s="498"/>
      <c r="M146" s="498"/>
      <c r="N146" s="498"/>
      <c r="O146" s="498"/>
      <c r="P146" s="511"/>
      <c r="Q146" s="499"/>
    </row>
    <row r="147" spans="1:17" ht="14.4" customHeight="1" x14ac:dyDescent="0.3">
      <c r="A147" s="494" t="s">
        <v>2473</v>
      </c>
      <c r="B147" s="495" t="s">
        <v>2082</v>
      </c>
      <c r="C147" s="495" t="s">
        <v>2048</v>
      </c>
      <c r="D147" s="495" t="s">
        <v>2176</v>
      </c>
      <c r="E147" s="495" t="s">
        <v>2177</v>
      </c>
      <c r="F147" s="498">
        <v>4</v>
      </c>
      <c r="G147" s="498">
        <v>8455.369999999999</v>
      </c>
      <c r="H147" s="498">
        <v>1</v>
      </c>
      <c r="I147" s="498">
        <v>2113.8424999999997</v>
      </c>
      <c r="J147" s="498">
        <v>1</v>
      </c>
      <c r="K147" s="498">
        <v>2170.9699999999998</v>
      </c>
      <c r="L147" s="498">
        <v>0.2567563572025825</v>
      </c>
      <c r="M147" s="498">
        <v>2170.9699999999998</v>
      </c>
      <c r="N147" s="498">
        <v>10</v>
      </c>
      <c r="O147" s="498">
        <v>21709.699999999997</v>
      </c>
      <c r="P147" s="511">
        <v>2.5675635720258252</v>
      </c>
      <c r="Q147" s="499">
        <v>2170.9699999999998</v>
      </c>
    </row>
    <row r="148" spans="1:17" ht="14.4" customHeight="1" x14ac:dyDescent="0.3">
      <c r="A148" s="494" t="s">
        <v>2473</v>
      </c>
      <c r="B148" s="495" t="s">
        <v>2082</v>
      </c>
      <c r="C148" s="495" t="s">
        <v>2048</v>
      </c>
      <c r="D148" s="495" t="s">
        <v>2178</v>
      </c>
      <c r="E148" s="495" t="s">
        <v>2179</v>
      </c>
      <c r="F148" s="498">
        <v>2</v>
      </c>
      <c r="G148" s="498">
        <v>1594</v>
      </c>
      <c r="H148" s="498">
        <v>1</v>
      </c>
      <c r="I148" s="498">
        <v>797</v>
      </c>
      <c r="J148" s="498">
        <v>1</v>
      </c>
      <c r="K148" s="498">
        <v>797</v>
      </c>
      <c r="L148" s="498">
        <v>0.5</v>
      </c>
      <c r="M148" s="498">
        <v>797</v>
      </c>
      <c r="N148" s="498">
        <v>2</v>
      </c>
      <c r="O148" s="498">
        <v>1594</v>
      </c>
      <c r="P148" s="511">
        <v>1</v>
      </c>
      <c r="Q148" s="499">
        <v>797</v>
      </c>
    </row>
    <row r="149" spans="1:17" ht="14.4" customHeight="1" x14ac:dyDescent="0.3">
      <c r="A149" s="494" t="s">
        <v>2473</v>
      </c>
      <c r="B149" s="495" t="s">
        <v>2082</v>
      </c>
      <c r="C149" s="495" t="s">
        <v>2048</v>
      </c>
      <c r="D149" s="495" t="s">
        <v>2483</v>
      </c>
      <c r="E149" s="495" t="s">
        <v>2484</v>
      </c>
      <c r="F149" s="498">
        <v>12</v>
      </c>
      <c r="G149" s="498">
        <v>35692.32</v>
      </c>
      <c r="H149" s="498">
        <v>1</v>
      </c>
      <c r="I149" s="498">
        <v>2974.36</v>
      </c>
      <c r="J149" s="498">
        <v>8</v>
      </c>
      <c r="K149" s="498">
        <v>23794.880000000001</v>
      </c>
      <c r="L149" s="498">
        <v>0.66666666666666674</v>
      </c>
      <c r="M149" s="498">
        <v>2974.36</v>
      </c>
      <c r="N149" s="498">
        <v>6</v>
      </c>
      <c r="O149" s="498">
        <v>17846.16</v>
      </c>
      <c r="P149" s="511">
        <v>0.5</v>
      </c>
      <c r="Q149" s="499">
        <v>2974.36</v>
      </c>
    </row>
    <row r="150" spans="1:17" ht="14.4" customHeight="1" x14ac:dyDescent="0.3">
      <c r="A150" s="494" t="s">
        <v>2473</v>
      </c>
      <c r="B150" s="495" t="s">
        <v>2082</v>
      </c>
      <c r="C150" s="495" t="s">
        <v>2048</v>
      </c>
      <c r="D150" s="495" t="s">
        <v>2190</v>
      </c>
      <c r="E150" s="495" t="s">
        <v>2189</v>
      </c>
      <c r="F150" s="498">
        <v>1</v>
      </c>
      <c r="G150" s="498">
        <v>5074.7</v>
      </c>
      <c r="H150" s="498">
        <v>1</v>
      </c>
      <c r="I150" s="498">
        <v>5074.7</v>
      </c>
      <c r="J150" s="498"/>
      <c r="K150" s="498"/>
      <c r="L150" s="498"/>
      <c r="M150" s="498"/>
      <c r="N150" s="498">
        <v>7</v>
      </c>
      <c r="O150" s="498">
        <v>36814.61</v>
      </c>
      <c r="P150" s="511">
        <v>7.2545391845823399</v>
      </c>
      <c r="Q150" s="499">
        <v>5259.2300000000005</v>
      </c>
    </row>
    <row r="151" spans="1:17" ht="14.4" customHeight="1" x14ac:dyDescent="0.3">
      <c r="A151" s="494" t="s">
        <v>2473</v>
      </c>
      <c r="B151" s="495" t="s">
        <v>2082</v>
      </c>
      <c r="C151" s="495" t="s">
        <v>2048</v>
      </c>
      <c r="D151" s="495" t="s">
        <v>2195</v>
      </c>
      <c r="E151" s="495" t="s">
        <v>2196</v>
      </c>
      <c r="F151" s="498">
        <v>13</v>
      </c>
      <c r="G151" s="498">
        <v>7745.95</v>
      </c>
      <c r="H151" s="498">
        <v>1</v>
      </c>
      <c r="I151" s="498">
        <v>595.84230769230771</v>
      </c>
      <c r="J151" s="498">
        <v>8</v>
      </c>
      <c r="K151" s="498">
        <v>4845.1999999999989</v>
      </c>
      <c r="L151" s="498">
        <v>0.62551397827251642</v>
      </c>
      <c r="M151" s="498">
        <v>605.64999999999986</v>
      </c>
      <c r="N151" s="498">
        <v>10</v>
      </c>
      <c r="O151" s="498">
        <v>6056.5</v>
      </c>
      <c r="P151" s="511">
        <v>0.78189247284064578</v>
      </c>
      <c r="Q151" s="499">
        <v>605.65</v>
      </c>
    </row>
    <row r="152" spans="1:17" ht="14.4" customHeight="1" x14ac:dyDescent="0.3">
      <c r="A152" s="494" t="s">
        <v>2473</v>
      </c>
      <c r="B152" s="495" t="s">
        <v>2082</v>
      </c>
      <c r="C152" s="495" t="s">
        <v>2048</v>
      </c>
      <c r="D152" s="495" t="s">
        <v>2485</v>
      </c>
      <c r="E152" s="495" t="s">
        <v>2486</v>
      </c>
      <c r="F152" s="498">
        <v>13</v>
      </c>
      <c r="G152" s="498">
        <v>223526.30999999994</v>
      </c>
      <c r="H152" s="498">
        <v>1</v>
      </c>
      <c r="I152" s="498">
        <v>17194.331538461534</v>
      </c>
      <c r="J152" s="498">
        <v>10</v>
      </c>
      <c r="K152" s="498">
        <v>173819.90000000002</v>
      </c>
      <c r="L152" s="498">
        <v>0.77762613269104686</v>
      </c>
      <c r="M152" s="498">
        <v>17381.990000000002</v>
      </c>
      <c r="N152" s="498">
        <v>6</v>
      </c>
      <c r="O152" s="498">
        <v>104291.94</v>
      </c>
      <c r="P152" s="511">
        <v>0.46657567961462804</v>
      </c>
      <c r="Q152" s="499">
        <v>17381.990000000002</v>
      </c>
    </row>
    <row r="153" spans="1:17" ht="14.4" customHeight="1" x14ac:dyDescent="0.3">
      <c r="A153" s="494" t="s">
        <v>2473</v>
      </c>
      <c r="B153" s="495" t="s">
        <v>2082</v>
      </c>
      <c r="C153" s="495" t="s">
        <v>2048</v>
      </c>
      <c r="D153" s="495" t="s">
        <v>2199</v>
      </c>
      <c r="E153" s="495" t="s">
        <v>2200</v>
      </c>
      <c r="F153" s="498">
        <v>14</v>
      </c>
      <c r="G153" s="498">
        <v>11490.44</v>
      </c>
      <c r="H153" s="498">
        <v>1</v>
      </c>
      <c r="I153" s="498">
        <v>820.74571428571437</v>
      </c>
      <c r="J153" s="498">
        <v>12</v>
      </c>
      <c r="K153" s="498">
        <v>9973.92</v>
      </c>
      <c r="L153" s="498">
        <v>0.86801897925579874</v>
      </c>
      <c r="M153" s="498">
        <v>831.16</v>
      </c>
      <c r="N153" s="498">
        <v>8</v>
      </c>
      <c r="O153" s="498">
        <v>6649.28</v>
      </c>
      <c r="P153" s="511">
        <v>0.57867931950386575</v>
      </c>
      <c r="Q153" s="499">
        <v>831.16</v>
      </c>
    </row>
    <row r="154" spans="1:17" ht="14.4" customHeight="1" x14ac:dyDescent="0.3">
      <c r="A154" s="494" t="s">
        <v>2473</v>
      </c>
      <c r="B154" s="495" t="s">
        <v>2082</v>
      </c>
      <c r="C154" s="495" t="s">
        <v>2048</v>
      </c>
      <c r="D154" s="495" t="s">
        <v>2201</v>
      </c>
      <c r="E154" s="495" t="s">
        <v>2200</v>
      </c>
      <c r="F154" s="498">
        <v>5</v>
      </c>
      <c r="G154" s="498">
        <v>4315.66</v>
      </c>
      <c r="H154" s="498">
        <v>1</v>
      </c>
      <c r="I154" s="498">
        <v>863.13199999999995</v>
      </c>
      <c r="J154" s="498">
        <v>1</v>
      </c>
      <c r="K154" s="498">
        <v>888.06</v>
      </c>
      <c r="L154" s="498">
        <v>0.20577617328519854</v>
      </c>
      <c r="M154" s="498">
        <v>888.06</v>
      </c>
      <c r="N154" s="498">
        <v>15</v>
      </c>
      <c r="O154" s="498">
        <v>13320.9</v>
      </c>
      <c r="P154" s="511">
        <v>3.0866425992779782</v>
      </c>
      <c r="Q154" s="499">
        <v>888.06</v>
      </c>
    </row>
    <row r="155" spans="1:17" ht="14.4" customHeight="1" x14ac:dyDescent="0.3">
      <c r="A155" s="494" t="s">
        <v>2473</v>
      </c>
      <c r="B155" s="495" t="s">
        <v>2082</v>
      </c>
      <c r="C155" s="495" t="s">
        <v>2048</v>
      </c>
      <c r="D155" s="495" t="s">
        <v>2202</v>
      </c>
      <c r="E155" s="495" t="s">
        <v>2203</v>
      </c>
      <c r="F155" s="498"/>
      <c r="G155" s="498"/>
      <c r="H155" s="498"/>
      <c r="I155" s="498"/>
      <c r="J155" s="498">
        <v>1</v>
      </c>
      <c r="K155" s="498">
        <v>888.06</v>
      </c>
      <c r="L155" s="498"/>
      <c r="M155" s="498">
        <v>888.06</v>
      </c>
      <c r="N155" s="498"/>
      <c r="O155" s="498"/>
      <c r="P155" s="511"/>
      <c r="Q155" s="499"/>
    </row>
    <row r="156" spans="1:17" ht="14.4" customHeight="1" x14ac:dyDescent="0.3">
      <c r="A156" s="494" t="s">
        <v>2473</v>
      </c>
      <c r="B156" s="495" t="s">
        <v>2082</v>
      </c>
      <c r="C156" s="495" t="s">
        <v>2048</v>
      </c>
      <c r="D156" s="495" t="s">
        <v>2204</v>
      </c>
      <c r="E156" s="495" t="s">
        <v>2205</v>
      </c>
      <c r="F156" s="498">
        <v>13</v>
      </c>
      <c r="G156" s="498">
        <v>10659.28</v>
      </c>
      <c r="H156" s="498">
        <v>1</v>
      </c>
      <c r="I156" s="498">
        <v>819.94461538461542</v>
      </c>
      <c r="J156" s="498">
        <v>8</v>
      </c>
      <c r="K156" s="498">
        <v>6649.2800000000007</v>
      </c>
      <c r="L156" s="498">
        <v>0.6238019828731397</v>
      </c>
      <c r="M156" s="498">
        <v>831.16000000000008</v>
      </c>
      <c r="N156" s="498">
        <v>6</v>
      </c>
      <c r="O156" s="498">
        <v>4986.96</v>
      </c>
      <c r="P156" s="511">
        <v>0.46785148715485469</v>
      </c>
      <c r="Q156" s="499">
        <v>831.16</v>
      </c>
    </row>
    <row r="157" spans="1:17" ht="14.4" customHeight="1" x14ac:dyDescent="0.3">
      <c r="A157" s="494" t="s">
        <v>2473</v>
      </c>
      <c r="B157" s="495" t="s">
        <v>2082</v>
      </c>
      <c r="C157" s="495" t="s">
        <v>2048</v>
      </c>
      <c r="D157" s="495" t="s">
        <v>2206</v>
      </c>
      <c r="E157" s="495" t="s">
        <v>2207</v>
      </c>
      <c r="F157" s="498">
        <v>9</v>
      </c>
      <c r="G157" s="498">
        <v>35089.199999999997</v>
      </c>
      <c r="H157" s="498">
        <v>1</v>
      </c>
      <c r="I157" s="498">
        <v>3898.7999999999997</v>
      </c>
      <c r="J157" s="498"/>
      <c r="K157" s="498"/>
      <c r="L157" s="498"/>
      <c r="M157" s="498"/>
      <c r="N157" s="498">
        <v>2</v>
      </c>
      <c r="O157" s="498">
        <v>7797.6</v>
      </c>
      <c r="P157" s="511">
        <v>0.22222222222222224</v>
      </c>
      <c r="Q157" s="499">
        <v>3898.8</v>
      </c>
    </row>
    <row r="158" spans="1:17" ht="14.4" customHeight="1" x14ac:dyDescent="0.3">
      <c r="A158" s="494" t="s">
        <v>2473</v>
      </c>
      <c r="B158" s="495" t="s">
        <v>2082</v>
      </c>
      <c r="C158" s="495" t="s">
        <v>2048</v>
      </c>
      <c r="D158" s="495" t="s">
        <v>2487</v>
      </c>
      <c r="E158" s="495" t="s">
        <v>2488</v>
      </c>
      <c r="F158" s="498"/>
      <c r="G158" s="498"/>
      <c r="H158" s="498"/>
      <c r="I158" s="498"/>
      <c r="J158" s="498"/>
      <c r="K158" s="498"/>
      <c r="L158" s="498"/>
      <c r="M158" s="498"/>
      <c r="N158" s="498">
        <v>2</v>
      </c>
      <c r="O158" s="498">
        <v>44000</v>
      </c>
      <c r="P158" s="511"/>
      <c r="Q158" s="499">
        <v>22000</v>
      </c>
    </row>
    <row r="159" spans="1:17" ht="14.4" customHeight="1" x14ac:dyDescent="0.3">
      <c r="A159" s="494" t="s">
        <v>2473</v>
      </c>
      <c r="B159" s="495" t="s">
        <v>2082</v>
      </c>
      <c r="C159" s="495" t="s">
        <v>2048</v>
      </c>
      <c r="D159" s="495" t="s">
        <v>2208</v>
      </c>
      <c r="E159" s="495" t="s">
        <v>2209</v>
      </c>
      <c r="F159" s="498"/>
      <c r="G159" s="498"/>
      <c r="H159" s="498"/>
      <c r="I159" s="498"/>
      <c r="J159" s="498"/>
      <c r="K159" s="498"/>
      <c r="L159" s="498"/>
      <c r="M159" s="498"/>
      <c r="N159" s="498">
        <v>1</v>
      </c>
      <c r="O159" s="498">
        <v>2205</v>
      </c>
      <c r="P159" s="511"/>
      <c r="Q159" s="499">
        <v>2205</v>
      </c>
    </row>
    <row r="160" spans="1:17" ht="14.4" customHeight="1" x14ac:dyDescent="0.3">
      <c r="A160" s="494" t="s">
        <v>2473</v>
      </c>
      <c r="B160" s="495" t="s">
        <v>2082</v>
      </c>
      <c r="C160" s="495" t="s">
        <v>2048</v>
      </c>
      <c r="D160" s="495" t="s">
        <v>2210</v>
      </c>
      <c r="E160" s="495" t="s">
        <v>2211</v>
      </c>
      <c r="F160" s="498">
        <v>19</v>
      </c>
      <c r="G160" s="498">
        <v>27519.600000000006</v>
      </c>
      <c r="H160" s="498">
        <v>1</v>
      </c>
      <c r="I160" s="498">
        <v>1448.4000000000003</v>
      </c>
      <c r="J160" s="498">
        <v>9</v>
      </c>
      <c r="K160" s="498">
        <v>13255.920000000002</v>
      </c>
      <c r="L160" s="498">
        <v>0.48169014084507039</v>
      </c>
      <c r="M160" s="498">
        <v>1472.88</v>
      </c>
      <c r="N160" s="498">
        <v>1</v>
      </c>
      <c r="O160" s="498">
        <v>1472.88</v>
      </c>
      <c r="P160" s="511">
        <v>5.3521126760563371E-2</v>
      </c>
      <c r="Q160" s="499">
        <v>1472.88</v>
      </c>
    </row>
    <row r="161" spans="1:17" ht="14.4" customHeight="1" x14ac:dyDescent="0.3">
      <c r="A161" s="494" t="s">
        <v>2473</v>
      </c>
      <c r="B161" s="495" t="s">
        <v>2082</v>
      </c>
      <c r="C161" s="495" t="s">
        <v>2048</v>
      </c>
      <c r="D161" s="495" t="s">
        <v>2212</v>
      </c>
      <c r="E161" s="495" t="s">
        <v>2213</v>
      </c>
      <c r="F161" s="498"/>
      <c r="G161" s="498"/>
      <c r="H161" s="498"/>
      <c r="I161" s="498"/>
      <c r="J161" s="498"/>
      <c r="K161" s="498"/>
      <c r="L161" s="498"/>
      <c r="M161" s="498"/>
      <c r="N161" s="498">
        <v>5</v>
      </c>
      <c r="O161" s="498">
        <v>6560.7</v>
      </c>
      <c r="P161" s="511"/>
      <c r="Q161" s="499">
        <v>1312.1399999999999</v>
      </c>
    </row>
    <row r="162" spans="1:17" ht="14.4" customHeight="1" x14ac:dyDescent="0.3">
      <c r="A162" s="494" t="s">
        <v>2473</v>
      </c>
      <c r="B162" s="495" t="s">
        <v>2082</v>
      </c>
      <c r="C162" s="495" t="s">
        <v>2048</v>
      </c>
      <c r="D162" s="495" t="s">
        <v>2489</v>
      </c>
      <c r="E162" s="495" t="s">
        <v>2490</v>
      </c>
      <c r="F162" s="498"/>
      <c r="G162" s="498"/>
      <c r="H162" s="498"/>
      <c r="I162" s="498"/>
      <c r="J162" s="498"/>
      <c r="K162" s="498"/>
      <c r="L162" s="498"/>
      <c r="M162" s="498"/>
      <c r="N162" s="498">
        <v>21</v>
      </c>
      <c r="O162" s="498">
        <v>76536.180000000008</v>
      </c>
      <c r="P162" s="511"/>
      <c r="Q162" s="499">
        <v>3644.5800000000004</v>
      </c>
    </row>
    <row r="163" spans="1:17" ht="14.4" customHeight="1" x14ac:dyDescent="0.3">
      <c r="A163" s="494" t="s">
        <v>2473</v>
      </c>
      <c r="B163" s="495" t="s">
        <v>2082</v>
      </c>
      <c r="C163" s="495" t="s">
        <v>2048</v>
      </c>
      <c r="D163" s="495" t="s">
        <v>2216</v>
      </c>
      <c r="E163" s="495" t="s">
        <v>2217</v>
      </c>
      <c r="F163" s="498">
        <v>17</v>
      </c>
      <c r="G163" s="498">
        <v>22198.94</v>
      </c>
      <c r="H163" s="498">
        <v>1</v>
      </c>
      <c r="I163" s="498">
        <v>1305.82</v>
      </c>
      <c r="J163" s="498">
        <v>13</v>
      </c>
      <c r="K163" s="498">
        <v>16975.66</v>
      </c>
      <c r="L163" s="498">
        <v>0.76470588235294124</v>
      </c>
      <c r="M163" s="498">
        <v>1305.82</v>
      </c>
      <c r="N163" s="498">
        <v>6</v>
      </c>
      <c r="O163" s="498">
        <v>7196.96</v>
      </c>
      <c r="P163" s="511">
        <v>0.32420286734411646</v>
      </c>
      <c r="Q163" s="499">
        <v>1199.4933333333333</v>
      </c>
    </row>
    <row r="164" spans="1:17" ht="14.4" customHeight="1" x14ac:dyDescent="0.3">
      <c r="A164" s="494" t="s">
        <v>2473</v>
      </c>
      <c r="B164" s="495" t="s">
        <v>2082</v>
      </c>
      <c r="C164" s="495" t="s">
        <v>2048</v>
      </c>
      <c r="D164" s="495" t="s">
        <v>2491</v>
      </c>
      <c r="E164" s="495" t="s">
        <v>2492</v>
      </c>
      <c r="F164" s="498">
        <v>12</v>
      </c>
      <c r="G164" s="498">
        <v>960000</v>
      </c>
      <c r="H164" s="498">
        <v>1</v>
      </c>
      <c r="I164" s="498">
        <v>80000</v>
      </c>
      <c r="J164" s="498">
        <v>7</v>
      </c>
      <c r="K164" s="498">
        <v>560000</v>
      </c>
      <c r="L164" s="498">
        <v>0.58333333333333337</v>
      </c>
      <c r="M164" s="498">
        <v>80000</v>
      </c>
      <c r="N164" s="498">
        <v>6</v>
      </c>
      <c r="O164" s="498">
        <v>480000</v>
      </c>
      <c r="P164" s="511">
        <v>0.5</v>
      </c>
      <c r="Q164" s="499">
        <v>80000</v>
      </c>
    </row>
    <row r="165" spans="1:17" ht="14.4" customHeight="1" x14ac:dyDescent="0.3">
      <c r="A165" s="494" t="s">
        <v>2473</v>
      </c>
      <c r="B165" s="495" t="s">
        <v>2082</v>
      </c>
      <c r="C165" s="495" t="s">
        <v>2048</v>
      </c>
      <c r="D165" s="495" t="s">
        <v>2218</v>
      </c>
      <c r="E165" s="495" t="s">
        <v>2219</v>
      </c>
      <c r="F165" s="498">
        <v>13</v>
      </c>
      <c r="G165" s="498">
        <v>4668.3</v>
      </c>
      <c r="H165" s="498">
        <v>1</v>
      </c>
      <c r="I165" s="498">
        <v>359.1</v>
      </c>
      <c r="J165" s="498">
        <v>13</v>
      </c>
      <c r="K165" s="498">
        <v>4668.3</v>
      </c>
      <c r="L165" s="498">
        <v>1</v>
      </c>
      <c r="M165" s="498">
        <v>359.1</v>
      </c>
      <c r="N165" s="498">
        <v>10</v>
      </c>
      <c r="O165" s="498">
        <v>3591</v>
      </c>
      <c r="P165" s="511">
        <v>0.76923076923076916</v>
      </c>
      <c r="Q165" s="499">
        <v>359.1</v>
      </c>
    </row>
    <row r="166" spans="1:17" ht="14.4" customHeight="1" x14ac:dyDescent="0.3">
      <c r="A166" s="494" t="s">
        <v>2473</v>
      </c>
      <c r="B166" s="495" t="s">
        <v>2082</v>
      </c>
      <c r="C166" s="495" t="s">
        <v>2048</v>
      </c>
      <c r="D166" s="495" t="s">
        <v>2220</v>
      </c>
      <c r="E166" s="495" t="s">
        <v>2221</v>
      </c>
      <c r="F166" s="498">
        <v>7</v>
      </c>
      <c r="G166" s="498">
        <v>6257.2999999999993</v>
      </c>
      <c r="H166" s="498">
        <v>1</v>
      </c>
      <c r="I166" s="498">
        <v>893.89999999999986</v>
      </c>
      <c r="J166" s="498">
        <v>9</v>
      </c>
      <c r="K166" s="498">
        <v>8045.1</v>
      </c>
      <c r="L166" s="498">
        <v>1.285714285714286</v>
      </c>
      <c r="M166" s="498">
        <v>893.90000000000009</v>
      </c>
      <c r="N166" s="498">
        <v>9</v>
      </c>
      <c r="O166" s="498">
        <v>8045.0999999999995</v>
      </c>
      <c r="P166" s="511">
        <v>1.2857142857142858</v>
      </c>
      <c r="Q166" s="499">
        <v>893.9</v>
      </c>
    </row>
    <row r="167" spans="1:17" ht="14.4" customHeight="1" x14ac:dyDescent="0.3">
      <c r="A167" s="494" t="s">
        <v>2473</v>
      </c>
      <c r="B167" s="495" t="s">
        <v>2082</v>
      </c>
      <c r="C167" s="495" t="s">
        <v>2048</v>
      </c>
      <c r="D167" s="495" t="s">
        <v>2222</v>
      </c>
      <c r="E167" s="495" t="s">
        <v>2223</v>
      </c>
      <c r="F167" s="498"/>
      <c r="G167" s="498"/>
      <c r="H167" s="498"/>
      <c r="I167" s="498"/>
      <c r="J167" s="498">
        <v>3</v>
      </c>
      <c r="K167" s="498">
        <v>2681.7</v>
      </c>
      <c r="L167" s="498"/>
      <c r="M167" s="498">
        <v>893.9</v>
      </c>
      <c r="N167" s="498">
        <v>2</v>
      </c>
      <c r="O167" s="498">
        <v>1787.8</v>
      </c>
      <c r="P167" s="511"/>
      <c r="Q167" s="499">
        <v>893.9</v>
      </c>
    </row>
    <row r="168" spans="1:17" ht="14.4" customHeight="1" x14ac:dyDescent="0.3">
      <c r="A168" s="494" t="s">
        <v>2473</v>
      </c>
      <c r="B168" s="495" t="s">
        <v>2082</v>
      </c>
      <c r="C168" s="495" t="s">
        <v>2048</v>
      </c>
      <c r="D168" s="495" t="s">
        <v>2493</v>
      </c>
      <c r="E168" s="495" t="s">
        <v>2494</v>
      </c>
      <c r="F168" s="498">
        <v>1</v>
      </c>
      <c r="G168" s="498">
        <v>9387.1</v>
      </c>
      <c r="H168" s="498">
        <v>1</v>
      </c>
      <c r="I168" s="498">
        <v>9387.1</v>
      </c>
      <c r="J168" s="498"/>
      <c r="K168" s="498"/>
      <c r="L168" s="498"/>
      <c r="M168" s="498"/>
      <c r="N168" s="498"/>
      <c r="O168" s="498"/>
      <c r="P168" s="511"/>
      <c r="Q168" s="499"/>
    </row>
    <row r="169" spans="1:17" ht="14.4" customHeight="1" x14ac:dyDescent="0.3">
      <c r="A169" s="494" t="s">
        <v>2473</v>
      </c>
      <c r="B169" s="495" t="s">
        <v>2082</v>
      </c>
      <c r="C169" s="495" t="s">
        <v>2048</v>
      </c>
      <c r="D169" s="495" t="s">
        <v>2224</v>
      </c>
      <c r="E169" s="495" t="s">
        <v>2225</v>
      </c>
      <c r="F169" s="498"/>
      <c r="G169" s="498"/>
      <c r="H169" s="498"/>
      <c r="I169" s="498"/>
      <c r="J169" s="498"/>
      <c r="K169" s="498"/>
      <c r="L169" s="498"/>
      <c r="M169" s="498"/>
      <c r="N169" s="498">
        <v>4</v>
      </c>
      <c r="O169" s="498">
        <v>67326.759999999995</v>
      </c>
      <c r="P169" s="511"/>
      <c r="Q169" s="499">
        <v>16831.689999999999</v>
      </c>
    </row>
    <row r="170" spans="1:17" ht="14.4" customHeight="1" x14ac:dyDescent="0.3">
      <c r="A170" s="494" t="s">
        <v>2473</v>
      </c>
      <c r="B170" s="495" t="s">
        <v>2082</v>
      </c>
      <c r="C170" s="495" t="s">
        <v>2048</v>
      </c>
      <c r="D170" s="495" t="s">
        <v>2228</v>
      </c>
      <c r="E170" s="495" t="s">
        <v>2229</v>
      </c>
      <c r="F170" s="498"/>
      <c r="G170" s="498"/>
      <c r="H170" s="498"/>
      <c r="I170" s="498"/>
      <c r="J170" s="498"/>
      <c r="K170" s="498"/>
      <c r="L170" s="498"/>
      <c r="M170" s="498"/>
      <c r="N170" s="498">
        <v>6</v>
      </c>
      <c r="O170" s="498">
        <v>39522.78</v>
      </c>
      <c r="P170" s="511"/>
      <c r="Q170" s="499">
        <v>6587.13</v>
      </c>
    </row>
    <row r="171" spans="1:17" ht="14.4" customHeight="1" x14ac:dyDescent="0.3">
      <c r="A171" s="494" t="s">
        <v>2473</v>
      </c>
      <c r="B171" s="495" t="s">
        <v>2082</v>
      </c>
      <c r="C171" s="495" t="s">
        <v>2048</v>
      </c>
      <c r="D171" s="495" t="s">
        <v>2230</v>
      </c>
      <c r="E171" s="495" t="s">
        <v>2231</v>
      </c>
      <c r="F171" s="498"/>
      <c r="G171" s="498"/>
      <c r="H171" s="498"/>
      <c r="I171" s="498"/>
      <c r="J171" s="498"/>
      <c r="K171" s="498"/>
      <c r="L171" s="498"/>
      <c r="M171" s="498"/>
      <c r="N171" s="498">
        <v>1</v>
      </c>
      <c r="O171" s="498">
        <v>1841.62</v>
      </c>
      <c r="P171" s="511"/>
      <c r="Q171" s="499">
        <v>1841.62</v>
      </c>
    </row>
    <row r="172" spans="1:17" ht="14.4" customHeight="1" x14ac:dyDescent="0.3">
      <c r="A172" s="494" t="s">
        <v>2473</v>
      </c>
      <c r="B172" s="495" t="s">
        <v>2082</v>
      </c>
      <c r="C172" s="495" t="s">
        <v>2048</v>
      </c>
      <c r="D172" s="495" t="s">
        <v>2495</v>
      </c>
      <c r="E172" s="495" t="s">
        <v>2496</v>
      </c>
      <c r="F172" s="498">
        <v>1</v>
      </c>
      <c r="G172" s="498">
        <v>18571</v>
      </c>
      <c r="H172" s="498">
        <v>1</v>
      </c>
      <c r="I172" s="498">
        <v>18571</v>
      </c>
      <c r="J172" s="498"/>
      <c r="K172" s="498"/>
      <c r="L172" s="498"/>
      <c r="M172" s="498"/>
      <c r="N172" s="498"/>
      <c r="O172" s="498"/>
      <c r="P172" s="511"/>
      <c r="Q172" s="499"/>
    </row>
    <row r="173" spans="1:17" ht="14.4" customHeight="1" x14ac:dyDescent="0.3">
      <c r="A173" s="494" t="s">
        <v>2473</v>
      </c>
      <c r="B173" s="495" t="s">
        <v>2082</v>
      </c>
      <c r="C173" s="495" t="s">
        <v>2048</v>
      </c>
      <c r="D173" s="495" t="s">
        <v>2236</v>
      </c>
      <c r="E173" s="495" t="s">
        <v>2237</v>
      </c>
      <c r="F173" s="498"/>
      <c r="G173" s="498"/>
      <c r="H173" s="498"/>
      <c r="I173" s="498"/>
      <c r="J173" s="498">
        <v>1</v>
      </c>
      <c r="K173" s="498">
        <v>15954.82</v>
      </c>
      <c r="L173" s="498"/>
      <c r="M173" s="498">
        <v>15954.82</v>
      </c>
      <c r="N173" s="498"/>
      <c r="O173" s="498"/>
      <c r="P173" s="511"/>
      <c r="Q173" s="499"/>
    </row>
    <row r="174" spans="1:17" ht="14.4" customHeight="1" x14ac:dyDescent="0.3">
      <c r="A174" s="494" t="s">
        <v>2473</v>
      </c>
      <c r="B174" s="495" t="s">
        <v>2082</v>
      </c>
      <c r="C174" s="495" t="s">
        <v>2048</v>
      </c>
      <c r="D174" s="495" t="s">
        <v>2055</v>
      </c>
      <c r="E174" s="495" t="s">
        <v>2056</v>
      </c>
      <c r="F174" s="498"/>
      <c r="G174" s="498"/>
      <c r="H174" s="498"/>
      <c r="I174" s="498"/>
      <c r="J174" s="498"/>
      <c r="K174" s="498"/>
      <c r="L174" s="498"/>
      <c r="M174" s="498"/>
      <c r="N174" s="498">
        <v>1</v>
      </c>
      <c r="O174" s="498">
        <v>511</v>
      </c>
      <c r="P174" s="511"/>
      <c r="Q174" s="499">
        <v>511</v>
      </c>
    </row>
    <row r="175" spans="1:17" ht="14.4" customHeight="1" x14ac:dyDescent="0.3">
      <c r="A175" s="494" t="s">
        <v>2473</v>
      </c>
      <c r="B175" s="495" t="s">
        <v>2082</v>
      </c>
      <c r="C175" s="495" t="s">
        <v>2048</v>
      </c>
      <c r="D175" s="495" t="s">
        <v>2246</v>
      </c>
      <c r="E175" s="495" t="s">
        <v>2247</v>
      </c>
      <c r="F175" s="498"/>
      <c r="G175" s="498"/>
      <c r="H175" s="498"/>
      <c r="I175" s="498"/>
      <c r="J175" s="498"/>
      <c r="K175" s="498"/>
      <c r="L175" s="498"/>
      <c r="M175" s="498"/>
      <c r="N175" s="498">
        <v>4</v>
      </c>
      <c r="O175" s="498">
        <v>1523.44</v>
      </c>
      <c r="P175" s="511"/>
      <c r="Q175" s="499">
        <v>380.86</v>
      </c>
    </row>
    <row r="176" spans="1:17" ht="14.4" customHeight="1" x14ac:dyDescent="0.3">
      <c r="A176" s="494" t="s">
        <v>2473</v>
      </c>
      <c r="B176" s="495" t="s">
        <v>2082</v>
      </c>
      <c r="C176" s="495" t="s">
        <v>2048</v>
      </c>
      <c r="D176" s="495" t="s">
        <v>2497</v>
      </c>
      <c r="E176" s="495" t="s">
        <v>2498</v>
      </c>
      <c r="F176" s="498"/>
      <c r="G176" s="498"/>
      <c r="H176" s="498"/>
      <c r="I176" s="498"/>
      <c r="J176" s="498"/>
      <c r="K176" s="498"/>
      <c r="L176" s="498"/>
      <c r="M176" s="498"/>
      <c r="N176" s="498">
        <v>2</v>
      </c>
      <c r="O176" s="498">
        <v>2170.4</v>
      </c>
      <c r="P176" s="511"/>
      <c r="Q176" s="499">
        <v>1085.2</v>
      </c>
    </row>
    <row r="177" spans="1:17" ht="14.4" customHeight="1" x14ac:dyDescent="0.3">
      <c r="A177" s="494" t="s">
        <v>2473</v>
      </c>
      <c r="B177" s="495" t="s">
        <v>2082</v>
      </c>
      <c r="C177" s="495" t="s">
        <v>2048</v>
      </c>
      <c r="D177" s="495" t="s">
        <v>2252</v>
      </c>
      <c r="E177" s="495" t="s">
        <v>2253</v>
      </c>
      <c r="F177" s="498">
        <v>1</v>
      </c>
      <c r="G177" s="498">
        <v>25888.05</v>
      </c>
      <c r="H177" s="498">
        <v>1</v>
      </c>
      <c r="I177" s="498">
        <v>25888.05</v>
      </c>
      <c r="J177" s="498"/>
      <c r="K177" s="498"/>
      <c r="L177" s="498"/>
      <c r="M177" s="498"/>
      <c r="N177" s="498"/>
      <c r="O177" s="498"/>
      <c r="P177" s="511"/>
      <c r="Q177" s="499"/>
    </row>
    <row r="178" spans="1:17" ht="14.4" customHeight="1" x14ac:dyDescent="0.3">
      <c r="A178" s="494" t="s">
        <v>2473</v>
      </c>
      <c r="B178" s="495" t="s">
        <v>2082</v>
      </c>
      <c r="C178" s="495" t="s">
        <v>2057</v>
      </c>
      <c r="D178" s="495" t="s">
        <v>2262</v>
      </c>
      <c r="E178" s="495" t="s">
        <v>2263</v>
      </c>
      <c r="F178" s="498">
        <v>18</v>
      </c>
      <c r="G178" s="498">
        <v>3672</v>
      </c>
      <c r="H178" s="498">
        <v>1</v>
      </c>
      <c r="I178" s="498">
        <v>204</v>
      </c>
      <c r="J178" s="498">
        <v>9</v>
      </c>
      <c r="K178" s="498">
        <v>1845</v>
      </c>
      <c r="L178" s="498">
        <v>0.50245098039215685</v>
      </c>
      <c r="M178" s="498">
        <v>205</v>
      </c>
      <c r="N178" s="498">
        <v>4</v>
      </c>
      <c r="O178" s="498">
        <v>820</v>
      </c>
      <c r="P178" s="511">
        <v>0.22331154684095861</v>
      </c>
      <c r="Q178" s="499">
        <v>205</v>
      </c>
    </row>
    <row r="179" spans="1:17" ht="14.4" customHeight="1" x14ac:dyDescent="0.3">
      <c r="A179" s="494" t="s">
        <v>2473</v>
      </c>
      <c r="B179" s="495" t="s">
        <v>2082</v>
      </c>
      <c r="C179" s="495" t="s">
        <v>2057</v>
      </c>
      <c r="D179" s="495" t="s">
        <v>2264</v>
      </c>
      <c r="E179" s="495" t="s">
        <v>2265</v>
      </c>
      <c r="F179" s="498">
        <v>15</v>
      </c>
      <c r="G179" s="498">
        <v>2235</v>
      </c>
      <c r="H179" s="498">
        <v>1</v>
      </c>
      <c r="I179" s="498">
        <v>149</v>
      </c>
      <c r="J179" s="498">
        <v>5</v>
      </c>
      <c r="K179" s="498">
        <v>750</v>
      </c>
      <c r="L179" s="498">
        <v>0.33557046979865773</v>
      </c>
      <c r="M179" s="498">
        <v>150</v>
      </c>
      <c r="N179" s="498">
        <v>10</v>
      </c>
      <c r="O179" s="498">
        <v>1504</v>
      </c>
      <c r="P179" s="511">
        <v>0.67293064876957498</v>
      </c>
      <c r="Q179" s="499">
        <v>150.4</v>
      </c>
    </row>
    <row r="180" spans="1:17" ht="14.4" customHeight="1" x14ac:dyDescent="0.3">
      <c r="A180" s="494" t="s">
        <v>2473</v>
      </c>
      <c r="B180" s="495" t="s">
        <v>2082</v>
      </c>
      <c r="C180" s="495" t="s">
        <v>2057</v>
      </c>
      <c r="D180" s="495" t="s">
        <v>2266</v>
      </c>
      <c r="E180" s="495" t="s">
        <v>2267</v>
      </c>
      <c r="F180" s="498">
        <v>24</v>
      </c>
      <c r="G180" s="498">
        <v>4344</v>
      </c>
      <c r="H180" s="498">
        <v>1</v>
      </c>
      <c r="I180" s="498">
        <v>181</v>
      </c>
      <c r="J180" s="498">
        <v>20</v>
      </c>
      <c r="K180" s="498">
        <v>3640</v>
      </c>
      <c r="L180" s="498">
        <v>0.83793738489871084</v>
      </c>
      <c r="M180" s="498">
        <v>182</v>
      </c>
      <c r="N180" s="498">
        <v>26</v>
      </c>
      <c r="O180" s="498">
        <v>4743</v>
      </c>
      <c r="P180" s="511">
        <v>1.0918508287292819</v>
      </c>
      <c r="Q180" s="499">
        <v>182.42307692307693</v>
      </c>
    </row>
    <row r="181" spans="1:17" ht="14.4" customHeight="1" x14ac:dyDescent="0.3">
      <c r="A181" s="494" t="s">
        <v>2473</v>
      </c>
      <c r="B181" s="495" t="s">
        <v>2082</v>
      </c>
      <c r="C181" s="495" t="s">
        <v>2057</v>
      </c>
      <c r="D181" s="495" t="s">
        <v>2268</v>
      </c>
      <c r="E181" s="495" t="s">
        <v>2269</v>
      </c>
      <c r="F181" s="498">
        <v>16</v>
      </c>
      <c r="G181" s="498">
        <v>1984</v>
      </c>
      <c r="H181" s="498">
        <v>1</v>
      </c>
      <c r="I181" s="498">
        <v>124</v>
      </c>
      <c r="J181" s="498">
        <v>26</v>
      </c>
      <c r="K181" s="498">
        <v>3224</v>
      </c>
      <c r="L181" s="498">
        <v>1.625</v>
      </c>
      <c r="M181" s="498">
        <v>124</v>
      </c>
      <c r="N181" s="498">
        <v>27</v>
      </c>
      <c r="O181" s="498">
        <v>3358</v>
      </c>
      <c r="P181" s="511">
        <v>1.6925403225806452</v>
      </c>
      <c r="Q181" s="499">
        <v>124.37037037037037</v>
      </c>
    </row>
    <row r="182" spans="1:17" ht="14.4" customHeight="1" x14ac:dyDescent="0.3">
      <c r="A182" s="494" t="s">
        <v>2473</v>
      </c>
      <c r="B182" s="495" t="s">
        <v>2082</v>
      </c>
      <c r="C182" s="495" t="s">
        <v>2057</v>
      </c>
      <c r="D182" s="495" t="s">
        <v>2270</v>
      </c>
      <c r="E182" s="495" t="s">
        <v>2271</v>
      </c>
      <c r="F182" s="498">
        <v>20</v>
      </c>
      <c r="G182" s="498">
        <v>4320</v>
      </c>
      <c r="H182" s="498">
        <v>1</v>
      </c>
      <c r="I182" s="498">
        <v>216</v>
      </c>
      <c r="J182" s="498">
        <v>46</v>
      </c>
      <c r="K182" s="498">
        <v>9982</v>
      </c>
      <c r="L182" s="498">
        <v>2.310648148148148</v>
      </c>
      <c r="M182" s="498">
        <v>217</v>
      </c>
      <c r="N182" s="498">
        <v>21</v>
      </c>
      <c r="O182" s="498">
        <v>4568</v>
      </c>
      <c r="P182" s="511">
        <v>1.0574074074074074</v>
      </c>
      <c r="Q182" s="499">
        <v>217.52380952380952</v>
      </c>
    </row>
    <row r="183" spans="1:17" ht="14.4" customHeight="1" x14ac:dyDescent="0.3">
      <c r="A183" s="494" t="s">
        <v>2473</v>
      </c>
      <c r="B183" s="495" t="s">
        <v>2082</v>
      </c>
      <c r="C183" s="495" t="s">
        <v>2057</v>
      </c>
      <c r="D183" s="495" t="s">
        <v>2272</v>
      </c>
      <c r="E183" s="495" t="s">
        <v>2273</v>
      </c>
      <c r="F183" s="498">
        <v>5</v>
      </c>
      <c r="G183" s="498">
        <v>1080</v>
      </c>
      <c r="H183" s="498">
        <v>1</v>
      </c>
      <c r="I183" s="498">
        <v>216</v>
      </c>
      <c r="J183" s="498">
        <v>3</v>
      </c>
      <c r="K183" s="498">
        <v>651</v>
      </c>
      <c r="L183" s="498">
        <v>0.60277777777777775</v>
      </c>
      <c r="M183" s="498">
        <v>217</v>
      </c>
      <c r="N183" s="498">
        <v>8</v>
      </c>
      <c r="O183" s="498">
        <v>1736</v>
      </c>
      <c r="P183" s="511">
        <v>1.6074074074074074</v>
      </c>
      <c r="Q183" s="499">
        <v>217</v>
      </c>
    </row>
    <row r="184" spans="1:17" ht="14.4" customHeight="1" x14ac:dyDescent="0.3">
      <c r="A184" s="494" t="s">
        <v>2473</v>
      </c>
      <c r="B184" s="495" t="s">
        <v>2082</v>
      </c>
      <c r="C184" s="495" t="s">
        <v>2057</v>
      </c>
      <c r="D184" s="495" t="s">
        <v>2276</v>
      </c>
      <c r="E184" s="495" t="s">
        <v>2277</v>
      </c>
      <c r="F184" s="498">
        <v>348</v>
      </c>
      <c r="G184" s="498">
        <v>75864</v>
      </c>
      <c r="H184" s="498">
        <v>1</v>
      </c>
      <c r="I184" s="498">
        <v>218</v>
      </c>
      <c r="J184" s="498">
        <v>294</v>
      </c>
      <c r="K184" s="498">
        <v>64386</v>
      </c>
      <c r="L184" s="498">
        <v>0.8487029421069282</v>
      </c>
      <c r="M184" s="498">
        <v>219</v>
      </c>
      <c r="N184" s="498">
        <v>378</v>
      </c>
      <c r="O184" s="498">
        <v>82980</v>
      </c>
      <c r="P184" s="511">
        <v>1.0937994305599494</v>
      </c>
      <c r="Q184" s="499">
        <v>219.52380952380952</v>
      </c>
    </row>
    <row r="185" spans="1:17" ht="14.4" customHeight="1" x14ac:dyDescent="0.3">
      <c r="A185" s="494" t="s">
        <v>2473</v>
      </c>
      <c r="B185" s="495" t="s">
        <v>2082</v>
      </c>
      <c r="C185" s="495" t="s">
        <v>2057</v>
      </c>
      <c r="D185" s="495" t="s">
        <v>2278</v>
      </c>
      <c r="E185" s="495" t="s">
        <v>2279</v>
      </c>
      <c r="F185" s="498">
        <v>5</v>
      </c>
      <c r="G185" s="498">
        <v>3040</v>
      </c>
      <c r="H185" s="498">
        <v>1</v>
      </c>
      <c r="I185" s="498">
        <v>608</v>
      </c>
      <c r="J185" s="498">
        <v>8</v>
      </c>
      <c r="K185" s="498">
        <v>4872</v>
      </c>
      <c r="L185" s="498">
        <v>1.6026315789473684</v>
      </c>
      <c r="M185" s="498">
        <v>609</v>
      </c>
      <c r="N185" s="498">
        <v>10</v>
      </c>
      <c r="O185" s="498">
        <v>6111</v>
      </c>
      <c r="P185" s="511">
        <v>2.0101973684210526</v>
      </c>
      <c r="Q185" s="499">
        <v>611.1</v>
      </c>
    </row>
    <row r="186" spans="1:17" ht="14.4" customHeight="1" x14ac:dyDescent="0.3">
      <c r="A186" s="494" t="s">
        <v>2473</v>
      </c>
      <c r="B186" s="495" t="s">
        <v>2082</v>
      </c>
      <c r="C186" s="495" t="s">
        <v>2057</v>
      </c>
      <c r="D186" s="495" t="s">
        <v>2292</v>
      </c>
      <c r="E186" s="495" t="s">
        <v>2293</v>
      </c>
      <c r="F186" s="498"/>
      <c r="G186" s="498"/>
      <c r="H186" s="498"/>
      <c r="I186" s="498"/>
      <c r="J186" s="498">
        <v>3</v>
      </c>
      <c r="K186" s="498">
        <v>771</v>
      </c>
      <c r="L186" s="498"/>
      <c r="M186" s="498">
        <v>257</v>
      </c>
      <c r="N186" s="498">
        <v>3</v>
      </c>
      <c r="O186" s="498">
        <v>772</v>
      </c>
      <c r="P186" s="511"/>
      <c r="Q186" s="499">
        <v>257.33333333333331</v>
      </c>
    </row>
    <row r="187" spans="1:17" ht="14.4" customHeight="1" x14ac:dyDescent="0.3">
      <c r="A187" s="494" t="s">
        <v>2473</v>
      </c>
      <c r="B187" s="495" t="s">
        <v>2082</v>
      </c>
      <c r="C187" s="495" t="s">
        <v>2057</v>
      </c>
      <c r="D187" s="495" t="s">
        <v>2294</v>
      </c>
      <c r="E187" s="495" t="s">
        <v>2295</v>
      </c>
      <c r="F187" s="498">
        <v>24</v>
      </c>
      <c r="G187" s="498">
        <v>7800</v>
      </c>
      <c r="H187" s="498">
        <v>1</v>
      </c>
      <c r="I187" s="498">
        <v>325</v>
      </c>
      <c r="J187" s="498">
        <v>26</v>
      </c>
      <c r="K187" s="498">
        <v>8476</v>
      </c>
      <c r="L187" s="498">
        <v>1.0866666666666667</v>
      </c>
      <c r="M187" s="498">
        <v>326</v>
      </c>
      <c r="N187" s="498">
        <v>25</v>
      </c>
      <c r="O187" s="498">
        <v>8189</v>
      </c>
      <c r="P187" s="511">
        <v>1.0498717948717948</v>
      </c>
      <c r="Q187" s="499">
        <v>327.56</v>
      </c>
    </row>
    <row r="188" spans="1:17" ht="14.4" customHeight="1" x14ac:dyDescent="0.3">
      <c r="A188" s="494" t="s">
        <v>2473</v>
      </c>
      <c r="B188" s="495" t="s">
        <v>2082</v>
      </c>
      <c r="C188" s="495" t="s">
        <v>2057</v>
      </c>
      <c r="D188" s="495" t="s">
        <v>2300</v>
      </c>
      <c r="E188" s="495" t="s">
        <v>2301</v>
      </c>
      <c r="F188" s="498">
        <v>10</v>
      </c>
      <c r="G188" s="498">
        <v>41220</v>
      </c>
      <c r="H188" s="498">
        <v>1</v>
      </c>
      <c r="I188" s="498">
        <v>4122</v>
      </c>
      <c r="J188" s="498">
        <v>2</v>
      </c>
      <c r="K188" s="498">
        <v>8254</v>
      </c>
      <c r="L188" s="498">
        <v>0.2002426006792819</v>
      </c>
      <c r="M188" s="498">
        <v>4127</v>
      </c>
      <c r="N188" s="498">
        <v>11</v>
      </c>
      <c r="O188" s="498">
        <v>45445</v>
      </c>
      <c r="P188" s="511">
        <v>1.1024987869966036</v>
      </c>
      <c r="Q188" s="499">
        <v>4131.363636363636</v>
      </c>
    </row>
    <row r="189" spans="1:17" ht="14.4" customHeight="1" x14ac:dyDescent="0.3">
      <c r="A189" s="494" t="s">
        <v>2473</v>
      </c>
      <c r="B189" s="495" t="s">
        <v>2082</v>
      </c>
      <c r="C189" s="495" t="s">
        <v>2057</v>
      </c>
      <c r="D189" s="495" t="s">
        <v>2302</v>
      </c>
      <c r="E189" s="495" t="s">
        <v>2303</v>
      </c>
      <c r="F189" s="498"/>
      <c r="G189" s="498"/>
      <c r="H189" s="498"/>
      <c r="I189" s="498"/>
      <c r="J189" s="498"/>
      <c r="K189" s="498"/>
      <c r="L189" s="498"/>
      <c r="M189" s="498"/>
      <c r="N189" s="498">
        <v>2</v>
      </c>
      <c r="O189" s="498">
        <v>557</v>
      </c>
      <c r="P189" s="511"/>
      <c r="Q189" s="499">
        <v>278.5</v>
      </c>
    </row>
    <row r="190" spans="1:17" ht="14.4" customHeight="1" x14ac:dyDescent="0.3">
      <c r="A190" s="494" t="s">
        <v>2473</v>
      </c>
      <c r="B190" s="495" t="s">
        <v>2082</v>
      </c>
      <c r="C190" s="495" t="s">
        <v>2057</v>
      </c>
      <c r="D190" s="495" t="s">
        <v>2304</v>
      </c>
      <c r="E190" s="495" t="s">
        <v>2305</v>
      </c>
      <c r="F190" s="498">
        <v>1</v>
      </c>
      <c r="G190" s="498">
        <v>2895</v>
      </c>
      <c r="H190" s="498">
        <v>1</v>
      </c>
      <c r="I190" s="498">
        <v>2895</v>
      </c>
      <c r="J190" s="498"/>
      <c r="K190" s="498"/>
      <c r="L190" s="498"/>
      <c r="M190" s="498"/>
      <c r="N190" s="498"/>
      <c r="O190" s="498"/>
      <c r="P190" s="511"/>
      <c r="Q190" s="499"/>
    </row>
    <row r="191" spans="1:17" ht="14.4" customHeight="1" x14ac:dyDescent="0.3">
      <c r="A191" s="494" t="s">
        <v>2473</v>
      </c>
      <c r="B191" s="495" t="s">
        <v>2082</v>
      </c>
      <c r="C191" s="495" t="s">
        <v>2057</v>
      </c>
      <c r="D191" s="495" t="s">
        <v>2306</v>
      </c>
      <c r="E191" s="495" t="s">
        <v>2307</v>
      </c>
      <c r="F191" s="498">
        <v>10</v>
      </c>
      <c r="G191" s="498">
        <v>62440</v>
      </c>
      <c r="H191" s="498">
        <v>1</v>
      </c>
      <c r="I191" s="498">
        <v>6244</v>
      </c>
      <c r="J191" s="498">
        <v>2</v>
      </c>
      <c r="K191" s="498">
        <v>12500</v>
      </c>
      <c r="L191" s="498">
        <v>0.20019218449711723</v>
      </c>
      <c r="M191" s="498">
        <v>6250</v>
      </c>
      <c r="N191" s="498">
        <v>17</v>
      </c>
      <c r="O191" s="498">
        <v>106350</v>
      </c>
      <c r="P191" s="511">
        <v>1.7032351057014734</v>
      </c>
      <c r="Q191" s="499">
        <v>6255.8823529411766</v>
      </c>
    </row>
    <row r="192" spans="1:17" ht="14.4" customHeight="1" x14ac:dyDescent="0.3">
      <c r="A192" s="494" t="s">
        <v>2473</v>
      </c>
      <c r="B192" s="495" t="s">
        <v>2082</v>
      </c>
      <c r="C192" s="495" t="s">
        <v>2057</v>
      </c>
      <c r="D192" s="495" t="s">
        <v>2308</v>
      </c>
      <c r="E192" s="495" t="s">
        <v>2309</v>
      </c>
      <c r="F192" s="498">
        <v>5</v>
      </c>
      <c r="G192" s="498">
        <v>7550</v>
      </c>
      <c r="H192" s="498">
        <v>1</v>
      </c>
      <c r="I192" s="498">
        <v>1510</v>
      </c>
      <c r="J192" s="498">
        <v>1</v>
      </c>
      <c r="K192" s="498">
        <v>1515</v>
      </c>
      <c r="L192" s="498">
        <v>0.20066225165562915</v>
      </c>
      <c r="M192" s="498">
        <v>1515</v>
      </c>
      <c r="N192" s="498"/>
      <c r="O192" s="498"/>
      <c r="P192" s="511"/>
      <c r="Q192" s="499"/>
    </row>
    <row r="193" spans="1:17" ht="14.4" customHeight="1" x14ac:dyDescent="0.3">
      <c r="A193" s="494" t="s">
        <v>2473</v>
      </c>
      <c r="B193" s="495" t="s">
        <v>2082</v>
      </c>
      <c r="C193" s="495" t="s">
        <v>2057</v>
      </c>
      <c r="D193" s="495" t="s">
        <v>2310</v>
      </c>
      <c r="E193" s="495" t="s">
        <v>2311</v>
      </c>
      <c r="F193" s="498"/>
      <c r="G193" s="498"/>
      <c r="H193" s="498"/>
      <c r="I193" s="498"/>
      <c r="J193" s="498">
        <v>2</v>
      </c>
      <c r="K193" s="498">
        <v>2176</v>
      </c>
      <c r="L193" s="498"/>
      <c r="M193" s="498">
        <v>1088</v>
      </c>
      <c r="N193" s="498"/>
      <c r="O193" s="498"/>
      <c r="P193" s="511"/>
      <c r="Q193" s="499"/>
    </row>
    <row r="194" spans="1:17" ht="14.4" customHeight="1" x14ac:dyDescent="0.3">
      <c r="A194" s="494" t="s">
        <v>2473</v>
      </c>
      <c r="B194" s="495" t="s">
        <v>2082</v>
      </c>
      <c r="C194" s="495" t="s">
        <v>2057</v>
      </c>
      <c r="D194" s="495" t="s">
        <v>2499</v>
      </c>
      <c r="E194" s="495" t="s">
        <v>2500</v>
      </c>
      <c r="F194" s="498">
        <v>12</v>
      </c>
      <c r="G194" s="498">
        <v>180480</v>
      </c>
      <c r="H194" s="498">
        <v>1</v>
      </c>
      <c r="I194" s="498">
        <v>15040</v>
      </c>
      <c r="J194" s="498">
        <v>7</v>
      </c>
      <c r="K194" s="498">
        <v>105343</v>
      </c>
      <c r="L194" s="498">
        <v>0.58368240248226955</v>
      </c>
      <c r="M194" s="498">
        <v>15049</v>
      </c>
      <c r="N194" s="498">
        <v>6</v>
      </c>
      <c r="O194" s="498">
        <v>90374</v>
      </c>
      <c r="P194" s="511">
        <v>0.50074246453900706</v>
      </c>
      <c r="Q194" s="499">
        <v>15062.333333333334</v>
      </c>
    </row>
    <row r="195" spans="1:17" ht="14.4" customHeight="1" x14ac:dyDescent="0.3">
      <c r="A195" s="494" t="s">
        <v>2473</v>
      </c>
      <c r="B195" s="495" t="s">
        <v>2082</v>
      </c>
      <c r="C195" s="495" t="s">
        <v>2057</v>
      </c>
      <c r="D195" s="495" t="s">
        <v>2314</v>
      </c>
      <c r="E195" s="495" t="s">
        <v>2315</v>
      </c>
      <c r="F195" s="498">
        <v>24</v>
      </c>
      <c r="G195" s="498">
        <v>91464</v>
      </c>
      <c r="H195" s="498">
        <v>1</v>
      </c>
      <c r="I195" s="498">
        <v>3811</v>
      </c>
      <c r="J195" s="498">
        <v>27</v>
      </c>
      <c r="K195" s="498">
        <v>103005</v>
      </c>
      <c r="L195" s="498">
        <v>1.1261807924429283</v>
      </c>
      <c r="M195" s="498">
        <v>3815</v>
      </c>
      <c r="N195" s="498">
        <v>26</v>
      </c>
      <c r="O195" s="498">
        <v>99286</v>
      </c>
      <c r="P195" s="511">
        <v>1.085519986005423</v>
      </c>
      <c r="Q195" s="499">
        <v>3818.6923076923076</v>
      </c>
    </row>
    <row r="196" spans="1:17" ht="14.4" customHeight="1" x14ac:dyDescent="0.3">
      <c r="A196" s="494" t="s">
        <v>2473</v>
      </c>
      <c r="B196" s="495" t="s">
        <v>2082</v>
      </c>
      <c r="C196" s="495" t="s">
        <v>2057</v>
      </c>
      <c r="D196" s="495" t="s">
        <v>2316</v>
      </c>
      <c r="E196" s="495" t="s">
        <v>2317</v>
      </c>
      <c r="F196" s="498"/>
      <c r="G196" s="498"/>
      <c r="H196" s="498"/>
      <c r="I196" s="498"/>
      <c r="J196" s="498">
        <v>1</v>
      </c>
      <c r="K196" s="498">
        <v>5150</v>
      </c>
      <c r="L196" s="498"/>
      <c r="M196" s="498">
        <v>5150</v>
      </c>
      <c r="N196" s="498"/>
      <c r="O196" s="498"/>
      <c r="P196" s="511"/>
      <c r="Q196" s="499"/>
    </row>
    <row r="197" spans="1:17" ht="14.4" customHeight="1" x14ac:dyDescent="0.3">
      <c r="A197" s="494" t="s">
        <v>2473</v>
      </c>
      <c r="B197" s="495" t="s">
        <v>2082</v>
      </c>
      <c r="C197" s="495" t="s">
        <v>2057</v>
      </c>
      <c r="D197" s="495" t="s">
        <v>2318</v>
      </c>
      <c r="E197" s="495" t="s">
        <v>2319</v>
      </c>
      <c r="F197" s="498">
        <v>20</v>
      </c>
      <c r="G197" s="498">
        <v>156560</v>
      </c>
      <c r="H197" s="498">
        <v>1</v>
      </c>
      <c r="I197" s="498">
        <v>7828</v>
      </c>
      <c r="J197" s="498">
        <v>20</v>
      </c>
      <c r="K197" s="498">
        <v>156700</v>
      </c>
      <c r="L197" s="498">
        <v>1.0008942258559019</v>
      </c>
      <c r="M197" s="498">
        <v>7835</v>
      </c>
      <c r="N197" s="498">
        <v>12</v>
      </c>
      <c r="O197" s="498">
        <v>94150</v>
      </c>
      <c r="P197" s="511">
        <v>0.6013668880940215</v>
      </c>
      <c r="Q197" s="499">
        <v>7845.833333333333</v>
      </c>
    </row>
    <row r="198" spans="1:17" ht="14.4" customHeight="1" x14ac:dyDescent="0.3">
      <c r="A198" s="494" t="s">
        <v>2473</v>
      </c>
      <c r="B198" s="495" t="s">
        <v>2082</v>
      </c>
      <c r="C198" s="495" t="s">
        <v>2057</v>
      </c>
      <c r="D198" s="495" t="s">
        <v>2320</v>
      </c>
      <c r="E198" s="495" t="s">
        <v>2321</v>
      </c>
      <c r="F198" s="498">
        <v>12</v>
      </c>
      <c r="G198" s="498">
        <v>19836</v>
      </c>
      <c r="H198" s="498">
        <v>1</v>
      </c>
      <c r="I198" s="498">
        <v>1653</v>
      </c>
      <c r="J198" s="498">
        <v>3</v>
      </c>
      <c r="K198" s="498">
        <v>4971</v>
      </c>
      <c r="L198" s="498">
        <v>0.25060496067755594</v>
      </c>
      <c r="M198" s="498">
        <v>1657</v>
      </c>
      <c r="N198" s="498">
        <v>19</v>
      </c>
      <c r="O198" s="498">
        <v>31555</v>
      </c>
      <c r="P198" s="511">
        <v>1.5907945150231901</v>
      </c>
      <c r="Q198" s="499">
        <v>1660.7894736842106</v>
      </c>
    </row>
    <row r="199" spans="1:17" ht="14.4" customHeight="1" x14ac:dyDescent="0.3">
      <c r="A199" s="494" t="s">
        <v>2473</v>
      </c>
      <c r="B199" s="495" t="s">
        <v>2082</v>
      </c>
      <c r="C199" s="495" t="s">
        <v>2057</v>
      </c>
      <c r="D199" s="495" t="s">
        <v>2330</v>
      </c>
      <c r="E199" s="495" t="s">
        <v>2331</v>
      </c>
      <c r="F199" s="498">
        <v>132</v>
      </c>
      <c r="G199" s="498">
        <v>168432</v>
      </c>
      <c r="H199" s="498">
        <v>1</v>
      </c>
      <c r="I199" s="498">
        <v>1276</v>
      </c>
      <c r="J199" s="498">
        <v>157</v>
      </c>
      <c r="K199" s="498">
        <v>200489</v>
      </c>
      <c r="L199" s="498">
        <v>1.19032606630569</v>
      </c>
      <c r="M199" s="498">
        <v>1277</v>
      </c>
      <c r="N199" s="498">
        <v>188</v>
      </c>
      <c r="O199" s="498">
        <v>240331</v>
      </c>
      <c r="P199" s="511">
        <v>1.4268725657832242</v>
      </c>
      <c r="Q199" s="499">
        <v>1278.3563829787233</v>
      </c>
    </row>
    <row r="200" spans="1:17" ht="14.4" customHeight="1" x14ac:dyDescent="0.3">
      <c r="A200" s="494" t="s">
        <v>2473</v>
      </c>
      <c r="B200" s="495" t="s">
        <v>2082</v>
      </c>
      <c r="C200" s="495" t="s">
        <v>2057</v>
      </c>
      <c r="D200" s="495" t="s">
        <v>2332</v>
      </c>
      <c r="E200" s="495" t="s">
        <v>2333</v>
      </c>
      <c r="F200" s="498">
        <v>127</v>
      </c>
      <c r="G200" s="498">
        <v>147701</v>
      </c>
      <c r="H200" s="498">
        <v>1</v>
      </c>
      <c r="I200" s="498">
        <v>1163</v>
      </c>
      <c r="J200" s="498">
        <v>151</v>
      </c>
      <c r="K200" s="498">
        <v>175764</v>
      </c>
      <c r="L200" s="498">
        <v>1.1899987136173757</v>
      </c>
      <c r="M200" s="498">
        <v>1164</v>
      </c>
      <c r="N200" s="498">
        <v>179</v>
      </c>
      <c r="O200" s="498">
        <v>208516</v>
      </c>
      <c r="P200" s="511">
        <v>1.4117439963168834</v>
      </c>
      <c r="Q200" s="499">
        <v>1164.8938547486034</v>
      </c>
    </row>
    <row r="201" spans="1:17" ht="14.4" customHeight="1" x14ac:dyDescent="0.3">
      <c r="A201" s="494" t="s">
        <v>2473</v>
      </c>
      <c r="B201" s="495" t="s">
        <v>2082</v>
      </c>
      <c r="C201" s="495" t="s">
        <v>2057</v>
      </c>
      <c r="D201" s="495" t="s">
        <v>2334</v>
      </c>
      <c r="E201" s="495" t="s">
        <v>2335</v>
      </c>
      <c r="F201" s="498">
        <v>22</v>
      </c>
      <c r="G201" s="498">
        <v>111430</v>
      </c>
      <c r="H201" s="498">
        <v>1</v>
      </c>
      <c r="I201" s="498">
        <v>5065</v>
      </c>
      <c r="J201" s="498">
        <v>17</v>
      </c>
      <c r="K201" s="498">
        <v>86156</v>
      </c>
      <c r="L201" s="498">
        <v>0.77318495916719021</v>
      </c>
      <c r="M201" s="498">
        <v>5068</v>
      </c>
      <c r="N201" s="498">
        <v>7</v>
      </c>
      <c r="O201" s="498">
        <v>35518</v>
      </c>
      <c r="P201" s="511">
        <v>0.31874719554877501</v>
      </c>
      <c r="Q201" s="499">
        <v>5074</v>
      </c>
    </row>
    <row r="202" spans="1:17" ht="14.4" customHeight="1" x14ac:dyDescent="0.3">
      <c r="A202" s="494" t="s">
        <v>2473</v>
      </c>
      <c r="B202" s="495" t="s">
        <v>2082</v>
      </c>
      <c r="C202" s="495" t="s">
        <v>2057</v>
      </c>
      <c r="D202" s="495" t="s">
        <v>2336</v>
      </c>
      <c r="E202" s="495" t="s">
        <v>2337</v>
      </c>
      <c r="F202" s="498"/>
      <c r="G202" s="498"/>
      <c r="H202" s="498"/>
      <c r="I202" s="498"/>
      <c r="J202" s="498">
        <v>1</v>
      </c>
      <c r="K202" s="498">
        <v>7673</v>
      </c>
      <c r="L202" s="498"/>
      <c r="M202" s="498">
        <v>7673</v>
      </c>
      <c r="N202" s="498"/>
      <c r="O202" s="498"/>
      <c r="P202" s="511"/>
      <c r="Q202" s="499"/>
    </row>
    <row r="203" spans="1:17" ht="14.4" customHeight="1" x14ac:dyDescent="0.3">
      <c r="A203" s="494" t="s">
        <v>2473</v>
      </c>
      <c r="B203" s="495" t="s">
        <v>2082</v>
      </c>
      <c r="C203" s="495" t="s">
        <v>2057</v>
      </c>
      <c r="D203" s="495" t="s">
        <v>2338</v>
      </c>
      <c r="E203" s="495" t="s">
        <v>2339</v>
      </c>
      <c r="F203" s="498">
        <v>1</v>
      </c>
      <c r="G203" s="498">
        <v>5505</v>
      </c>
      <c r="H203" s="498">
        <v>1</v>
      </c>
      <c r="I203" s="498">
        <v>5505</v>
      </c>
      <c r="J203" s="498"/>
      <c r="K203" s="498"/>
      <c r="L203" s="498"/>
      <c r="M203" s="498"/>
      <c r="N203" s="498"/>
      <c r="O203" s="498"/>
      <c r="P203" s="511"/>
      <c r="Q203" s="499"/>
    </row>
    <row r="204" spans="1:17" ht="14.4" customHeight="1" x14ac:dyDescent="0.3">
      <c r="A204" s="494" t="s">
        <v>2473</v>
      </c>
      <c r="B204" s="495" t="s">
        <v>2082</v>
      </c>
      <c r="C204" s="495" t="s">
        <v>2057</v>
      </c>
      <c r="D204" s="495" t="s">
        <v>2501</v>
      </c>
      <c r="E204" s="495" t="s">
        <v>2502</v>
      </c>
      <c r="F204" s="498">
        <v>12</v>
      </c>
      <c r="G204" s="498">
        <v>0</v>
      </c>
      <c r="H204" s="498"/>
      <c r="I204" s="498">
        <v>0</v>
      </c>
      <c r="J204" s="498">
        <v>7</v>
      </c>
      <c r="K204" s="498">
        <v>0</v>
      </c>
      <c r="L204" s="498"/>
      <c r="M204" s="498">
        <v>0</v>
      </c>
      <c r="N204" s="498">
        <v>6</v>
      </c>
      <c r="O204" s="498">
        <v>0</v>
      </c>
      <c r="P204" s="511"/>
      <c r="Q204" s="499">
        <v>0</v>
      </c>
    </row>
    <row r="205" spans="1:17" ht="14.4" customHeight="1" x14ac:dyDescent="0.3">
      <c r="A205" s="494" t="s">
        <v>2473</v>
      </c>
      <c r="B205" s="495" t="s">
        <v>2082</v>
      </c>
      <c r="C205" s="495" t="s">
        <v>2057</v>
      </c>
      <c r="D205" s="495" t="s">
        <v>2342</v>
      </c>
      <c r="E205" s="495" t="s">
        <v>2343</v>
      </c>
      <c r="F205" s="498">
        <v>725</v>
      </c>
      <c r="G205" s="498">
        <v>124700</v>
      </c>
      <c r="H205" s="498">
        <v>1</v>
      </c>
      <c r="I205" s="498">
        <v>172</v>
      </c>
      <c r="J205" s="498">
        <v>730</v>
      </c>
      <c r="K205" s="498">
        <v>126290</v>
      </c>
      <c r="L205" s="498">
        <v>1.0127506014434644</v>
      </c>
      <c r="M205" s="498">
        <v>173</v>
      </c>
      <c r="N205" s="498">
        <v>632</v>
      </c>
      <c r="O205" s="498">
        <v>109684</v>
      </c>
      <c r="P205" s="511">
        <v>0.87958299919807537</v>
      </c>
      <c r="Q205" s="499">
        <v>173.5506329113924</v>
      </c>
    </row>
    <row r="206" spans="1:17" ht="14.4" customHeight="1" x14ac:dyDescent="0.3">
      <c r="A206" s="494" t="s">
        <v>2473</v>
      </c>
      <c r="B206" s="495" t="s">
        <v>2082</v>
      </c>
      <c r="C206" s="495" t="s">
        <v>2057</v>
      </c>
      <c r="D206" s="495" t="s">
        <v>2344</v>
      </c>
      <c r="E206" s="495" t="s">
        <v>2345</v>
      </c>
      <c r="F206" s="498">
        <v>101</v>
      </c>
      <c r="G206" s="498">
        <v>201394</v>
      </c>
      <c r="H206" s="498">
        <v>1</v>
      </c>
      <c r="I206" s="498">
        <v>1994</v>
      </c>
      <c r="J206" s="498">
        <v>106</v>
      </c>
      <c r="K206" s="498">
        <v>211576</v>
      </c>
      <c r="L206" s="498">
        <v>1.0505576134343626</v>
      </c>
      <c r="M206" s="498">
        <v>1996</v>
      </c>
      <c r="N206" s="498">
        <v>91</v>
      </c>
      <c r="O206" s="498">
        <v>181756</v>
      </c>
      <c r="P206" s="511">
        <v>0.90248964715929969</v>
      </c>
      <c r="Q206" s="499">
        <v>1997.3186813186812</v>
      </c>
    </row>
    <row r="207" spans="1:17" ht="14.4" customHeight="1" x14ac:dyDescent="0.3">
      <c r="A207" s="494" t="s">
        <v>2473</v>
      </c>
      <c r="B207" s="495" t="s">
        <v>2082</v>
      </c>
      <c r="C207" s="495" t="s">
        <v>2057</v>
      </c>
      <c r="D207" s="495" t="s">
        <v>2350</v>
      </c>
      <c r="E207" s="495" t="s">
        <v>2351</v>
      </c>
      <c r="F207" s="498">
        <v>21</v>
      </c>
      <c r="G207" s="498">
        <v>56511</v>
      </c>
      <c r="H207" s="498">
        <v>1</v>
      </c>
      <c r="I207" s="498">
        <v>2691</v>
      </c>
      <c r="J207" s="498">
        <v>29</v>
      </c>
      <c r="K207" s="498">
        <v>78068</v>
      </c>
      <c r="L207" s="498">
        <v>1.3814655553785988</v>
      </c>
      <c r="M207" s="498">
        <v>2692</v>
      </c>
      <c r="N207" s="498">
        <v>21</v>
      </c>
      <c r="O207" s="498">
        <v>56562</v>
      </c>
      <c r="P207" s="511">
        <v>1.0009024791633487</v>
      </c>
      <c r="Q207" s="499">
        <v>2693.4285714285716</v>
      </c>
    </row>
    <row r="208" spans="1:17" ht="14.4" customHeight="1" x14ac:dyDescent="0.3">
      <c r="A208" s="494" t="s">
        <v>2473</v>
      </c>
      <c r="B208" s="495" t="s">
        <v>2082</v>
      </c>
      <c r="C208" s="495" t="s">
        <v>2057</v>
      </c>
      <c r="D208" s="495" t="s">
        <v>2352</v>
      </c>
      <c r="E208" s="495" t="s">
        <v>2353</v>
      </c>
      <c r="F208" s="498">
        <v>17</v>
      </c>
      <c r="G208" s="498">
        <v>88009</v>
      </c>
      <c r="H208" s="498">
        <v>1</v>
      </c>
      <c r="I208" s="498">
        <v>5177</v>
      </c>
      <c r="J208" s="498">
        <v>26</v>
      </c>
      <c r="K208" s="498">
        <v>134680</v>
      </c>
      <c r="L208" s="498">
        <v>1.5302980377006896</v>
      </c>
      <c r="M208" s="498">
        <v>5180</v>
      </c>
      <c r="N208" s="498">
        <v>24</v>
      </c>
      <c r="O208" s="498">
        <v>124392</v>
      </c>
      <c r="P208" s="511">
        <v>1.4134009021804588</v>
      </c>
      <c r="Q208" s="499">
        <v>5183</v>
      </c>
    </row>
    <row r="209" spans="1:17" ht="14.4" customHeight="1" x14ac:dyDescent="0.3">
      <c r="A209" s="494" t="s">
        <v>2473</v>
      </c>
      <c r="B209" s="495" t="s">
        <v>2082</v>
      </c>
      <c r="C209" s="495" t="s">
        <v>2057</v>
      </c>
      <c r="D209" s="495" t="s">
        <v>2356</v>
      </c>
      <c r="E209" s="495" t="s">
        <v>2357</v>
      </c>
      <c r="F209" s="498">
        <v>2</v>
      </c>
      <c r="G209" s="498">
        <v>1314</v>
      </c>
      <c r="H209" s="498">
        <v>1</v>
      </c>
      <c r="I209" s="498">
        <v>657</v>
      </c>
      <c r="J209" s="498">
        <v>4</v>
      </c>
      <c r="K209" s="498">
        <v>2632</v>
      </c>
      <c r="L209" s="498">
        <v>2.0030441400304415</v>
      </c>
      <c r="M209" s="498">
        <v>658</v>
      </c>
      <c r="N209" s="498">
        <v>6</v>
      </c>
      <c r="O209" s="498">
        <v>3963</v>
      </c>
      <c r="P209" s="511">
        <v>3.0159817351598175</v>
      </c>
      <c r="Q209" s="499">
        <v>660.5</v>
      </c>
    </row>
    <row r="210" spans="1:17" ht="14.4" customHeight="1" x14ac:dyDescent="0.3">
      <c r="A210" s="494" t="s">
        <v>2473</v>
      </c>
      <c r="B210" s="495" t="s">
        <v>2082</v>
      </c>
      <c r="C210" s="495" t="s">
        <v>2057</v>
      </c>
      <c r="D210" s="495" t="s">
        <v>2364</v>
      </c>
      <c r="E210" s="495" t="s">
        <v>2365</v>
      </c>
      <c r="F210" s="498">
        <v>21</v>
      </c>
      <c r="G210" s="498">
        <v>3129</v>
      </c>
      <c r="H210" s="498">
        <v>1</v>
      </c>
      <c r="I210" s="498">
        <v>149</v>
      </c>
      <c r="J210" s="498">
        <v>24</v>
      </c>
      <c r="K210" s="498">
        <v>3600</v>
      </c>
      <c r="L210" s="498">
        <v>1.1505273250239694</v>
      </c>
      <c r="M210" s="498">
        <v>150</v>
      </c>
      <c r="N210" s="498">
        <v>2</v>
      </c>
      <c r="O210" s="498">
        <v>300</v>
      </c>
      <c r="P210" s="511">
        <v>9.5877277085330781E-2</v>
      </c>
      <c r="Q210" s="499">
        <v>150</v>
      </c>
    </row>
    <row r="211" spans="1:17" ht="14.4" customHeight="1" x14ac:dyDescent="0.3">
      <c r="A211" s="494" t="s">
        <v>2473</v>
      </c>
      <c r="B211" s="495" t="s">
        <v>2082</v>
      </c>
      <c r="C211" s="495" t="s">
        <v>2057</v>
      </c>
      <c r="D211" s="495" t="s">
        <v>2366</v>
      </c>
      <c r="E211" s="495" t="s">
        <v>2367</v>
      </c>
      <c r="F211" s="498">
        <v>9</v>
      </c>
      <c r="G211" s="498">
        <v>1728</v>
      </c>
      <c r="H211" s="498">
        <v>1</v>
      </c>
      <c r="I211" s="498">
        <v>192</v>
      </c>
      <c r="J211" s="498">
        <v>4</v>
      </c>
      <c r="K211" s="498">
        <v>772</v>
      </c>
      <c r="L211" s="498">
        <v>0.44675925925925924</v>
      </c>
      <c r="M211" s="498">
        <v>193</v>
      </c>
      <c r="N211" s="498">
        <v>6</v>
      </c>
      <c r="O211" s="498">
        <v>1163</v>
      </c>
      <c r="P211" s="511">
        <v>0.67303240740740744</v>
      </c>
      <c r="Q211" s="499">
        <v>193.83333333333334</v>
      </c>
    </row>
    <row r="212" spans="1:17" ht="14.4" customHeight="1" x14ac:dyDescent="0.3">
      <c r="A212" s="494" t="s">
        <v>2473</v>
      </c>
      <c r="B212" s="495" t="s">
        <v>2082</v>
      </c>
      <c r="C212" s="495" t="s">
        <v>2057</v>
      </c>
      <c r="D212" s="495" t="s">
        <v>2368</v>
      </c>
      <c r="E212" s="495" t="s">
        <v>2369</v>
      </c>
      <c r="F212" s="498">
        <v>7</v>
      </c>
      <c r="G212" s="498">
        <v>1379</v>
      </c>
      <c r="H212" s="498">
        <v>1</v>
      </c>
      <c r="I212" s="498">
        <v>197</v>
      </c>
      <c r="J212" s="498">
        <v>5</v>
      </c>
      <c r="K212" s="498">
        <v>990</v>
      </c>
      <c r="L212" s="498">
        <v>0.71791153009427122</v>
      </c>
      <c r="M212" s="498">
        <v>198</v>
      </c>
      <c r="N212" s="498">
        <v>18</v>
      </c>
      <c r="O212" s="498">
        <v>3570</v>
      </c>
      <c r="P212" s="511">
        <v>2.5888324873096447</v>
      </c>
      <c r="Q212" s="499">
        <v>198.33333333333334</v>
      </c>
    </row>
    <row r="213" spans="1:17" ht="14.4" customHeight="1" x14ac:dyDescent="0.3">
      <c r="A213" s="494" t="s">
        <v>2473</v>
      </c>
      <c r="B213" s="495" t="s">
        <v>2082</v>
      </c>
      <c r="C213" s="495" t="s">
        <v>2057</v>
      </c>
      <c r="D213" s="495" t="s">
        <v>2370</v>
      </c>
      <c r="E213" s="495" t="s">
        <v>2371</v>
      </c>
      <c r="F213" s="498">
        <v>15</v>
      </c>
      <c r="G213" s="498">
        <v>6210</v>
      </c>
      <c r="H213" s="498">
        <v>1</v>
      </c>
      <c r="I213" s="498">
        <v>414</v>
      </c>
      <c r="J213" s="498">
        <v>10</v>
      </c>
      <c r="K213" s="498">
        <v>4150</v>
      </c>
      <c r="L213" s="498">
        <v>0.66827697262479868</v>
      </c>
      <c r="M213" s="498">
        <v>415</v>
      </c>
      <c r="N213" s="498">
        <v>11</v>
      </c>
      <c r="O213" s="498">
        <v>4581</v>
      </c>
      <c r="P213" s="511">
        <v>0.73768115942028989</v>
      </c>
      <c r="Q213" s="499">
        <v>416.45454545454544</v>
      </c>
    </row>
    <row r="214" spans="1:17" ht="14.4" customHeight="1" x14ac:dyDescent="0.3">
      <c r="A214" s="494" t="s">
        <v>2473</v>
      </c>
      <c r="B214" s="495" t="s">
        <v>2082</v>
      </c>
      <c r="C214" s="495" t="s">
        <v>2057</v>
      </c>
      <c r="D214" s="495" t="s">
        <v>2374</v>
      </c>
      <c r="E214" s="495" t="s">
        <v>2375</v>
      </c>
      <c r="F214" s="498">
        <v>5</v>
      </c>
      <c r="G214" s="498">
        <v>785</v>
      </c>
      <c r="H214" s="498">
        <v>1</v>
      </c>
      <c r="I214" s="498">
        <v>157</v>
      </c>
      <c r="J214" s="498">
        <v>4</v>
      </c>
      <c r="K214" s="498">
        <v>632</v>
      </c>
      <c r="L214" s="498">
        <v>0.80509554140127393</v>
      </c>
      <c r="M214" s="498">
        <v>158</v>
      </c>
      <c r="N214" s="498">
        <v>5</v>
      </c>
      <c r="O214" s="498">
        <v>791</v>
      </c>
      <c r="P214" s="511">
        <v>1.0076433121019108</v>
      </c>
      <c r="Q214" s="499">
        <v>158.19999999999999</v>
      </c>
    </row>
    <row r="215" spans="1:17" ht="14.4" customHeight="1" x14ac:dyDescent="0.3">
      <c r="A215" s="494" t="s">
        <v>2473</v>
      </c>
      <c r="B215" s="495" t="s">
        <v>2082</v>
      </c>
      <c r="C215" s="495" t="s">
        <v>2057</v>
      </c>
      <c r="D215" s="495" t="s">
        <v>2376</v>
      </c>
      <c r="E215" s="495" t="s">
        <v>2377</v>
      </c>
      <c r="F215" s="498"/>
      <c r="G215" s="498"/>
      <c r="H215" s="498"/>
      <c r="I215" s="498"/>
      <c r="J215" s="498">
        <v>2</v>
      </c>
      <c r="K215" s="498">
        <v>624</v>
      </c>
      <c r="L215" s="498"/>
      <c r="M215" s="498">
        <v>312</v>
      </c>
      <c r="N215" s="498">
        <v>2</v>
      </c>
      <c r="O215" s="498">
        <v>626</v>
      </c>
      <c r="P215" s="511"/>
      <c r="Q215" s="499">
        <v>313</v>
      </c>
    </row>
    <row r="216" spans="1:17" ht="14.4" customHeight="1" x14ac:dyDescent="0.3">
      <c r="A216" s="494" t="s">
        <v>2473</v>
      </c>
      <c r="B216" s="495" t="s">
        <v>2082</v>
      </c>
      <c r="C216" s="495" t="s">
        <v>2057</v>
      </c>
      <c r="D216" s="495" t="s">
        <v>2378</v>
      </c>
      <c r="E216" s="495" t="s">
        <v>2379</v>
      </c>
      <c r="F216" s="498">
        <v>6</v>
      </c>
      <c r="G216" s="498">
        <v>2544</v>
      </c>
      <c r="H216" s="498">
        <v>1</v>
      </c>
      <c r="I216" s="498">
        <v>424</v>
      </c>
      <c r="J216" s="498">
        <v>1</v>
      </c>
      <c r="K216" s="498">
        <v>425</v>
      </c>
      <c r="L216" s="498">
        <v>0.16705974842767296</v>
      </c>
      <c r="M216" s="498">
        <v>425</v>
      </c>
      <c r="N216" s="498">
        <v>4</v>
      </c>
      <c r="O216" s="498">
        <v>1708</v>
      </c>
      <c r="P216" s="511">
        <v>0.67138364779874216</v>
      </c>
      <c r="Q216" s="499">
        <v>427</v>
      </c>
    </row>
    <row r="217" spans="1:17" ht="14.4" customHeight="1" x14ac:dyDescent="0.3">
      <c r="A217" s="494" t="s">
        <v>2473</v>
      </c>
      <c r="B217" s="495" t="s">
        <v>2082</v>
      </c>
      <c r="C217" s="495" t="s">
        <v>2057</v>
      </c>
      <c r="D217" s="495" t="s">
        <v>2380</v>
      </c>
      <c r="E217" s="495" t="s">
        <v>2381</v>
      </c>
      <c r="F217" s="498">
        <v>35</v>
      </c>
      <c r="G217" s="498">
        <v>74060</v>
      </c>
      <c r="H217" s="498">
        <v>1</v>
      </c>
      <c r="I217" s="498">
        <v>2116</v>
      </c>
      <c r="J217" s="498">
        <v>117</v>
      </c>
      <c r="K217" s="498">
        <v>247806</v>
      </c>
      <c r="L217" s="498">
        <v>3.3460167431812042</v>
      </c>
      <c r="M217" s="498">
        <v>2118</v>
      </c>
      <c r="N217" s="498">
        <v>110</v>
      </c>
      <c r="O217" s="498">
        <v>233166</v>
      </c>
      <c r="P217" s="511">
        <v>3.1483391844450446</v>
      </c>
      <c r="Q217" s="499">
        <v>2119.6909090909089</v>
      </c>
    </row>
    <row r="218" spans="1:17" ht="14.4" customHeight="1" x14ac:dyDescent="0.3">
      <c r="A218" s="494" t="s">
        <v>2473</v>
      </c>
      <c r="B218" s="495" t="s">
        <v>2082</v>
      </c>
      <c r="C218" s="495" t="s">
        <v>2057</v>
      </c>
      <c r="D218" s="495" t="s">
        <v>2382</v>
      </c>
      <c r="E218" s="495" t="s">
        <v>2315</v>
      </c>
      <c r="F218" s="498">
        <v>24</v>
      </c>
      <c r="G218" s="498">
        <v>44688</v>
      </c>
      <c r="H218" s="498">
        <v>1</v>
      </c>
      <c r="I218" s="498">
        <v>1862</v>
      </c>
      <c r="J218" s="498">
        <v>30</v>
      </c>
      <c r="K218" s="498">
        <v>55920</v>
      </c>
      <c r="L218" s="498">
        <v>1.251342642320086</v>
      </c>
      <c r="M218" s="498">
        <v>1864</v>
      </c>
      <c r="N218" s="498">
        <v>28</v>
      </c>
      <c r="O218" s="498">
        <v>52240</v>
      </c>
      <c r="P218" s="511">
        <v>1.1689939133548155</v>
      </c>
      <c r="Q218" s="499">
        <v>1865.7142857142858</v>
      </c>
    </row>
    <row r="219" spans="1:17" ht="14.4" customHeight="1" x14ac:dyDescent="0.3">
      <c r="A219" s="494" t="s">
        <v>2473</v>
      </c>
      <c r="B219" s="495" t="s">
        <v>2082</v>
      </c>
      <c r="C219" s="495" t="s">
        <v>2057</v>
      </c>
      <c r="D219" s="495" t="s">
        <v>2387</v>
      </c>
      <c r="E219" s="495" t="s">
        <v>2388</v>
      </c>
      <c r="F219" s="498">
        <v>5</v>
      </c>
      <c r="G219" s="498">
        <v>4550</v>
      </c>
      <c r="H219" s="498">
        <v>1</v>
      </c>
      <c r="I219" s="498">
        <v>910</v>
      </c>
      <c r="J219" s="498"/>
      <c r="K219" s="498"/>
      <c r="L219" s="498"/>
      <c r="M219" s="498"/>
      <c r="N219" s="498"/>
      <c r="O219" s="498"/>
      <c r="P219" s="511"/>
      <c r="Q219" s="499"/>
    </row>
    <row r="220" spans="1:17" ht="14.4" customHeight="1" x14ac:dyDescent="0.3">
      <c r="A220" s="494" t="s">
        <v>2473</v>
      </c>
      <c r="B220" s="495" t="s">
        <v>2082</v>
      </c>
      <c r="C220" s="495" t="s">
        <v>2057</v>
      </c>
      <c r="D220" s="495" t="s">
        <v>2391</v>
      </c>
      <c r="E220" s="495" t="s">
        <v>2392</v>
      </c>
      <c r="F220" s="498">
        <v>15</v>
      </c>
      <c r="G220" s="498">
        <v>125670</v>
      </c>
      <c r="H220" s="498">
        <v>1</v>
      </c>
      <c r="I220" s="498">
        <v>8378</v>
      </c>
      <c r="J220" s="498">
        <v>17</v>
      </c>
      <c r="K220" s="498">
        <v>142528</v>
      </c>
      <c r="L220" s="498">
        <v>1.1341449828917005</v>
      </c>
      <c r="M220" s="498">
        <v>8384</v>
      </c>
      <c r="N220" s="498">
        <v>17</v>
      </c>
      <c r="O220" s="498">
        <v>142627</v>
      </c>
      <c r="P220" s="511">
        <v>1.1349327604042334</v>
      </c>
      <c r="Q220" s="499">
        <v>8389.823529411764</v>
      </c>
    </row>
    <row r="221" spans="1:17" ht="14.4" customHeight="1" x14ac:dyDescent="0.3">
      <c r="A221" s="494" t="s">
        <v>2473</v>
      </c>
      <c r="B221" s="495" t="s">
        <v>2082</v>
      </c>
      <c r="C221" s="495" t="s">
        <v>2057</v>
      </c>
      <c r="D221" s="495" t="s">
        <v>2399</v>
      </c>
      <c r="E221" s="495" t="s">
        <v>2400</v>
      </c>
      <c r="F221" s="498"/>
      <c r="G221" s="498"/>
      <c r="H221" s="498"/>
      <c r="I221" s="498"/>
      <c r="J221" s="498">
        <v>1</v>
      </c>
      <c r="K221" s="498">
        <v>1993</v>
      </c>
      <c r="L221" s="498"/>
      <c r="M221" s="498">
        <v>1993</v>
      </c>
      <c r="N221" s="498">
        <v>1</v>
      </c>
      <c r="O221" s="498">
        <v>2001</v>
      </c>
      <c r="P221" s="511"/>
      <c r="Q221" s="499">
        <v>2001</v>
      </c>
    </row>
    <row r="222" spans="1:17" ht="14.4" customHeight="1" x14ac:dyDescent="0.3">
      <c r="A222" s="494" t="s">
        <v>2473</v>
      </c>
      <c r="B222" s="495" t="s">
        <v>2082</v>
      </c>
      <c r="C222" s="495" t="s">
        <v>2057</v>
      </c>
      <c r="D222" s="495" t="s">
        <v>2503</v>
      </c>
      <c r="E222" s="495" t="s">
        <v>2504</v>
      </c>
      <c r="F222" s="498">
        <v>12</v>
      </c>
      <c r="G222" s="498">
        <v>68256</v>
      </c>
      <c r="H222" s="498">
        <v>1</v>
      </c>
      <c r="I222" s="498">
        <v>5688</v>
      </c>
      <c r="J222" s="498">
        <v>8</v>
      </c>
      <c r="K222" s="498">
        <v>45544</v>
      </c>
      <c r="L222" s="498">
        <v>0.66725269573370838</v>
      </c>
      <c r="M222" s="498">
        <v>5693</v>
      </c>
      <c r="N222" s="498">
        <v>8</v>
      </c>
      <c r="O222" s="498">
        <v>45584</v>
      </c>
      <c r="P222" s="511">
        <v>0.66783872480075013</v>
      </c>
      <c r="Q222" s="499">
        <v>5698</v>
      </c>
    </row>
    <row r="223" spans="1:17" ht="14.4" customHeight="1" x14ac:dyDescent="0.3">
      <c r="A223" s="494" t="s">
        <v>2473</v>
      </c>
      <c r="B223" s="495" t="s">
        <v>2082</v>
      </c>
      <c r="C223" s="495" t="s">
        <v>2057</v>
      </c>
      <c r="D223" s="495" t="s">
        <v>2405</v>
      </c>
      <c r="E223" s="495" t="s">
        <v>2406</v>
      </c>
      <c r="F223" s="498">
        <v>13</v>
      </c>
      <c r="G223" s="498">
        <v>7254</v>
      </c>
      <c r="H223" s="498">
        <v>1</v>
      </c>
      <c r="I223" s="498">
        <v>558</v>
      </c>
      <c r="J223" s="498">
        <v>7</v>
      </c>
      <c r="K223" s="498">
        <v>3913</v>
      </c>
      <c r="L223" s="498">
        <v>0.53942652329749108</v>
      </c>
      <c r="M223" s="498">
        <v>559</v>
      </c>
      <c r="N223" s="498">
        <v>7</v>
      </c>
      <c r="O223" s="498">
        <v>3928</v>
      </c>
      <c r="P223" s="511">
        <v>0.54149434794596085</v>
      </c>
      <c r="Q223" s="499">
        <v>561.14285714285711</v>
      </c>
    </row>
    <row r="224" spans="1:17" ht="14.4" customHeight="1" x14ac:dyDescent="0.3">
      <c r="A224" s="494" t="s">
        <v>2473</v>
      </c>
      <c r="B224" s="495" t="s">
        <v>2082</v>
      </c>
      <c r="C224" s="495" t="s">
        <v>2057</v>
      </c>
      <c r="D224" s="495" t="s">
        <v>2407</v>
      </c>
      <c r="E224" s="495" t="s">
        <v>2408</v>
      </c>
      <c r="F224" s="498">
        <v>1</v>
      </c>
      <c r="G224" s="498">
        <v>364</v>
      </c>
      <c r="H224" s="498">
        <v>1</v>
      </c>
      <c r="I224" s="498">
        <v>364</v>
      </c>
      <c r="J224" s="498"/>
      <c r="K224" s="498"/>
      <c r="L224" s="498"/>
      <c r="M224" s="498"/>
      <c r="N224" s="498">
        <v>3</v>
      </c>
      <c r="O224" s="498">
        <v>1098</v>
      </c>
      <c r="P224" s="511">
        <v>3.0164835164835164</v>
      </c>
      <c r="Q224" s="499">
        <v>366</v>
      </c>
    </row>
    <row r="225" spans="1:17" ht="14.4" customHeight="1" x14ac:dyDescent="0.3">
      <c r="A225" s="494" t="s">
        <v>2505</v>
      </c>
      <c r="B225" s="495" t="s">
        <v>2047</v>
      </c>
      <c r="C225" s="495" t="s">
        <v>2057</v>
      </c>
      <c r="D225" s="495" t="s">
        <v>2070</v>
      </c>
      <c r="E225" s="495" t="s">
        <v>2071</v>
      </c>
      <c r="F225" s="498">
        <v>2</v>
      </c>
      <c r="G225" s="498">
        <v>1296</v>
      </c>
      <c r="H225" s="498">
        <v>1</v>
      </c>
      <c r="I225" s="498">
        <v>648</v>
      </c>
      <c r="J225" s="498"/>
      <c r="K225" s="498"/>
      <c r="L225" s="498"/>
      <c r="M225" s="498"/>
      <c r="N225" s="498">
        <v>4</v>
      </c>
      <c r="O225" s="498">
        <v>2605</v>
      </c>
      <c r="P225" s="511">
        <v>2.0100308641975309</v>
      </c>
      <c r="Q225" s="499">
        <v>651.25</v>
      </c>
    </row>
    <row r="226" spans="1:17" ht="14.4" customHeight="1" x14ac:dyDescent="0.3">
      <c r="A226" s="494" t="s">
        <v>2505</v>
      </c>
      <c r="B226" s="495" t="s">
        <v>2047</v>
      </c>
      <c r="C226" s="495" t="s">
        <v>2057</v>
      </c>
      <c r="D226" s="495" t="s">
        <v>2072</v>
      </c>
      <c r="E226" s="495" t="s">
        <v>2073</v>
      </c>
      <c r="F226" s="498">
        <v>2</v>
      </c>
      <c r="G226" s="498">
        <v>240</v>
      </c>
      <c r="H226" s="498">
        <v>1</v>
      </c>
      <c r="I226" s="498">
        <v>120</v>
      </c>
      <c r="J226" s="498"/>
      <c r="K226" s="498"/>
      <c r="L226" s="498"/>
      <c r="M226" s="498"/>
      <c r="N226" s="498">
        <v>4</v>
      </c>
      <c r="O226" s="498">
        <v>486</v>
      </c>
      <c r="P226" s="511">
        <v>2.0249999999999999</v>
      </c>
      <c r="Q226" s="499">
        <v>121.5</v>
      </c>
    </row>
    <row r="227" spans="1:17" ht="14.4" customHeight="1" x14ac:dyDescent="0.3">
      <c r="A227" s="494" t="s">
        <v>2505</v>
      </c>
      <c r="B227" s="495" t="s">
        <v>2082</v>
      </c>
      <c r="C227" s="495" t="s">
        <v>2083</v>
      </c>
      <c r="D227" s="495" t="s">
        <v>2085</v>
      </c>
      <c r="E227" s="495" t="s">
        <v>2086</v>
      </c>
      <c r="F227" s="498"/>
      <c r="G227" s="498"/>
      <c r="H227" s="498"/>
      <c r="I227" s="498"/>
      <c r="J227" s="498">
        <v>1</v>
      </c>
      <c r="K227" s="498">
        <v>484.78</v>
      </c>
      <c r="L227" s="498"/>
      <c r="M227" s="498">
        <v>484.78</v>
      </c>
      <c r="N227" s="498"/>
      <c r="O227" s="498"/>
      <c r="P227" s="511"/>
      <c r="Q227" s="499"/>
    </row>
    <row r="228" spans="1:17" ht="14.4" customHeight="1" x14ac:dyDescent="0.3">
      <c r="A228" s="494" t="s">
        <v>2505</v>
      </c>
      <c r="B228" s="495" t="s">
        <v>2082</v>
      </c>
      <c r="C228" s="495" t="s">
        <v>2083</v>
      </c>
      <c r="D228" s="495" t="s">
        <v>2087</v>
      </c>
      <c r="E228" s="495" t="s">
        <v>672</v>
      </c>
      <c r="F228" s="498"/>
      <c r="G228" s="498"/>
      <c r="H228" s="498"/>
      <c r="I228" s="498"/>
      <c r="J228" s="498"/>
      <c r="K228" s="498"/>
      <c r="L228" s="498"/>
      <c r="M228" s="498"/>
      <c r="N228" s="498">
        <v>0.5</v>
      </c>
      <c r="O228" s="498">
        <v>500.29</v>
      </c>
      <c r="P228" s="511"/>
      <c r="Q228" s="499">
        <v>1000.58</v>
      </c>
    </row>
    <row r="229" spans="1:17" ht="14.4" customHeight="1" x14ac:dyDescent="0.3">
      <c r="A229" s="494" t="s">
        <v>2505</v>
      </c>
      <c r="B229" s="495" t="s">
        <v>2082</v>
      </c>
      <c r="C229" s="495" t="s">
        <v>2083</v>
      </c>
      <c r="D229" s="495" t="s">
        <v>2088</v>
      </c>
      <c r="E229" s="495" t="s">
        <v>672</v>
      </c>
      <c r="F229" s="498">
        <v>2.5</v>
      </c>
      <c r="G229" s="498">
        <v>4957.2000000000007</v>
      </c>
      <c r="H229" s="498">
        <v>1</v>
      </c>
      <c r="I229" s="498">
        <v>1982.8800000000003</v>
      </c>
      <c r="J229" s="498">
        <v>3.5</v>
      </c>
      <c r="K229" s="498">
        <v>6957.47</v>
      </c>
      <c r="L229" s="498">
        <v>1.4035080287258934</v>
      </c>
      <c r="M229" s="498">
        <v>1987.8485714285714</v>
      </c>
      <c r="N229" s="498">
        <v>2.25</v>
      </c>
      <c r="O229" s="498">
        <v>4500.6000000000004</v>
      </c>
      <c r="P229" s="511">
        <v>0.90789155168240132</v>
      </c>
      <c r="Q229" s="499">
        <v>2000.2666666666669</v>
      </c>
    </row>
    <row r="230" spans="1:17" ht="14.4" customHeight="1" x14ac:dyDescent="0.3">
      <c r="A230" s="494" t="s">
        <v>2505</v>
      </c>
      <c r="B230" s="495" t="s">
        <v>2082</v>
      </c>
      <c r="C230" s="495" t="s">
        <v>2083</v>
      </c>
      <c r="D230" s="495" t="s">
        <v>2089</v>
      </c>
      <c r="E230" s="495" t="s">
        <v>2090</v>
      </c>
      <c r="F230" s="498">
        <v>11.010000000000002</v>
      </c>
      <c r="G230" s="498">
        <v>29071.15</v>
      </c>
      <c r="H230" s="498">
        <v>1</v>
      </c>
      <c r="I230" s="498">
        <v>2640.4314259763851</v>
      </c>
      <c r="J230" s="498">
        <v>5.01</v>
      </c>
      <c r="K230" s="498">
        <v>13329.619999999999</v>
      </c>
      <c r="L230" s="498">
        <v>0.45851712092572872</v>
      </c>
      <c r="M230" s="498">
        <v>2660.6027944111775</v>
      </c>
      <c r="N230" s="498">
        <v>8.3699999999999992</v>
      </c>
      <c r="O230" s="498">
        <v>22360.03</v>
      </c>
      <c r="P230" s="511">
        <v>0.76914845129965614</v>
      </c>
      <c r="Q230" s="499">
        <v>2671.4492234169657</v>
      </c>
    </row>
    <row r="231" spans="1:17" ht="14.4" customHeight="1" x14ac:dyDescent="0.3">
      <c r="A231" s="494" t="s">
        <v>2505</v>
      </c>
      <c r="B231" s="495" t="s">
        <v>2082</v>
      </c>
      <c r="C231" s="495" t="s">
        <v>2083</v>
      </c>
      <c r="D231" s="495" t="s">
        <v>2091</v>
      </c>
      <c r="E231" s="495" t="s">
        <v>2090</v>
      </c>
      <c r="F231" s="498">
        <v>0.8</v>
      </c>
      <c r="G231" s="498">
        <v>5296.44</v>
      </c>
      <c r="H231" s="498">
        <v>1</v>
      </c>
      <c r="I231" s="498">
        <v>6620.5499999999993</v>
      </c>
      <c r="J231" s="498">
        <v>1</v>
      </c>
      <c r="K231" s="498">
        <v>6666.9900000000007</v>
      </c>
      <c r="L231" s="498">
        <v>1.2587681537032425</v>
      </c>
      <c r="M231" s="498">
        <v>6666.9900000000007</v>
      </c>
      <c r="N231" s="498">
        <v>1.4</v>
      </c>
      <c r="O231" s="498">
        <v>9350.0400000000009</v>
      </c>
      <c r="P231" s="511">
        <v>1.7653442689806742</v>
      </c>
      <c r="Q231" s="499">
        <v>6678.6000000000013</v>
      </c>
    </row>
    <row r="232" spans="1:17" ht="14.4" customHeight="1" x14ac:dyDescent="0.3">
      <c r="A232" s="494" t="s">
        <v>2505</v>
      </c>
      <c r="B232" s="495" t="s">
        <v>2082</v>
      </c>
      <c r="C232" s="495" t="s">
        <v>2083</v>
      </c>
      <c r="D232" s="495" t="s">
        <v>2096</v>
      </c>
      <c r="E232" s="495" t="s">
        <v>683</v>
      </c>
      <c r="F232" s="498">
        <v>10.399999999999999</v>
      </c>
      <c r="G232" s="498">
        <v>13157.29</v>
      </c>
      <c r="H232" s="498">
        <v>1</v>
      </c>
      <c r="I232" s="498">
        <v>1265.1240384615387</v>
      </c>
      <c r="J232" s="498">
        <v>9.25</v>
      </c>
      <c r="K232" s="498">
        <v>9122.2400000000016</v>
      </c>
      <c r="L232" s="498">
        <v>0.69332210508394976</v>
      </c>
      <c r="M232" s="498">
        <v>986.18810810810828</v>
      </c>
      <c r="N232" s="498">
        <v>6.5</v>
      </c>
      <c r="O232" s="498">
        <v>6428.67</v>
      </c>
      <c r="P232" s="511">
        <v>0.48860137611924642</v>
      </c>
      <c r="Q232" s="499">
        <v>989.02615384615387</v>
      </c>
    </row>
    <row r="233" spans="1:17" ht="14.4" customHeight="1" x14ac:dyDescent="0.3">
      <c r="A233" s="494" t="s">
        <v>2505</v>
      </c>
      <c r="B233" s="495" t="s">
        <v>2082</v>
      </c>
      <c r="C233" s="495" t="s">
        <v>2083</v>
      </c>
      <c r="D233" s="495" t="s">
        <v>2099</v>
      </c>
      <c r="E233" s="495" t="s">
        <v>781</v>
      </c>
      <c r="F233" s="498">
        <v>2.8200000000000003</v>
      </c>
      <c r="G233" s="498">
        <v>36377.659999999996</v>
      </c>
      <c r="H233" s="498">
        <v>1</v>
      </c>
      <c r="I233" s="498">
        <v>12899.879432624111</v>
      </c>
      <c r="J233" s="498">
        <v>1.05</v>
      </c>
      <c r="K233" s="498">
        <v>11520.44</v>
      </c>
      <c r="L233" s="498">
        <v>0.31668996851364278</v>
      </c>
      <c r="M233" s="498">
        <v>10971.847619047619</v>
      </c>
      <c r="N233" s="498">
        <v>1.1400000000000001</v>
      </c>
      <c r="O233" s="498">
        <v>11784.58</v>
      </c>
      <c r="P233" s="511">
        <v>0.32395101828979656</v>
      </c>
      <c r="Q233" s="499">
        <v>10337.350877192981</v>
      </c>
    </row>
    <row r="234" spans="1:17" ht="14.4" customHeight="1" x14ac:dyDescent="0.3">
      <c r="A234" s="494" t="s">
        <v>2505</v>
      </c>
      <c r="B234" s="495" t="s">
        <v>2082</v>
      </c>
      <c r="C234" s="495" t="s">
        <v>2083</v>
      </c>
      <c r="D234" s="495" t="s">
        <v>2506</v>
      </c>
      <c r="E234" s="495" t="s">
        <v>2043</v>
      </c>
      <c r="F234" s="498">
        <v>0.06</v>
      </c>
      <c r="G234" s="498">
        <v>1160.99</v>
      </c>
      <c r="H234" s="498">
        <v>1</v>
      </c>
      <c r="I234" s="498">
        <v>19349.833333333336</v>
      </c>
      <c r="J234" s="498"/>
      <c r="K234" s="498"/>
      <c r="L234" s="498"/>
      <c r="M234" s="498"/>
      <c r="N234" s="498"/>
      <c r="O234" s="498"/>
      <c r="P234" s="511"/>
      <c r="Q234" s="499"/>
    </row>
    <row r="235" spans="1:17" ht="14.4" customHeight="1" x14ac:dyDescent="0.3">
      <c r="A235" s="494" t="s">
        <v>2505</v>
      </c>
      <c r="B235" s="495" t="s">
        <v>2082</v>
      </c>
      <c r="C235" s="495" t="s">
        <v>2083</v>
      </c>
      <c r="D235" s="495" t="s">
        <v>2101</v>
      </c>
      <c r="E235" s="495" t="s">
        <v>777</v>
      </c>
      <c r="F235" s="498"/>
      <c r="G235" s="498"/>
      <c r="H235" s="498"/>
      <c r="I235" s="498"/>
      <c r="J235" s="498"/>
      <c r="K235" s="498"/>
      <c r="L235" s="498"/>
      <c r="M235" s="498"/>
      <c r="N235" s="498">
        <v>0.08</v>
      </c>
      <c r="O235" s="498">
        <v>424.86</v>
      </c>
      <c r="P235" s="511"/>
      <c r="Q235" s="499">
        <v>5310.75</v>
      </c>
    </row>
    <row r="236" spans="1:17" ht="14.4" customHeight="1" x14ac:dyDescent="0.3">
      <c r="A236" s="494" t="s">
        <v>2505</v>
      </c>
      <c r="B236" s="495" t="s">
        <v>2082</v>
      </c>
      <c r="C236" s="495" t="s">
        <v>2083</v>
      </c>
      <c r="D236" s="495" t="s">
        <v>2102</v>
      </c>
      <c r="E236" s="495" t="s">
        <v>781</v>
      </c>
      <c r="F236" s="498"/>
      <c r="G236" s="498"/>
      <c r="H236" s="498"/>
      <c r="I236" s="498"/>
      <c r="J236" s="498">
        <v>0.02</v>
      </c>
      <c r="K236" s="498">
        <v>128.99</v>
      </c>
      <c r="L236" s="498"/>
      <c r="M236" s="498">
        <v>6449.5</v>
      </c>
      <c r="N236" s="498"/>
      <c r="O236" s="498"/>
      <c r="P236" s="511"/>
      <c r="Q236" s="499"/>
    </row>
    <row r="237" spans="1:17" ht="14.4" customHeight="1" x14ac:dyDescent="0.3">
      <c r="A237" s="494" t="s">
        <v>2505</v>
      </c>
      <c r="B237" s="495" t="s">
        <v>2082</v>
      </c>
      <c r="C237" s="495" t="s">
        <v>2083</v>
      </c>
      <c r="D237" s="495" t="s">
        <v>2106</v>
      </c>
      <c r="E237" s="495" t="s">
        <v>687</v>
      </c>
      <c r="F237" s="498">
        <v>14.5</v>
      </c>
      <c r="G237" s="498">
        <v>13948.23</v>
      </c>
      <c r="H237" s="498">
        <v>1</v>
      </c>
      <c r="I237" s="498">
        <v>961.94689655172408</v>
      </c>
      <c r="J237" s="498">
        <v>2</v>
      </c>
      <c r="K237" s="498">
        <v>1933.48</v>
      </c>
      <c r="L237" s="498">
        <v>0.13861830497489647</v>
      </c>
      <c r="M237" s="498">
        <v>966.74</v>
      </c>
      <c r="N237" s="498">
        <v>6</v>
      </c>
      <c r="O237" s="498">
        <v>5851.32</v>
      </c>
      <c r="P237" s="511">
        <v>0.41950268958857145</v>
      </c>
      <c r="Q237" s="499">
        <v>975.21999999999991</v>
      </c>
    </row>
    <row r="238" spans="1:17" ht="14.4" customHeight="1" x14ac:dyDescent="0.3">
      <c r="A238" s="494" t="s">
        <v>2505</v>
      </c>
      <c r="B238" s="495" t="s">
        <v>2082</v>
      </c>
      <c r="C238" s="495" t="s">
        <v>2083</v>
      </c>
      <c r="D238" s="495" t="s">
        <v>2110</v>
      </c>
      <c r="E238" s="495" t="s">
        <v>706</v>
      </c>
      <c r="F238" s="498">
        <v>0.57000000000000006</v>
      </c>
      <c r="G238" s="498">
        <v>3085.57</v>
      </c>
      <c r="H238" s="498">
        <v>1</v>
      </c>
      <c r="I238" s="498">
        <v>5413.2807017543855</v>
      </c>
      <c r="J238" s="498"/>
      <c r="K238" s="498"/>
      <c r="L238" s="498"/>
      <c r="M238" s="498"/>
      <c r="N238" s="498"/>
      <c r="O238" s="498"/>
      <c r="P238" s="511"/>
      <c r="Q238" s="499"/>
    </row>
    <row r="239" spans="1:17" ht="14.4" customHeight="1" x14ac:dyDescent="0.3">
      <c r="A239" s="494" t="s">
        <v>2505</v>
      </c>
      <c r="B239" s="495" t="s">
        <v>2082</v>
      </c>
      <c r="C239" s="495" t="s">
        <v>2083</v>
      </c>
      <c r="D239" s="495" t="s">
        <v>2111</v>
      </c>
      <c r="E239" s="495" t="s">
        <v>706</v>
      </c>
      <c r="F239" s="498">
        <v>5.44</v>
      </c>
      <c r="G239" s="498">
        <v>58774.639999999992</v>
      </c>
      <c r="H239" s="498">
        <v>1</v>
      </c>
      <c r="I239" s="498">
        <v>10804.161764705879</v>
      </c>
      <c r="J239" s="498">
        <v>4.4800000000000004</v>
      </c>
      <c r="K239" s="498">
        <v>48690.170000000006</v>
      </c>
      <c r="L239" s="498">
        <v>0.82842140760028493</v>
      </c>
      <c r="M239" s="498">
        <v>10868.341517857143</v>
      </c>
      <c r="N239" s="498">
        <v>4.57</v>
      </c>
      <c r="O239" s="498">
        <v>49747.79</v>
      </c>
      <c r="P239" s="511">
        <v>0.84641590318545568</v>
      </c>
      <c r="Q239" s="499">
        <v>10885.730853391684</v>
      </c>
    </row>
    <row r="240" spans="1:17" ht="14.4" customHeight="1" x14ac:dyDescent="0.3">
      <c r="A240" s="494" t="s">
        <v>2505</v>
      </c>
      <c r="B240" s="495" t="s">
        <v>2082</v>
      </c>
      <c r="C240" s="495" t="s">
        <v>2083</v>
      </c>
      <c r="D240" s="495" t="s">
        <v>2112</v>
      </c>
      <c r="E240" s="495" t="s">
        <v>803</v>
      </c>
      <c r="F240" s="498">
        <v>1.8</v>
      </c>
      <c r="G240" s="498">
        <v>3483.54</v>
      </c>
      <c r="H240" s="498">
        <v>1</v>
      </c>
      <c r="I240" s="498">
        <v>1935.3</v>
      </c>
      <c r="J240" s="498">
        <v>0.7</v>
      </c>
      <c r="K240" s="498">
        <v>1364.17</v>
      </c>
      <c r="L240" s="498">
        <v>0.39160451724395301</v>
      </c>
      <c r="M240" s="498">
        <v>1948.8142857142859</v>
      </c>
      <c r="N240" s="498">
        <v>1.7000000000000002</v>
      </c>
      <c r="O240" s="498">
        <v>3325.3700000000003</v>
      </c>
      <c r="P240" s="511">
        <v>0.95459503838049808</v>
      </c>
      <c r="Q240" s="499">
        <v>1956.1</v>
      </c>
    </row>
    <row r="241" spans="1:17" ht="14.4" customHeight="1" x14ac:dyDescent="0.3">
      <c r="A241" s="494" t="s">
        <v>2505</v>
      </c>
      <c r="B241" s="495" t="s">
        <v>2082</v>
      </c>
      <c r="C241" s="495" t="s">
        <v>2083</v>
      </c>
      <c r="D241" s="495" t="s">
        <v>2114</v>
      </c>
      <c r="E241" s="495" t="s">
        <v>706</v>
      </c>
      <c r="F241" s="498"/>
      <c r="G241" s="498"/>
      <c r="H241" s="498"/>
      <c r="I241" s="498"/>
      <c r="J241" s="498"/>
      <c r="K241" s="498"/>
      <c r="L241" s="498"/>
      <c r="M241" s="498"/>
      <c r="N241" s="498">
        <v>8.5499999999999989</v>
      </c>
      <c r="O241" s="498">
        <v>18675.899999999998</v>
      </c>
      <c r="P241" s="511"/>
      <c r="Q241" s="499">
        <v>2184.3157894736842</v>
      </c>
    </row>
    <row r="242" spans="1:17" ht="14.4" customHeight="1" x14ac:dyDescent="0.3">
      <c r="A242" s="494" t="s">
        <v>2505</v>
      </c>
      <c r="B242" s="495" t="s">
        <v>2082</v>
      </c>
      <c r="C242" s="495" t="s">
        <v>2083</v>
      </c>
      <c r="D242" s="495" t="s">
        <v>2115</v>
      </c>
      <c r="E242" s="495" t="s">
        <v>691</v>
      </c>
      <c r="F242" s="498">
        <v>2.6999999999999997</v>
      </c>
      <c r="G242" s="498">
        <v>1012.2599999999999</v>
      </c>
      <c r="H242" s="498">
        <v>1</v>
      </c>
      <c r="I242" s="498">
        <v>374.9111111111111</v>
      </c>
      <c r="J242" s="498">
        <v>0.75</v>
      </c>
      <c r="K242" s="498">
        <v>282.83999999999997</v>
      </c>
      <c r="L242" s="498">
        <v>0.27941437970481892</v>
      </c>
      <c r="M242" s="498">
        <v>377.11999999999995</v>
      </c>
      <c r="N242" s="498">
        <v>0.6</v>
      </c>
      <c r="O242" s="498">
        <v>227.6</v>
      </c>
      <c r="P242" s="511">
        <v>0.22484341967478713</v>
      </c>
      <c r="Q242" s="499">
        <v>379.33333333333331</v>
      </c>
    </row>
    <row r="243" spans="1:17" ht="14.4" customHeight="1" x14ac:dyDescent="0.3">
      <c r="A243" s="494" t="s">
        <v>2505</v>
      </c>
      <c r="B243" s="495" t="s">
        <v>2082</v>
      </c>
      <c r="C243" s="495" t="s">
        <v>2083</v>
      </c>
      <c r="D243" s="495" t="s">
        <v>2117</v>
      </c>
      <c r="E243" s="495" t="s">
        <v>668</v>
      </c>
      <c r="F243" s="498">
        <v>0.19</v>
      </c>
      <c r="G243" s="498">
        <v>176.21</v>
      </c>
      <c r="H243" s="498">
        <v>1</v>
      </c>
      <c r="I243" s="498">
        <v>927.42105263157896</v>
      </c>
      <c r="J243" s="498">
        <v>0.05</v>
      </c>
      <c r="K243" s="498">
        <v>47.24</v>
      </c>
      <c r="L243" s="498">
        <v>0.26808921173599681</v>
      </c>
      <c r="M243" s="498">
        <v>944.8</v>
      </c>
      <c r="N243" s="498">
        <v>0.22999999999999998</v>
      </c>
      <c r="O243" s="498">
        <v>220.13000000000002</v>
      </c>
      <c r="P243" s="511">
        <v>1.2492480562964645</v>
      </c>
      <c r="Q243" s="499">
        <v>957.08695652173935</v>
      </c>
    </row>
    <row r="244" spans="1:17" ht="14.4" customHeight="1" x14ac:dyDescent="0.3">
      <c r="A244" s="494" t="s">
        <v>2505</v>
      </c>
      <c r="B244" s="495" t="s">
        <v>2082</v>
      </c>
      <c r="C244" s="495" t="s">
        <v>2048</v>
      </c>
      <c r="D244" s="495" t="s">
        <v>2126</v>
      </c>
      <c r="E244" s="495" t="s">
        <v>2127</v>
      </c>
      <c r="F244" s="498"/>
      <c r="G244" s="498"/>
      <c r="H244" s="498"/>
      <c r="I244" s="498"/>
      <c r="J244" s="498"/>
      <c r="K244" s="498"/>
      <c r="L244" s="498"/>
      <c r="M244" s="498"/>
      <c r="N244" s="498">
        <v>1</v>
      </c>
      <c r="O244" s="498">
        <v>1447.28</v>
      </c>
      <c r="P244" s="511"/>
      <c r="Q244" s="499">
        <v>1447.28</v>
      </c>
    </row>
    <row r="245" spans="1:17" ht="14.4" customHeight="1" x14ac:dyDescent="0.3">
      <c r="A245" s="494" t="s">
        <v>2505</v>
      </c>
      <c r="B245" s="495" t="s">
        <v>2082</v>
      </c>
      <c r="C245" s="495" t="s">
        <v>2048</v>
      </c>
      <c r="D245" s="495" t="s">
        <v>2128</v>
      </c>
      <c r="E245" s="495" t="s">
        <v>2129</v>
      </c>
      <c r="F245" s="498">
        <v>2</v>
      </c>
      <c r="G245" s="498">
        <v>1876.4</v>
      </c>
      <c r="H245" s="498">
        <v>1</v>
      </c>
      <c r="I245" s="498">
        <v>938.2</v>
      </c>
      <c r="J245" s="498">
        <v>2</v>
      </c>
      <c r="K245" s="498">
        <v>1944.64</v>
      </c>
      <c r="L245" s="498">
        <v>1.0363675122575144</v>
      </c>
      <c r="M245" s="498">
        <v>972.32</v>
      </c>
      <c r="N245" s="498"/>
      <c r="O245" s="498"/>
      <c r="P245" s="511"/>
      <c r="Q245" s="499"/>
    </row>
    <row r="246" spans="1:17" ht="14.4" customHeight="1" x14ac:dyDescent="0.3">
      <c r="A246" s="494" t="s">
        <v>2505</v>
      </c>
      <c r="B246" s="495" t="s">
        <v>2082</v>
      </c>
      <c r="C246" s="495" t="s">
        <v>2048</v>
      </c>
      <c r="D246" s="495" t="s">
        <v>2507</v>
      </c>
      <c r="E246" s="495" t="s">
        <v>2129</v>
      </c>
      <c r="F246" s="498"/>
      <c r="G246" s="498"/>
      <c r="H246" s="498"/>
      <c r="I246" s="498"/>
      <c r="J246" s="498"/>
      <c r="K246" s="498"/>
      <c r="L246" s="498"/>
      <c r="M246" s="498"/>
      <c r="N246" s="498">
        <v>1</v>
      </c>
      <c r="O246" s="498">
        <v>1408.42</v>
      </c>
      <c r="P246" s="511"/>
      <c r="Q246" s="499">
        <v>1408.42</v>
      </c>
    </row>
    <row r="247" spans="1:17" ht="14.4" customHeight="1" x14ac:dyDescent="0.3">
      <c r="A247" s="494" t="s">
        <v>2505</v>
      </c>
      <c r="B247" s="495" t="s">
        <v>2082</v>
      </c>
      <c r="C247" s="495" t="s">
        <v>2048</v>
      </c>
      <c r="D247" s="495" t="s">
        <v>2130</v>
      </c>
      <c r="E247" s="495" t="s">
        <v>2129</v>
      </c>
      <c r="F247" s="498"/>
      <c r="G247" s="498"/>
      <c r="H247" s="498"/>
      <c r="I247" s="498"/>
      <c r="J247" s="498"/>
      <c r="K247" s="498"/>
      <c r="L247" s="498"/>
      <c r="M247" s="498"/>
      <c r="N247" s="498">
        <v>2</v>
      </c>
      <c r="O247" s="498">
        <v>3414.62</v>
      </c>
      <c r="P247" s="511"/>
      <c r="Q247" s="499">
        <v>1707.31</v>
      </c>
    </row>
    <row r="248" spans="1:17" ht="14.4" customHeight="1" x14ac:dyDescent="0.3">
      <c r="A248" s="494" t="s">
        <v>2505</v>
      </c>
      <c r="B248" s="495" t="s">
        <v>2082</v>
      </c>
      <c r="C248" s="495" t="s">
        <v>2048</v>
      </c>
      <c r="D248" s="495" t="s">
        <v>2131</v>
      </c>
      <c r="E248" s="495" t="s">
        <v>2129</v>
      </c>
      <c r="F248" s="498">
        <v>3</v>
      </c>
      <c r="G248" s="498">
        <v>5981.4</v>
      </c>
      <c r="H248" s="498">
        <v>1</v>
      </c>
      <c r="I248" s="498">
        <v>1993.8</v>
      </c>
      <c r="J248" s="498"/>
      <c r="K248" s="498"/>
      <c r="L248" s="498"/>
      <c r="M248" s="498"/>
      <c r="N248" s="498">
        <v>6</v>
      </c>
      <c r="O248" s="498">
        <v>12397.800000000001</v>
      </c>
      <c r="P248" s="511">
        <v>2.0727254488915641</v>
      </c>
      <c r="Q248" s="499">
        <v>2066.3000000000002</v>
      </c>
    </row>
    <row r="249" spans="1:17" ht="14.4" customHeight="1" x14ac:dyDescent="0.3">
      <c r="A249" s="494" t="s">
        <v>2505</v>
      </c>
      <c r="B249" s="495" t="s">
        <v>2082</v>
      </c>
      <c r="C249" s="495" t="s">
        <v>2048</v>
      </c>
      <c r="D249" s="495" t="s">
        <v>2132</v>
      </c>
      <c r="E249" s="495" t="s">
        <v>2133</v>
      </c>
      <c r="F249" s="498">
        <v>2</v>
      </c>
      <c r="G249" s="498">
        <v>3728.6</v>
      </c>
      <c r="H249" s="498">
        <v>1</v>
      </c>
      <c r="I249" s="498">
        <v>1864.3</v>
      </c>
      <c r="J249" s="498"/>
      <c r="K249" s="498"/>
      <c r="L249" s="498"/>
      <c r="M249" s="498"/>
      <c r="N249" s="498"/>
      <c r="O249" s="498"/>
      <c r="P249" s="511"/>
      <c r="Q249" s="499"/>
    </row>
    <row r="250" spans="1:17" ht="14.4" customHeight="1" x14ac:dyDescent="0.3">
      <c r="A250" s="494" t="s">
        <v>2505</v>
      </c>
      <c r="B250" s="495" t="s">
        <v>2082</v>
      </c>
      <c r="C250" s="495" t="s">
        <v>2048</v>
      </c>
      <c r="D250" s="495" t="s">
        <v>2134</v>
      </c>
      <c r="E250" s="495" t="s">
        <v>2135</v>
      </c>
      <c r="F250" s="498">
        <v>3</v>
      </c>
      <c r="G250" s="498">
        <v>2975.1000000000004</v>
      </c>
      <c r="H250" s="498">
        <v>1</v>
      </c>
      <c r="I250" s="498">
        <v>991.70000000000016</v>
      </c>
      <c r="J250" s="498">
        <v>1</v>
      </c>
      <c r="K250" s="498">
        <v>1027.76</v>
      </c>
      <c r="L250" s="498">
        <v>0.34545393432153537</v>
      </c>
      <c r="M250" s="498">
        <v>1027.76</v>
      </c>
      <c r="N250" s="498">
        <v>2</v>
      </c>
      <c r="O250" s="498">
        <v>2055.52</v>
      </c>
      <c r="P250" s="511">
        <v>0.69090786864307074</v>
      </c>
      <c r="Q250" s="499">
        <v>1027.76</v>
      </c>
    </row>
    <row r="251" spans="1:17" ht="14.4" customHeight="1" x14ac:dyDescent="0.3">
      <c r="A251" s="494" t="s">
        <v>2505</v>
      </c>
      <c r="B251" s="495" t="s">
        <v>2082</v>
      </c>
      <c r="C251" s="495" t="s">
        <v>2048</v>
      </c>
      <c r="D251" s="495" t="s">
        <v>2136</v>
      </c>
      <c r="E251" s="495" t="s">
        <v>2135</v>
      </c>
      <c r="F251" s="498"/>
      <c r="G251" s="498"/>
      <c r="H251" s="498"/>
      <c r="I251" s="498"/>
      <c r="J251" s="498"/>
      <c r="K251" s="498"/>
      <c r="L251" s="498"/>
      <c r="M251" s="498"/>
      <c r="N251" s="498">
        <v>3</v>
      </c>
      <c r="O251" s="498">
        <v>6425.5499999999993</v>
      </c>
      <c r="P251" s="511"/>
      <c r="Q251" s="499">
        <v>2141.85</v>
      </c>
    </row>
    <row r="252" spans="1:17" ht="14.4" customHeight="1" x14ac:dyDescent="0.3">
      <c r="A252" s="494" t="s">
        <v>2505</v>
      </c>
      <c r="B252" s="495" t="s">
        <v>2082</v>
      </c>
      <c r="C252" s="495" t="s">
        <v>2048</v>
      </c>
      <c r="D252" s="495" t="s">
        <v>2147</v>
      </c>
      <c r="E252" s="495" t="s">
        <v>2148</v>
      </c>
      <c r="F252" s="498">
        <v>2</v>
      </c>
      <c r="G252" s="498">
        <v>4473</v>
      </c>
      <c r="H252" s="498">
        <v>1</v>
      </c>
      <c r="I252" s="498">
        <v>2236.5</v>
      </c>
      <c r="J252" s="498">
        <v>2</v>
      </c>
      <c r="K252" s="498">
        <v>4473</v>
      </c>
      <c r="L252" s="498">
        <v>1</v>
      </c>
      <c r="M252" s="498">
        <v>2236.5</v>
      </c>
      <c r="N252" s="498">
        <v>1</v>
      </c>
      <c r="O252" s="498">
        <v>2236.5</v>
      </c>
      <c r="P252" s="511">
        <v>0.5</v>
      </c>
      <c r="Q252" s="499">
        <v>2236.5</v>
      </c>
    </row>
    <row r="253" spans="1:17" ht="14.4" customHeight="1" x14ac:dyDescent="0.3">
      <c r="A253" s="494" t="s">
        <v>2505</v>
      </c>
      <c r="B253" s="495" t="s">
        <v>2082</v>
      </c>
      <c r="C253" s="495" t="s">
        <v>2048</v>
      </c>
      <c r="D253" s="495" t="s">
        <v>2447</v>
      </c>
      <c r="E253" s="495" t="s">
        <v>2448</v>
      </c>
      <c r="F253" s="498">
        <v>1</v>
      </c>
      <c r="G253" s="498">
        <v>28000</v>
      </c>
      <c r="H253" s="498">
        <v>1</v>
      </c>
      <c r="I253" s="498">
        <v>28000</v>
      </c>
      <c r="J253" s="498"/>
      <c r="K253" s="498"/>
      <c r="L253" s="498"/>
      <c r="M253" s="498"/>
      <c r="N253" s="498">
        <v>1</v>
      </c>
      <c r="O253" s="498">
        <v>29018.18</v>
      </c>
      <c r="P253" s="511">
        <v>1.0363635714285715</v>
      </c>
      <c r="Q253" s="499">
        <v>29018.18</v>
      </c>
    </row>
    <row r="254" spans="1:17" ht="14.4" customHeight="1" x14ac:dyDescent="0.3">
      <c r="A254" s="494" t="s">
        <v>2505</v>
      </c>
      <c r="B254" s="495" t="s">
        <v>2082</v>
      </c>
      <c r="C254" s="495" t="s">
        <v>2048</v>
      </c>
      <c r="D254" s="495" t="s">
        <v>2152</v>
      </c>
      <c r="E254" s="495" t="s">
        <v>2153</v>
      </c>
      <c r="F254" s="498">
        <v>1</v>
      </c>
      <c r="G254" s="498">
        <v>6649</v>
      </c>
      <c r="H254" s="498">
        <v>1</v>
      </c>
      <c r="I254" s="498">
        <v>6649</v>
      </c>
      <c r="J254" s="498">
        <v>1</v>
      </c>
      <c r="K254" s="498">
        <v>6890.78</v>
      </c>
      <c r="L254" s="498">
        <v>1.0363633629117159</v>
      </c>
      <c r="M254" s="498">
        <v>6890.78</v>
      </c>
      <c r="N254" s="498">
        <v>6</v>
      </c>
      <c r="O254" s="498">
        <v>41344.68</v>
      </c>
      <c r="P254" s="511">
        <v>6.2181801774702965</v>
      </c>
      <c r="Q254" s="499">
        <v>6890.78</v>
      </c>
    </row>
    <row r="255" spans="1:17" ht="14.4" customHeight="1" x14ac:dyDescent="0.3">
      <c r="A255" s="494" t="s">
        <v>2505</v>
      </c>
      <c r="B255" s="495" t="s">
        <v>2082</v>
      </c>
      <c r="C255" s="495" t="s">
        <v>2048</v>
      </c>
      <c r="D255" s="495" t="s">
        <v>2160</v>
      </c>
      <c r="E255" s="495" t="s">
        <v>2161</v>
      </c>
      <c r="F255" s="498">
        <v>1</v>
      </c>
      <c r="G255" s="498">
        <v>1084.3</v>
      </c>
      <c r="H255" s="498">
        <v>1</v>
      </c>
      <c r="I255" s="498">
        <v>1084.3</v>
      </c>
      <c r="J255" s="498"/>
      <c r="K255" s="498"/>
      <c r="L255" s="498"/>
      <c r="M255" s="498"/>
      <c r="N255" s="498"/>
      <c r="O255" s="498"/>
      <c r="P255" s="511"/>
      <c r="Q255" s="499"/>
    </row>
    <row r="256" spans="1:17" ht="14.4" customHeight="1" x14ac:dyDescent="0.3">
      <c r="A256" s="494" t="s">
        <v>2505</v>
      </c>
      <c r="B256" s="495" t="s">
        <v>2082</v>
      </c>
      <c r="C256" s="495" t="s">
        <v>2048</v>
      </c>
      <c r="D256" s="495" t="s">
        <v>2164</v>
      </c>
      <c r="E256" s="495" t="s">
        <v>2165</v>
      </c>
      <c r="F256" s="498">
        <v>2</v>
      </c>
      <c r="G256" s="498">
        <v>2005.6</v>
      </c>
      <c r="H256" s="498">
        <v>1</v>
      </c>
      <c r="I256" s="498">
        <v>1002.8</v>
      </c>
      <c r="J256" s="498">
        <v>1</v>
      </c>
      <c r="K256" s="498">
        <v>1002.8</v>
      </c>
      <c r="L256" s="498">
        <v>0.5</v>
      </c>
      <c r="M256" s="498">
        <v>1002.8</v>
      </c>
      <c r="N256" s="498">
        <v>1</v>
      </c>
      <c r="O256" s="498">
        <v>1002.8</v>
      </c>
      <c r="P256" s="511">
        <v>0.5</v>
      </c>
      <c r="Q256" s="499">
        <v>1002.8</v>
      </c>
    </row>
    <row r="257" spans="1:17" ht="14.4" customHeight="1" x14ac:dyDescent="0.3">
      <c r="A257" s="494" t="s">
        <v>2505</v>
      </c>
      <c r="B257" s="495" t="s">
        <v>2082</v>
      </c>
      <c r="C257" s="495" t="s">
        <v>2048</v>
      </c>
      <c r="D257" s="495" t="s">
        <v>2166</v>
      </c>
      <c r="E257" s="495" t="s">
        <v>2167</v>
      </c>
      <c r="F257" s="498">
        <v>1</v>
      </c>
      <c r="G257" s="498">
        <v>7650</v>
      </c>
      <c r="H257" s="498">
        <v>1</v>
      </c>
      <c r="I257" s="498">
        <v>7650</v>
      </c>
      <c r="J257" s="498">
        <v>1</v>
      </c>
      <c r="K257" s="498">
        <v>7650</v>
      </c>
      <c r="L257" s="498">
        <v>1</v>
      </c>
      <c r="M257" s="498">
        <v>7650</v>
      </c>
      <c r="N257" s="498">
        <v>2</v>
      </c>
      <c r="O257" s="498">
        <v>15300</v>
      </c>
      <c r="P257" s="511">
        <v>2</v>
      </c>
      <c r="Q257" s="499">
        <v>7650</v>
      </c>
    </row>
    <row r="258" spans="1:17" ht="14.4" customHeight="1" x14ac:dyDescent="0.3">
      <c r="A258" s="494" t="s">
        <v>2505</v>
      </c>
      <c r="B258" s="495" t="s">
        <v>2082</v>
      </c>
      <c r="C258" s="495" t="s">
        <v>2048</v>
      </c>
      <c r="D258" s="495" t="s">
        <v>2168</v>
      </c>
      <c r="E258" s="495" t="s">
        <v>2169</v>
      </c>
      <c r="F258" s="498">
        <v>1</v>
      </c>
      <c r="G258" s="498">
        <v>9041.6</v>
      </c>
      <c r="H258" s="498">
        <v>1</v>
      </c>
      <c r="I258" s="498">
        <v>9041.6</v>
      </c>
      <c r="J258" s="498"/>
      <c r="K258" s="498"/>
      <c r="L258" s="498"/>
      <c r="M258" s="498"/>
      <c r="N258" s="498">
        <v>1</v>
      </c>
      <c r="O258" s="498">
        <v>9370.39</v>
      </c>
      <c r="P258" s="511">
        <v>1.0363641390904264</v>
      </c>
      <c r="Q258" s="499">
        <v>9370.39</v>
      </c>
    </row>
    <row r="259" spans="1:17" ht="14.4" customHeight="1" x14ac:dyDescent="0.3">
      <c r="A259" s="494" t="s">
        <v>2505</v>
      </c>
      <c r="B259" s="495" t="s">
        <v>2082</v>
      </c>
      <c r="C259" s="495" t="s">
        <v>2048</v>
      </c>
      <c r="D259" s="495" t="s">
        <v>2172</v>
      </c>
      <c r="E259" s="495" t="s">
        <v>2173</v>
      </c>
      <c r="F259" s="498"/>
      <c r="G259" s="498"/>
      <c r="H259" s="498"/>
      <c r="I259" s="498"/>
      <c r="J259" s="498"/>
      <c r="K259" s="498"/>
      <c r="L259" s="498"/>
      <c r="M259" s="498"/>
      <c r="N259" s="498">
        <v>1</v>
      </c>
      <c r="O259" s="498">
        <v>13284.52</v>
      </c>
      <c r="P259" s="511"/>
      <c r="Q259" s="499">
        <v>13284.52</v>
      </c>
    </row>
    <row r="260" spans="1:17" ht="14.4" customHeight="1" x14ac:dyDescent="0.3">
      <c r="A260" s="494" t="s">
        <v>2505</v>
      </c>
      <c r="B260" s="495" t="s">
        <v>2082</v>
      </c>
      <c r="C260" s="495" t="s">
        <v>2048</v>
      </c>
      <c r="D260" s="495" t="s">
        <v>2191</v>
      </c>
      <c r="E260" s="495" t="s">
        <v>2192</v>
      </c>
      <c r="F260" s="498">
        <v>1</v>
      </c>
      <c r="G260" s="498">
        <v>1444.9</v>
      </c>
      <c r="H260" s="498">
        <v>1</v>
      </c>
      <c r="I260" s="498">
        <v>1444.9</v>
      </c>
      <c r="J260" s="498"/>
      <c r="K260" s="498"/>
      <c r="L260" s="498"/>
      <c r="M260" s="498"/>
      <c r="N260" s="498"/>
      <c r="O260" s="498"/>
      <c r="P260" s="511"/>
      <c r="Q260" s="499"/>
    </row>
    <row r="261" spans="1:17" ht="14.4" customHeight="1" x14ac:dyDescent="0.3">
      <c r="A261" s="494" t="s">
        <v>2505</v>
      </c>
      <c r="B261" s="495" t="s">
        <v>2082</v>
      </c>
      <c r="C261" s="495" t="s">
        <v>2048</v>
      </c>
      <c r="D261" s="495" t="s">
        <v>2508</v>
      </c>
      <c r="E261" s="495" t="s">
        <v>2509</v>
      </c>
      <c r="F261" s="498"/>
      <c r="G261" s="498"/>
      <c r="H261" s="498"/>
      <c r="I261" s="498"/>
      <c r="J261" s="498"/>
      <c r="K261" s="498"/>
      <c r="L261" s="498"/>
      <c r="M261" s="498"/>
      <c r="N261" s="498">
        <v>1</v>
      </c>
      <c r="O261" s="498">
        <v>4041.82</v>
      </c>
      <c r="P261" s="511"/>
      <c r="Q261" s="499">
        <v>4041.82</v>
      </c>
    </row>
    <row r="262" spans="1:17" ht="14.4" customHeight="1" x14ac:dyDescent="0.3">
      <c r="A262" s="494" t="s">
        <v>2505</v>
      </c>
      <c r="B262" s="495" t="s">
        <v>2082</v>
      </c>
      <c r="C262" s="495" t="s">
        <v>2048</v>
      </c>
      <c r="D262" s="495" t="s">
        <v>2195</v>
      </c>
      <c r="E262" s="495" t="s">
        <v>2196</v>
      </c>
      <c r="F262" s="498">
        <v>1</v>
      </c>
      <c r="G262" s="498">
        <v>584.4</v>
      </c>
      <c r="H262" s="498">
        <v>1</v>
      </c>
      <c r="I262" s="498">
        <v>584.4</v>
      </c>
      <c r="J262" s="498"/>
      <c r="K262" s="498"/>
      <c r="L262" s="498"/>
      <c r="M262" s="498"/>
      <c r="N262" s="498"/>
      <c r="O262" s="498"/>
      <c r="P262" s="511"/>
      <c r="Q262" s="499"/>
    </row>
    <row r="263" spans="1:17" ht="14.4" customHeight="1" x14ac:dyDescent="0.3">
      <c r="A263" s="494" t="s">
        <v>2505</v>
      </c>
      <c r="B263" s="495" t="s">
        <v>2082</v>
      </c>
      <c r="C263" s="495" t="s">
        <v>2048</v>
      </c>
      <c r="D263" s="495" t="s">
        <v>2510</v>
      </c>
      <c r="E263" s="495" t="s">
        <v>2511</v>
      </c>
      <c r="F263" s="498"/>
      <c r="G263" s="498"/>
      <c r="H263" s="498"/>
      <c r="I263" s="498"/>
      <c r="J263" s="498"/>
      <c r="K263" s="498"/>
      <c r="L263" s="498"/>
      <c r="M263" s="498"/>
      <c r="N263" s="498">
        <v>1</v>
      </c>
      <c r="O263" s="498">
        <v>18223.11</v>
      </c>
      <c r="P263" s="511"/>
      <c r="Q263" s="499">
        <v>18223.11</v>
      </c>
    </row>
    <row r="264" spans="1:17" ht="14.4" customHeight="1" x14ac:dyDescent="0.3">
      <c r="A264" s="494" t="s">
        <v>2505</v>
      </c>
      <c r="B264" s="495" t="s">
        <v>2082</v>
      </c>
      <c r="C264" s="495" t="s">
        <v>2048</v>
      </c>
      <c r="D264" s="495" t="s">
        <v>2199</v>
      </c>
      <c r="E264" s="495" t="s">
        <v>2200</v>
      </c>
      <c r="F264" s="498">
        <v>3</v>
      </c>
      <c r="G264" s="498">
        <v>2406</v>
      </c>
      <c r="H264" s="498">
        <v>1</v>
      </c>
      <c r="I264" s="498">
        <v>802</v>
      </c>
      <c r="J264" s="498"/>
      <c r="K264" s="498"/>
      <c r="L264" s="498"/>
      <c r="M264" s="498"/>
      <c r="N264" s="498">
        <v>2</v>
      </c>
      <c r="O264" s="498">
        <v>1662.32</v>
      </c>
      <c r="P264" s="511">
        <v>0.69090606816292599</v>
      </c>
      <c r="Q264" s="499">
        <v>831.16</v>
      </c>
    </row>
    <row r="265" spans="1:17" ht="14.4" customHeight="1" x14ac:dyDescent="0.3">
      <c r="A265" s="494" t="s">
        <v>2505</v>
      </c>
      <c r="B265" s="495" t="s">
        <v>2082</v>
      </c>
      <c r="C265" s="495" t="s">
        <v>2048</v>
      </c>
      <c r="D265" s="495" t="s">
        <v>2201</v>
      </c>
      <c r="E265" s="495" t="s">
        <v>2200</v>
      </c>
      <c r="F265" s="498">
        <v>5</v>
      </c>
      <c r="G265" s="498">
        <v>4284.5</v>
      </c>
      <c r="H265" s="498">
        <v>1</v>
      </c>
      <c r="I265" s="498">
        <v>856.9</v>
      </c>
      <c r="J265" s="498">
        <v>1</v>
      </c>
      <c r="K265" s="498">
        <v>888.06</v>
      </c>
      <c r="L265" s="498">
        <v>0.20727272727272725</v>
      </c>
      <c r="M265" s="498">
        <v>888.06</v>
      </c>
      <c r="N265" s="498">
        <v>2</v>
      </c>
      <c r="O265" s="498">
        <v>1776.12</v>
      </c>
      <c r="P265" s="511">
        <v>0.41454545454545449</v>
      </c>
      <c r="Q265" s="499">
        <v>888.06</v>
      </c>
    </row>
    <row r="266" spans="1:17" ht="14.4" customHeight="1" x14ac:dyDescent="0.3">
      <c r="A266" s="494" t="s">
        <v>2505</v>
      </c>
      <c r="B266" s="495" t="s">
        <v>2082</v>
      </c>
      <c r="C266" s="495" t="s">
        <v>2048</v>
      </c>
      <c r="D266" s="495" t="s">
        <v>2202</v>
      </c>
      <c r="E266" s="495" t="s">
        <v>2203</v>
      </c>
      <c r="F266" s="498"/>
      <c r="G266" s="498"/>
      <c r="H266" s="498"/>
      <c r="I266" s="498"/>
      <c r="J266" s="498">
        <v>2</v>
      </c>
      <c r="K266" s="498">
        <v>1776.12</v>
      </c>
      <c r="L266" s="498"/>
      <c r="M266" s="498">
        <v>888.06</v>
      </c>
      <c r="N266" s="498">
        <v>1</v>
      </c>
      <c r="O266" s="498">
        <v>888.06</v>
      </c>
      <c r="P266" s="511"/>
      <c r="Q266" s="499">
        <v>888.06</v>
      </c>
    </row>
    <row r="267" spans="1:17" ht="14.4" customHeight="1" x14ac:dyDescent="0.3">
      <c r="A267" s="494" t="s">
        <v>2505</v>
      </c>
      <c r="B267" s="495" t="s">
        <v>2082</v>
      </c>
      <c r="C267" s="495" t="s">
        <v>2048</v>
      </c>
      <c r="D267" s="495" t="s">
        <v>2212</v>
      </c>
      <c r="E267" s="495" t="s">
        <v>2213</v>
      </c>
      <c r="F267" s="498"/>
      <c r="G267" s="498"/>
      <c r="H267" s="498"/>
      <c r="I267" s="498"/>
      <c r="J267" s="498"/>
      <c r="K267" s="498"/>
      <c r="L267" s="498"/>
      <c r="M267" s="498"/>
      <c r="N267" s="498">
        <v>1</v>
      </c>
      <c r="O267" s="498">
        <v>1312.14</v>
      </c>
      <c r="P267" s="511"/>
      <c r="Q267" s="499">
        <v>1312.14</v>
      </c>
    </row>
    <row r="268" spans="1:17" ht="14.4" customHeight="1" x14ac:dyDescent="0.3">
      <c r="A268" s="494" t="s">
        <v>2505</v>
      </c>
      <c r="B268" s="495" t="s">
        <v>2082</v>
      </c>
      <c r="C268" s="495" t="s">
        <v>2048</v>
      </c>
      <c r="D268" s="495" t="s">
        <v>2216</v>
      </c>
      <c r="E268" s="495" t="s">
        <v>2217</v>
      </c>
      <c r="F268" s="498">
        <v>4</v>
      </c>
      <c r="G268" s="498">
        <v>5177.46</v>
      </c>
      <c r="H268" s="498">
        <v>1</v>
      </c>
      <c r="I268" s="498">
        <v>1294.365</v>
      </c>
      <c r="J268" s="498">
        <v>3</v>
      </c>
      <c r="K268" s="498">
        <v>3917.46</v>
      </c>
      <c r="L268" s="498">
        <v>0.75663742452862992</v>
      </c>
      <c r="M268" s="498">
        <v>1305.82</v>
      </c>
      <c r="N268" s="498">
        <v>6</v>
      </c>
      <c r="O268" s="498">
        <v>7196.9599999999991</v>
      </c>
      <c r="P268" s="511">
        <v>1.3900561279082793</v>
      </c>
      <c r="Q268" s="499">
        <v>1199.4933333333331</v>
      </c>
    </row>
    <row r="269" spans="1:17" ht="14.4" customHeight="1" x14ac:dyDescent="0.3">
      <c r="A269" s="494" t="s">
        <v>2505</v>
      </c>
      <c r="B269" s="495" t="s">
        <v>2082</v>
      </c>
      <c r="C269" s="495" t="s">
        <v>2048</v>
      </c>
      <c r="D269" s="495" t="s">
        <v>2218</v>
      </c>
      <c r="E269" s="495" t="s">
        <v>2219</v>
      </c>
      <c r="F269" s="498">
        <v>3</v>
      </c>
      <c r="G269" s="498">
        <v>1064.7</v>
      </c>
      <c r="H269" s="498">
        <v>1</v>
      </c>
      <c r="I269" s="498">
        <v>354.90000000000003</v>
      </c>
      <c r="J269" s="498">
        <v>2</v>
      </c>
      <c r="K269" s="498">
        <v>718.2</v>
      </c>
      <c r="L269" s="498">
        <v>0.67455621301775148</v>
      </c>
      <c r="M269" s="498">
        <v>359.1</v>
      </c>
      <c r="N269" s="498">
        <v>2</v>
      </c>
      <c r="O269" s="498">
        <v>718.2</v>
      </c>
      <c r="P269" s="511">
        <v>0.67455621301775148</v>
      </c>
      <c r="Q269" s="499">
        <v>359.1</v>
      </c>
    </row>
    <row r="270" spans="1:17" ht="14.4" customHeight="1" x14ac:dyDescent="0.3">
      <c r="A270" s="494" t="s">
        <v>2505</v>
      </c>
      <c r="B270" s="495" t="s">
        <v>2082</v>
      </c>
      <c r="C270" s="495" t="s">
        <v>2048</v>
      </c>
      <c r="D270" s="495" t="s">
        <v>2220</v>
      </c>
      <c r="E270" s="495" t="s">
        <v>2221</v>
      </c>
      <c r="F270" s="498">
        <v>1</v>
      </c>
      <c r="G270" s="498">
        <v>893.9</v>
      </c>
      <c r="H270" s="498">
        <v>1</v>
      </c>
      <c r="I270" s="498">
        <v>893.9</v>
      </c>
      <c r="J270" s="498">
        <v>1</v>
      </c>
      <c r="K270" s="498">
        <v>893.9</v>
      </c>
      <c r="L270" s="498">
        <v>1</v>
      </c>
      <c r="M270" s="498">
        <v>893.9</v>
      </c>
      <c r="N270" s="498">
        <v>1</v>
      </c>
      <c r="O270" s="498">
        <v>893.9</v>
      </c>
      <c r="P270" s="511">
        <v>1</v>
      </c>
      <c r="Q270" s="499">
        <v>893.9</v>
      </c>
    </row>
    <row r="271" spans="1:17" ht="14.4" customHeight="1" x14ac:dyDescent="0.3">
      <c r="A271" s="494" t="s">
        <v>2505</v>
      </c>
      <c r="B271" s="495" t="s">
        <v>2082</v>
      </c>
      <c r="C271" s="495" t="s">
        <v>2048</v>
      </c>
      <c r="D271" s="495" t="s">
        <v>2457</v>
      </c>
      <c r="E271" s="495" t="s">
        <v>2458</v>
      </c>
      <c r="F271" s="498">
        <v>1</v>
      </c>
      <c r="G271" s="498">
        <v>5018.2</v>
      </c>
      <c r="H271" s="498">
        <v>1</v>
      </c>
      <c r="I271" s="498">
        <v>5018.2</v>
      </c>
      <c r="J271" s="498">
        <v>2</v>
      </c>
      <c r="K271" s="498">
        <v>10401.36</v>
      </c>
      <c r="L271" s="498">
        <v>2.0727272727272728</v>
      </c>
      <c r="M271" s="498">
        <v>5200.68</v>
      </c>
      <c r="N271" s="498">
        <v>1</v>
      </c>
      <c r="O271" s="498">
        <v>5200.68</v>
      </c>
      <c r="P271" s="511">
        <v>1.0363636363636364</v>
      </c>
      <c r="Q271" s="499">
        <v>5200.68</v>
      </c>
    </row>
    <row r="272" spans="1:17" ht="14.4" customHeight="1" x14ac:dyDescent="0.3">
      <c r="A272" s="494" t="s">
        <v>2505</v>
      </c>
      <c r="B272" s="495" t="s">
        <v>2082</v>
      </c>
      <c r="C272" s="495" t="s">
        <v>2048</v>
      </c>
      <c r="D272" s="495" t="s">
        <v>2228</v>
      </c>
      <c r="E272" s="495" t="s">
        <v>2229</v>
      </c>
      <c r="F272" s="498">
        <v>4</v>
      </c>
      <c r="G272" s="498">
        <v>25424</v>
      </c>
      <c r="H272" s="498">
        <v>1</v>
      </c>
      <c r="I272" s="498">
        <v>6356</v>
      </c>
      <c r="J272" s="498">
        <v>1</v>
      </c>
      <c r="K272" s="498">
        <v>6587.13</v>
      </c>
      <c r="L272" s="498">
        <v>0.25909101636249215</v>
      </c>
      <c r="M272" s="498">
        <v>6587.13</v>
      </c>
      <c r="N272" s="498">
        <v>2</v>
      </c>
      <c r="O272" s="498">
        <v>13174.26</v>
      </c>
      <c r="P272" s="511">
        <v>0.51818203272498431</v>
      </c>
      <c r="Q272" s="499">
        <v>6587.13</v>
      </c>
    </row>
    <row r="273" spans="1:17" ht="14.4" customHeight="1" x14ac:dyDescent="0.3">
      <c r="A273" s="494" t="s">
        <v>2505</v>
      </c>
      <c r="B273" s="495" t="s">
        <v>2082</v>
      </c>
      <c r="C273" s="495" t="s">
        <v>2048</v>
      </c>
      <c r="D273" s="495" t="s">
        <v>2461</v>
      </c>
      <c r="E273" s="495" t="s">
        <v>2462</v>
      </c>
      <c r="F273" s="498"/>
      <c r="G273" s="498"/>
      <c r="H273" s="498"/>
      <c r="I273" s="498"/>
      <c r="J273" s="498">
        <v>2</v>
      </c>
      <c r="K273" s="498">
        <v>72951.7</v>
      </c>
      <c r="L273" s="498"/>
      <c r="M273" s="498">
        <v>36475.85</v>
      </c>
      <c r="N273" s="498"/>
      <c r="O273" s="498"/>
      <c r="P273" s="511"/>
      <c r="Q273" s="499"/>
    </row>
    <row r="274" spans="1:17" ht="14.4" customHeight="1" x14ac:dyDescent="0.3">
      <c r="A274" s="494" t="s">
        <v>2505</v>
      </c>
      <c r="B274" s="495" t="s">
        <v>2082</v>
      </c>
      <c r="C274" s="495" t="s">
        <v>2048</v>
      </c>
      <c r="D274" s="495" t="s">
        <v>2230</v>
      </c>
      <c r="E274" s="495" t="s">
        <v>2231</v>
      </c>
      <c r="F274" s="498">
        <v>1</v>
      </c>
      <c r="G274" s="498">
        <v>1841.62</v>
      </c>
      <c r="H274" s="498">
        <v>1</v>
      </c>
      <c r="I274" s="498">
        <v>1841.62</v>
      </c>
      <c r="J274" s="498"/>
      <c r="K274" s="498"/>
      <c r="L274" s="498"/>
      <c r="M274" s="498"/>
      <c r="N274" s="498">
        <v>1</v>
      </c>
      <c r="O274" s="498">
        <v>1841.62</v>
      </c>
      <c r="P274" s="511">
        <v>1</v>
      </c>
      <c r="Q274" s="499">
        <v>1841.62</v>
      </c>
    </row>
    <row r="275" spans="1:17" ht="14.4" customHeight="1" x14ac:dyDescent="0.3">
      <c r="A275" s="494" t="s">
        <v>2505</v>
      </c>
      <c r="B275" s="495" t="s">
        <v>2082</v>
      </c>
      <c r="C275" s="495" t="s">
        <v>2048</v>
      </c>
      <c r="D275" s="495" t="s">
        <v>2463</v>
      </c>
      <c r="E275" s="495" t="s">
        <v>2464</v>
      </c>
      <c r="F275" s="498">
        <v>1</v>
      </c>
      <c r="G275" s="498">
        <v>24485.5</v>
      </c>
      <c r="H275" s="498">
        <v>1</v>
      </c>
      <c r="I275" s="498">
        <v>24485.5</v>
      </c>
      <c r="J275" s="498"/>
      <c r="K275" s="498"/>
      <c r="L275" s="498"/>
      <c r="M275" s="498"/>
      <c r="N275" s="498"/>
      <c r="O275" s="498"/>
      <c r="P275" s="511"/>
      <c r="Q275" s="499"/>
    </row>
    <row r="276" spans="1:17" ht="14.4" customHeight="1" x14ac:dyDescent="0.3">
      <c r="A276" s="494" t="s">
        <v>2505</v>
      </c>
      <c r="B276" s="495" t="s">
        <v>2082</v>
      </c>
      <c r="C276" s="495" t="s">
        <v>2048</v>
      </c>
      <c r="D276" s="495" t="s">
        <v>2055</v>
      </c>
      <c r="E276" s="495" t="s">
        <v>2056</v>
      </c>
      <c r="F276" s="498"/>
      <c r="G276" s="498"/>
      <c r="H276" s="498"/>
      <c r="I276" s="498"/>
      <c r="J276" s="498"/>
      <c r="K276" s="498"/>
      <c r="L276" s="498"/>
      <c r="M276" s="498"/>
      <c r="N276" s="498">
        <v>1</v>
      </c>
      <c r="O276" s="498">
        <v>511</v>
      </c>
      <c r="P276" s="511"/>
      <c r="Q276" s="499">
        <v>511</v>
      </c>
    </row>
    <row r="277" spans="1:17" ht="14.4" customHeight="1" x14ac:dyDescent="0.3">
      <c r="A277" s="494" t="s">
        <v>2505</v>
      </c>
      <c r="B277" s="495" t="s">
        <v>2082</v>
      </c>
      <c r="C277" s="495" t="s">
        <v>2048</v>
      </c>
      <c r="D277" s="495" t="s">
        <v>2244</v>
      </c>
      <c r="E277" s="495" t="s">
        <v>2245</v>
      </c>
      <c r="F277" s="498"/>
      <c r="G277" s="498"/>
      <c r="H277" s="498"/>
      <c r="I277" s="498"/>
      <c r="J277" s="498"/>
      <c r="K277" s="498"/>
      <c r="L277" s="498"/>
      <c r="M277" s="498"/>
      <c r="N277" s="498">
        <v>1</v>
      </c>
      <c r="O277" s="498">
        <v>3106.5</v>
      </c>
      <c r="P277" s="511"/>
      <c r="Q277" s="499">
        <v>3106.5</v>
      </c>
    </row>
    <row r="278" spans="1:17" ht="14.4" customHeight="1" x14ac:dyDescent="0.3">
      <c r="A278" s="494" t="s">
        <v>2505</v>
      </c>
      <c r="B278" s="495" t="s">
        <v>2082</v>
      </c>
      <c r="C278" s="495" t="s">
        <v>2048</v>
      </c>
      <c r="D278" s="495" t="s">
        <v>2467</v>
      </c>
      <c r="E278" s="495" t="s">
        <v>2468</v>
      </c>
      <c r="F278" s="498"/>
      <c r="G278" s="498"/>
      <c r="H278" s="498"/>
      <c r="I278" s="498"/>
      <c r="J278" s="498"/>
      <c r="K278" s="498"/>
      <c r="L278" s="498"/>
      <c r="M278" s="498"/>
      <c r="N278" s="498">
        <v>1</v>
      </c>
      <c r="O278" s="498">
        <v>33125.26</v>
      </c>
      <c r="P278" s="511"/>
      <c r="Q278" s="499">
        <v>33125.26</v>
      </c>
    </row>
    <row r="279" spans="1:17" ht="14.4" customHeight="1" x14ac:dyDescent="0.3">
      <c r="A279" s="494" t="s">
        <v>2505</v>
      </c>
      <c r="B279" s="495" t="s">
        <v>2082</v>
      </c>
      <c r="C279" s="495" t="s">
        <v>2048</v>
      </c>
      <c r="D279" s="495" t="s">
        <v>2246</v>
      </c>
      <c r="E279" s="495" t="s">
        <v>2247</v>
      </c>
      <c r="F279" s="498"/>
      <c r="G279" s="498"/>
      <c r="H279" s="498"/>
      <c r="I279" s="498"/>
      <c r="J279" s="498"/>
      <c r="K279" s="498"/>
      <c r="L279" s="498"/>
      <c r="M279" s="498"/>
      <c r="N279" s="498">
        <v>1</v>
      </c>
      <c r="O279" s="498">
        <v>380.86</v>
      </c>
      <c r="P279" s="511"/>
      <c r="Q279" s="499">
        <v>380.86</v>
      </c>
    </row>
    <row r="280" spans="1:17" ht="14.4" customHeight="1" x14ac:dyDescent="0.3">
      <c r="A280" s="494" t="s">
        <v>2505</v>
      </c>
      <c r="B280" s="495" t="s">
        <v>2082</v>
      </c>
      <c r="C280" s="495" t="s">
        <v>2048</v>
      </c>
      <c r="D280" s="495" t="s">
        <v>2250</v>
      </c>
      <c r="E280" s="495" t="s">
        <v>2251</v>
      </c>
      <c r="F280" s="498"/>
      <c r="G280" s="498"/>
      <c r="H280" s="498"/>
      <c r="I280" s="498"/>
      <c r="J280" s="498"/>
      <c r="K280" s="498"/>
      <c r="L280" s="498"/>
      <c r="M280" s="498"/>
      <c r="N280" s="498">
        <v>1</v>
      </c>
      <c r="O280" s="498">
        <v>13465.47</v>
      </c>
      <c r="P280" s="511"/>
      <c r="Q280" s="499">
        <v>13465.47</v>
      </c>
    </row>
    <row r="281" spans="1:17" ht="14.4" customHeight="1" x14ac:dyDescent="0.3">
      <c r="A281" s="494" t="s">
        <v>2505</v>
      </c>
      <c r="B281" s="495" t="s">
        <v>2082</v>
      </c>
      <c r="C281" s="495" t="s">
        <v>2048</v>
      </c>
      <c r="D281" s="495" t="s">
        <v>2512</v>
      </c>
      <c r="E281" s="495" t="s">
        <v>2513</v>
      </c>
      <c r="F281" s="498"/>
      <c r="G281" s="498"/>
      <c r="H281" s="498"/>
      <c r="I281" s="498"/>
      <c r="J281" s="498"/>
      <c r="K281" s="498"/>
      <c r="L281" s="498"/>
      <c r="M281" s="498"/>
      <c r="N281" s="498">
        <v>2</v>
      </c>
      <c r="O281" s="498">
        <v>35055.620000000003</v>
      </c>
      <c r="P281" s="511"/>
      <c r="Q281" s="499">
        <v>17527.810000000001</v>
      </c>
    </row>
    <row r="282" spans="1:17" ht="14.4" customHeight="1" x14ac:dyDescent="0.3">
      <c r="A282" s="494" t="s">
        <v>2505</v>
      </c>
      <c r="B282" s="495" t="s">
        <v>2082</v>
      </c>
      <c r="C282" s="495" t="s">
        <v>2057</v>
      </c>
      <c r="D282" s="495" t="s">
        <v>2262</v>
      </c>
      <c r="E282" s="495" t="s">
        <v>2263</v>
      </c>
      <c r="F282" s="498">
        <v>78</v>
      </c>
      <c r="G282" s="498">
        <v>15912</v>
      </c>
      <c r="H282" s="498">
        <v>1</v>
      </c>
      <c r="I282" s="498">
        <v>204</v>
      </c>
      <c r="J282" s="498">
        <v>59</v>
      </c>
      <c r="K282" s="498">
        <v>12095</v>
      </c>
      <c r="L282" s="498">
        <v>0.76011814982403214</v>
      </c>
      <c r="M282" s="498">
        <v>205</v>
      </c>
      <c r="N282" s="498">
        <v>50</v>
      </c>
      <c r="O282" s="498">
        <v>10276</v>
      </c>
      <c r="P282" s="511">
        <v>0.6458019105077929</v>
      </c>
      <c r="Q282" s="499">
        <v>205.52</v>
      </c>
    </row>
    <row r="283" spans="1:17" ht="14.4" customHeight="1" x14ac:dyDescent="0.3">
      <c r="A283" s="494" t="s">
        <v>2505</v>
      </c>
      <c r="B283" s="495" t="s">
        <v>2082</v>
      </c>
      <c r="C283" s="495" t="s">
        <v>2057</v>
      </c>
      <c r="D283" s="495" t="s">
        <v>2264</v>
      </c>
      <c r="E283" s="495" t="s">
        <v>2265</v>
      </c>
      <c r="F283" s="498">
        <v>76</v>
      </c>
      <c r="G283" s="498">
        <v>11324</v>
      </c>
      <c r="H283" s="498">
        <v>1</v>
      </c>
      <c r="I283" s="498">
        <v>149</v>
      </c>
      <c r="J283" s="498">
        <v>101</v>
      </c>
      <c r="K283" s="498">
        <v>15150</v>
      </c>
      <c r="L283" s="498">
        <v>1.3378664782762275</v>
      </c>
      <c r="M283" s="498">
        <v>150</v>
      </c>
      <c r="N283" s="498">
        <v>75</v>
      </c>
      <c r="O283" s="498">
        <v>11288</v>
      </c>
      <c r="P283" s="511">
        <v>0.9968209113387495</v>
      </c>
      <c r="Q283" s="499">
        <v>150.50666666666666</v>
      </c>
    </row>
    <row r="284" spans="1:17" ht="14.4" customHeight="1" x14ac:dyDescent="0.3">
      <c r="A284" s="494" t="s">
        <v>2505</v>
      </c>
      <c r="B284" s="495" t="s">
        <v>2082</v>
      </c>
      <c r="C284" s="495" t="s">
        <v>2057</v>
      </c>
      <c r="D284" s="495" t="s">
        <v>2266</v>
      </c>
      <c r="E284" s="495" t="s">
        <v>2267</v>
      </c>
      <c r="F284" s="498">
        <v>194</v>
      </c>
      <c r="G284" s="498">
        <v>35114</v>
      </c>
      <c r="H284" s="498">
        <v>1</v>
      </c>
      <c r="I284" s="498">
        <v>181</v>
      </c>
      <c r="J284" s="498">
        <v>211</v>
      </c>
      <c r="K284" s="498">
        <v>38402</v>
      </c>
      <c r="L284" s="498">
        <v>1.093637865238936</v>
      </c>
      <c r="M284" s="498">
        <v>182</v>
      </c>
      <c r="N284" s="498">
        <v>186</v>
      </c>
      <c r="O284" s="498">
        <v>33938</v>
      </c>
      <c r="P284" s="511">
        <v>0.96650908469556307</v>
      </c>
      <c r="Q284" s="499">
        <v>182.46236559139786</v>
      </c>
    </row>
    <row r="285" spans="1:17" ht="14.4" customHeight="1" x14ac:dyDescent="0.3">
      <c r="A285" s="494" t="s">
        <v>2505</v>
      </c>
      <c r="B285" s="495" t="s">
        <v>2082</v>
      </c>
      <c r="C285" s="495" t="s">
        <v>2057</v>
      </c>
      <c r="D285" s="495" t="s">
        <v>2268</v>
      </c>
      <c r="E285" s="495" t="s">
        <v>2269</v>
      </c>
      <c r="F285" s="498">
        <v>87</v>
      </c>
      <c r="G285" s="498">
        <v>10788</v>
      </c>
      <c r="H285" s="498">
        <v>1</v>
      </c>
      <c r="I285" s="498">
        <v>124</v>
      </c>
      <c r="J285" s="498">
        <v>118</v>
      </c>
      <c r="K285" s="498">
        <v>14632</v>
      </c>
      <c r="L285" s="498">
        <v>1.3563218390804597</v>
      </c>
      <c r="M285" s="498">
        <v>124</v>
      </c>
      <c r="N285" s="498">
        <v>94</v>
      </c>
      <c r="O285" s="498">
        <v>11699</v>
      </c>
      <c r="P285" s="511">
        <v>1.0844456803856137</v>
      </c>
      <c r="Q285" s="499">
        <v>124.45744680851064</v>
      </c>
    </row>
    <row r="286" spans="1:17" ht="14.4" customHeight="1" x14ac:dyDescent="0.3">
      <c r="A286" s="494" t="s">
        <v>2505</v>
      </c>
      <c r="B286" s="495" t="s">
        <v>2082</v>
      </c>
      <c r="C286" s="495" t="s">
        <v>2057</v>
      </c>
      <c r="D286" s="495" t="s">
        <v>2270</v>
      </c>
      <c r="E286" s="495" t="s">
        <v>2271</v>
      </c>
      <c r="F286" s="498">
        <v>188</v>
      </c>
      <c r="G286" s="498">
        <v>40608</v>
      </c>
      <c r="H286" s="498">
        <v>1</v>
      </c>
      <c r="I286" s="498">
        <v>216</v>
      </c>
      <c r="J286" s="498">
        <v>284</v>
      </c>
      <c r="K286" s="498">
        <v>61628</v>
      </c>
      <c r="L286" s="498">
        <v>1.5176319936958236</v>
      </c>
      <c r="M286" s="498">
        <v>217</v>
      </c>
      <c r="N286" s="498">
        <v>202</v>
      </c>
      <c r="O286" s="498">
        <v>43918</v>
      </c>
      <c r="P286" s="511">
        <v>1.0815110323089046</v>
      </c>
      <c r="Q286" s="499">
        <v>217.41584158415841</v>
      </c>
    </row>
    <row r="287" spans="1:17" ht="14.4" customHeight="1" x14ac:dyDescent="0.3">
      <c r="A287" s="494" t="s">
        <v>2505</v>
      </c>
      <c r="B287" s="495" t="s">
        <v>2082</v>
      </c>
      <c r="C287" s="495" t="s">
        <v>2057</v>
      </c>
      <c r="D287" s="495" t="s">
        <v>2272</v>
      </c>
      <c r="E287" s="495" t="s">
        <v>2273</v>
      </c>
      <c r="F287" s="498">
        <v>14</v>
      </c>
      <c r="G287" s="498">
        <v>3024</v>
      </c>
      <c r="H287" s="498">
        <v>1</v>
      </c>
      <c r="I287" s="498">
        <v>216</v>
      </c>
      <c r="J287" s="498">
        <v>6</v>
      </c>
      <c r="K287" s="498">
        <v>1302</v>
      </c>
      <c r="L287" s="498">
        <v>0.43055555555555558</v>
      </c>
      <c r="M287" s="498">
        <v>217</v>
      </c>
      <c r="N287" s="498">
        <v>7</v>
      </c>
      <c r="O287" s="498">
        <v>1521</v>
      </c>
      <c r="P287" s="511">
        <v>0.50297619047619047</v>
      </c>
      <c r="Q287" s="499">
        <v>217.28571428571428</v>
      </c>
    </row>
    <row r="288" spans="1:17" ht="14.4" customHeight="1" x14ac:dyDescent="0.3">
      <c r="A288" s="494" t="s">
        <v>2505</v>
      </c>
      <c r="B288" s="495" t="s">
        <v>2082</v>
      </c>
      <c r="C288" s="495" t="s">
        <v>2057</v>
      </c>
      <c r="D288" s="495" t="s">
        <v>2276</v>
      </c>
      <c r="E288" s="495" t="s">
        <v>2277</v>
      </c>
      <c r="F288" s="498">
        <v>105</v>
      </c>
      <c r="G288" s="498">
        <v>22890</v>
      </c>
      <c r="H288" s="498">
        <v>1</v>
      </c>
      <c r="I288" s="498">
        <v>218</v>
      </c>
      <c r="J288" s="498">
        <v>83</v>
      </c>
      <c r="K288" s="498">
        <v>18177</v>
      </c>
      <c r="L288" s="498">
        <v>0.79410222804718222</v>
      </c>
      <c r="M288" s="498">
        <v>219</v>
      </c>
      <c r="N288" s="498">
        <v>101</v>
      </c>
      <c r="O288" s="498">
        <v>22172</v>
      </c>
      <c r="P288" s="511">
        <v>0.96863259065093932</v>
      </c>
      <c r="Q288" s="499">
        <v>219.52475247524754</v>
      </c>
    </row>
    <row r="289" spans="1:17" ht="14.4" customHeight="1" x14ac:dyDescent="0.3">
      <c r="A289" s="494" t="s">
        <v>2505</v>
      </c>
      <c r="B289" s="495" t="s">
        <v>2082</v>
      </c>
      <c r="C289" s="495" t="s">
        <v>2057</v>
      </c>
      <c r="D289" s="495" t="s">
        <v>2278</v>
      </c>
      <c r="E289" s="495" t="s">
        <v>2279</v>
      </c>
      <c r="F289" s="498">
        <v>7</v>
      </c>
      <c r="G289" s="498">
        <v>4256</v>
      </c>
      <c r="H289" s="498">
        <v>1</v>
      </c>
      <c r="I289" s="498">
        <v>608</v>
      </c>
      <c r="J289" s="498">
        <v>1</v>
      </c>
      <c r="K289" s="498">
        <v>609</v>
      </c>
      <c r="L289" s="498">
        <v>0.14309210526315788</v>
      </c>
      <c r="M289" s="498">
        <v>609</v>
      </c>
      <c r="N289" s="498"/>
      <c r="O289" s="498"/>
      <c r="P289" s="511"/>
      <c r="Q289" s="499"/>
    </row>
    <row r="290" spans="1:17" ht="14.4" customHeight="1" x14ac:dyDescent="0.3">
      <c r="A290" s="494" t="s">
        <v>2505</v>
      </c>
      <c r="B290" s="495" t="s">
        <v>2082</v>
      </c>
      <c r="C290" s="495" t="s">
        <v>2057</v>
      </c>
      <c r="D290" s="495" t="s">
        <v>2292</v>
      </c>
      <c r="E290" s="495" t="s">
        <v>2293</v>
      </c>
      <c r="F290" s="498"/>
      <c r="G290" s="498"/>
      <c r="H290" s="498"/>
      <c r="I290" s="498"/>
      <c r="J290" s="498">
        <v>1</v>
      </c>
      <c r="K290" s="498">
        <v>257</v>
      </c>
      <c r="L290" s="498"/>
      <c r="M290" s="498">
        <v>257</v>
      </c>
      <c r="N290" s="498"/>
      <c r="O290" s="498"/>
      <c r="P290" s="511"/>
      <c r="Q290" s="499"/>
    </row>
    <row r="291" spans="1:17" ht="14.4" customHeight="1" x14ac:dyDescent="0.3">
      <c r="A291" s="494" t="s">
        <v>2505</v>
      </c>
      <c r="B291" s="495" t="s">
        <v>2082</v>
      </c>
      <c r="C291" s="495" t="s">
        <v>2057</v>
      </c>
      <c r="D291" s="495" t="s">
        <v>2294</v>
      </c>
      <c r="E291" s="495" t="s">
        <v>2295</v>
      </c>
      <c r="F291" s="498">
        <v>3</v>
      </c>
      <c r="G291" s="498">
        <v>975</v>
      </c>
      <c r="H291" s="498">
        <v>1</v>
      </c>
      <c r="I291" s="498">
        <v>325</v>
      </c>
      <c r="J291" s="498">
        <v>5</v>
      </c>
      <c r="K291" s="498">
        <v>1630</v>
      </c>
      <c r="L291" s="498">
        <v>1.6717948717948719</v>
      </c>
      <c r="M291" s="498">
        <v>326</v>
      </c>
      <c r="N291" s="498">
        <v>6</v>
      </c>
      <c r="O291" s="498">
        <v>1962</v>
      </c>
      <c r="P291" s="511">
        <v>2.0123076923076924</v>
      </c>
      <c r="Q291" s="499">
        <v>327</v>
      </c>
    </row>
    <row r="292" spans="1:17" ht="14.4" customHeight="1" x14ac:dyDescent="0.3">
      <c r="A292" s="494" t="s">
        <v>2505</v>
      </c>
      <c r="B292" s="495" t="s">
        <v>2082</v>
      </c>
      <c r="C292" s="495" t="s">
        <v>2057</v>
      </c>
      <c r="D292" s="495" t="s">
        <v>2300</v>
      </c>
      <c r="E292" s="495" t="s">
        <v>2301</v>
      </c>
      <c r="F292" s="498">
        <v>3</v>
      </c>
      <c r="G292" s="498">
        <v>12366</v>
      </c>
      <c r="H292" s="498">
        <v>1</v>
      </c>
      <c r="I292" s="498">
        <v>4122</v>
      </c>
      <c r="J292" s="498">
        <v>1</v>
      </c>
      <c r="K292" s="498">
        <v>4127</v>
      </c>
      <c r="L292" s="498">
        <v>0.33373766779880315</v>
      </c>
      <c r="M292" s="498">
        <v>4127</v>
      </c>
      <c r="N292" s="498">
        <v>1</v>
      </c>
      <c r="O292" s="498">
        <v>4135</v>
      </c>
      <c r="P292" s="511">
        <v>0.33438460294355493</v>
      </c>
      <c r="Q292" s="499">
        <v>4135</v>
      </c>
    </row>
    <row r="293" spans="1:17" ht="14.4" customHeight="1" x14ac:dyDescent="0.3">
      <c r="A293" s="494" t="s">
        <v>2505</v>
      </c>
      <c r="B293" s="495" t="s">
        <v>2082</v>
      </c>
      <c r="C293" s="495" t="s">
        <v>2057</v>
      </c>
      <c r="D293" s="495" t="s">
        <v>2308</v>
      </c>
      <c r="E293" s="495" t="s">
        <v>2309</v>
      </c>
      <c r="F293" s="498"/>
      <c r="G293" s="498"/>
      <c r="H293" s="498"/>
      <c r="I293" s="498"/>
      <c r="J293" s="498"/>
      <c r="K293" s="498"/>
      <c r="L293" s="498"/>
      <c r="M293" s="498"/>
      <c r="N293" s="498">
        <v>1</v>
      </c>
      <c r="O293" s="498">
        <v>1523</v>
      </c>
      <c r="P293" s="511"/>
      <c r="Q293" s="499">
        <v>1523</v>
      </c>
    </row>
    <row r="294" spans="1:17" ht="14.4" customHeight="1" x14ac:dyDescent="0.3">
      <c r="A294" s="494" t="s">
        <v>2505</v>
      </c>
      <c r="B294" s="495" t="s">
        <v>2082</v>
      </c>
      <c r="C294" s="495" t="s">
        <v>2057</v>
      </c>
      <c r="D294" s="495" t="s">
        <v>2314</v>
      </c>
      <c r="E294" s="495" t="s">
        <v>2315</v>
      </c>
      <c r="F294" s="498">
        <v>20</v>
      </c>
      <c r="G294" s="498">
        <v>76220</v>
      </c>
      <c r="H294" s="498">
        <v>1</v>
      </c>
      <c r="I294" s="498">
        <v>3811</v>
      </c>
      <c r="J294" s="498">
        <v>10</v>
      </c>
      <c r="K294" s="498">
        <v>38150</v>
      </c>
      <c r="L294" s="498">
        <v>0.50052479664130145</v>
      </c>
      <c r="M294" s="498">
        <v>3815</v>
      </c>
      <c r="N294" s="498">
        <v>13</v>
      </c>
      <c r="O294" s="498">
        <v>49649</v>
      </c>
      <c r="P294" s="511">
        <v>0.65139071109944902</v>
      </c>
      <c r="Q294" s="499">
        <v>3819.1538461538462</v>
      </c>
    </row>
    <row r="295" spans="1:17" ht="14.4" customHeight="1" x14ac:dyDescent="0.3">
      <c r="A295" s="494" t="s">
        <v>2505</v>
      </c>
      <c r="B295" s="495" t="s">
        <v>2082</v>
      </c>
      <c r="C295" s="495" t="s">
        <v>2057</v>
      </c>
      <c r="D295" s="495" t="s">
        <v>2316</v>
      </c>
      <c r="E295" s="495" t="s">
        <v>2317</v>
      </c>
      <c r="F295" s="498">
        <v>4</v>
      </c>
      <c r="G295" s="498">
        <v>20580</v>
      </c>
      <c r="H295" s="498">
        <v>1</v>
      </c>
      <c r="I295" s="498">
        <v>5145</v>
      </c>
      <c r="J295" s="498">
        <v>2</v>
      </c>
      <c r="K295" s="498">
        <v>10300</v>
      </c>
      <c r="L295" s="498">
        <v>0.50048590864917397</v>
      </c>
      <c r="M295" s="498">
        <v>5150</v>
      </c>
      <c r="N295" s="498">
        <v>5</v>
      </c>
      <c r="O295" s="498">
        <v>25750</v>
      </c>
      <c r="P295" s="511">
        <v>1.2512147716229349</v>
      </c>
      <c r="Q295" s="499">
        <v>5150</v>
      </c>
    </row>
    <row r="296" spans="1:17" ht="14.4" customHeight="1" x14ac:dyDescent="0.3">
      <c r="A296" s="494" t="s">
        <v>2505</v>
      </c>
      <c r="B296" s="495" t="s">
        <v>2082</v>
      </c>
      <c r="C296" s="495" t="s">
        <v>2057</v>
      </c>
      <c r="D296" s="495" t="s">
        <v>2318</v>
      </c>
      <c r="E296" s="495" t="s">
        <v>2319</v>
      </c>
      <c r="F296" s="498">
        <v>7</v>
      </c>
      <c r="G296" s="498">
        <v>54796</v>
      </c>
      <c r="H296" s="498">
        <v>1</v>
      </c>
      <c r="I296" s="498">
        <v>7828</v>
      </c>
      <c r="J296" s="498">
        <v>2</v>
      </c>
      <c r="K296" s="498">
        <v>15670</v>
      </c>
      <c r="L296" s="498">
        <v>0.28596977881597196</v>
      </c>
      <c r="M296" s="498">
        <v>7835</v>
      </c>
      <c r="N296" s="498">
        <v>11</v>
      </c>
      <c r="O296" s="498">
        <v>86276</v>
      </c>
      <c r="P296" s="511">
        <v>1.5744944886488066</v>
      </c>
      <c r="Q296" s="499">
        <v>7843.272727272727</v>
      </c>
    </row>
    <row r="297" spans="1:17" ht="14.4" customHeight="1" x14ac:dyDescent="0.3">
      <c r="A297" s="494" t="s">
        <v>2505</v>
      </c>
      <c r="B297" s="495" t="s">
        <v>2082</v>
      </c>
      <c r="C297" s="495" t="s">
        <v>2057</v>
      </c>
      <c r="D297" s="495" t="s">
        <v>2330</v>
      </c>
      <c r="E297" s="495" t="s">
        <v>2331</v>
      </c>
      <c r="F297" s="498">
        <v>47</v>
      </c>
      <c r="G297" s="498">
        <v>59972</v>
      </c>
      <c r="H297" s="498">
        <v>1</v>
      </c>
      <c r="I297" s="498">
        <v>1276</v>
      </c>
      <c r="J297" s="498">
        <v>34</v>
      </c>
      <c r="K297" s="498">
        <v>43418</v>
      </c>
      <c r="L297" s="498">
        <v>0.72397118655372505</v>
      </c>
      <c r="M297" s="498">
        <v>1277</v>
      </c>
      <c r="N297" s="498">
        <v>40</v>
      </c>
      <c r="O297" s="498">
        <v>51143</v>
      </c>
      <c r="P297" s="511">
        <v>0.85278129793903823</v>
      </c>
      <c r="Q297" s="499">
        <v>1278.575</v>
      </c>
    </row>
    <row r="298" spans="1:17" ht="14.4" customHeight="1" x14ac:dyDescent="0.3">
      <c r="A298" s="494" t="s">
        <v>2505</v>
      </c>
      <c r="B298" s="495" t="s">
        <v>2082</v>
      </c>
      <c r="C298" s="495" t="s">
        <v>2057</v>
      </c>
      <c r="D298" s="495" t="s">
        <v>2332</v>
      </c>
      <c r="E298" s="495" t="s">
        <v>2333</v>
      </c>
      <c r="F298" s="498">
        <v>43</v>
      </c>
      <c r="G298" s="498">
        <v>50009</v>
      </c>
      <c r="H298" s="498">
        <v>1</v>
      </c>
      <c r="I298" s="498">
        <v>1163</v>
      </c>
      <c r="J298" s="498">
        <v>30</v>
      </c>
      <c r="K298" s="498">
        <v>34920</v>
      </c>
      <c r="L298" s="498">
        <v>0.69827431062408762</v>
      </c>
      <c r="M298" s="498">
        <v>1164</v>
      </c>
      <c r="N298" s="498">
        <v>33</v>
      </c>
      <c r="O298" s="498">
        <v>38448</v>
      </c>
      <c r="P298" s="511">
        <v>0.76882161210982025</v>
      </c>
      <c r="Q298" s="499">
        <v>1165.090909090909</v>
      </c>
    </row>
    <row r="299" spans="1:17" ht="14.4" customHeight="1" x14ac:dyDescent="0.3">
      <c r="A299" s="494" t="s">
        <v>2505</v>
      </c>
      <c r="B299" s="495" t="s">
        <v>2082</v>
      </c>
      <c r="C299" s="495" t="s">
        <v>2057</v>
      </c>
      <c r="D299" s="495" t="s">
        <v>2334</v>
      </c>
      <c r="E299" s="495" t="s">
        <v>2335</v>
      </c>
      <c r="F299" s="498">
        <v>137</v>
      </c>
      <c r="G299" s="498">
        <v>693905</v>
      </c>
      <c r="H299" s="498">
        <v>1</v>
      </c>
      <c r="I299" s="498">
        <v>5065</v>
      </c>
      <c r="J299" s="498">
        <v>103</v>
      </c>
      <c r="K299" s="498">
        <v>522004</v>
      </c>
      <c r="L299" s="498">
        <v>0.75227012343188193</v>
      </c>
      <c r="M299" s="498">
        <v>5068</v>
      </c>
      <c r="N299" s="498">
        <v>74</v>
      </c>
      <c r="O299" s="498">
        <v>375224</v>
      </c>
      <c r="P299" s="511">
        <v>0.54074260885856129</v>
      </c>
      <c r="Q299" s="499">
        <v>5070.594594594595</v>
      </c>
    </row>
    <row r="300" spans="1:17" ht="14.4" customHeight="1" x14ac:dyDescent="0.3">
      <c r="A300" s="494" t="s">
        <v>2505</v>
      </c>
      <c r="B300" s="495" t="s">
        <v>2082</v>
      </c>
      <c r="C300" s="495" t="s">
        <v>2057</v>
      </c>
      <c r="D300" s="495" t="s">
        <v>2336</v>
      </c>
      <c r="E300" s="495" t="s">
        <v>2337</v>
      </c>
      <c r="F300" s="498">
        <v>4</v>
      </c>
      <c r="G300" s="498">
        <v>30676</v>
      </c>
      <c r="H300" s="498">
        <v>1</v>
      </c>
      <c r="I300" s="498">
        <v>7669</v>
      </c>
      <c r="J300" s="498">
        <v>1</v>
      </c>
      <c r="K300" s="498">
        <v>7673</v>
      </c>
      <c r="L300" s="498">
        <v>0.25013039509714435</v>
      </c>
      <c r="M300" s="498">
        <v>7673</v>
      </c>
      <c r="N300" s="498">
        <v>4</v>
      </c>
      <c r="O300" s="498">
        <v>30700</v>
      </c>
      <c r="P300" s="511">
        <v>1.000782370582866</v>
      </c>
      <c r="Q300" s="499">
        <v>7675</v>
      </c>
    </row>
    <row r="301" spans="1:17" ht="14.4" customHeight="1" x14ac:dyDescent="0.3">
      <c r="A301" s="494" t="s">
        <v>2505</v>
      </c>
      <c r="B301" s="495" t="s">
        <v>2082</v>
      </c>
      <c r="C301" s="495" t="s">
        <v>2057</v>
      </c>
      <c r="D301" s="495" t="s">
        <v>2338</v>
      </c>
      <c r="E301" s="495" t="s">
        <v>2339</v>
      </c>
      <c r="F301" s="498">
        <v>3</v>
      </c>
      <c r="G301" s="498">
        <v>16515</v>
      </c>
      <c r="H301" s="498">
        <v>1</v>
      </c>
      <c r="I301" s="498">
        <v>5505</v>
      </c>
      <c r="J301" s="498">
        <v>2</v>
      </c>
      <c r="K301" s="498">
        <v>11016</v>
      </c>
      <c r="L301" s="498">
        <v>0.66702997275204357</v>
      </c>
      <c r="M301" s="498">
        <v>5508</v>
      </c>
      <c r="N301" s="498">
        <v>1</v>
      </c>
      <c r="O301" s="498">
        <v>5514</v>
      </c>
      <c r="P301" s="511">
        <v>0.33387829246139872</v>
      </c>
      <c r="Q301" s="499">
        <v>5514</v>
      </c>
    </row>
    <row r="302" spans="1:17" ht="14.4" customHeight="1" x14ac:dyDescent="0.3">
      <c r="A302" s="494" t="s">
        <v>2505</v>
      </c>
      <c r="B302" s="495" t="s">
        <v>2082</v>
      </c>
      <c r="C302" s="495" t="s">
        <v>2057</v>
      </c>
      <c r="D302" s="495" t="s">
        <v>2340</v>
      </c>
      <c r="E302" s="495" t="s">
        <v>2341</v>
      </c>
      <c r="F302" s="498">
        <v>1</v>
      </c>
      <c r="G302" s="498">
        <v>738</v>
      </c>
      <c r="H302" s="498">
        <v>1</v>
      </c>
      <c r="I302" s="498">
        <v>738</v>
      </c>
      <c r="J302" s="498"/>
      <c r="K302" s="498"/>
      <c r="L302" s="498"/>
      <c r="M302" s="498"/>
      <c r="N302" s="498"/>
      <c r="O302" s="498"/>
      <c r="P302" s="511"/>
      <c r="Q302" s="499"/>
    </row>
    <row r="303" spans="1:17" ht="14.4" customHeight="1" x14ac:dyDescent="0.3">
      <c r="A303" s="494" t="s">
        <v>2505</v>
      </c>
      <c r="B303" s="495" t="s">
        <v>2082</v>
      </c>
      <c r="C303" s="495" t="s">
        <v>2057</v>
      </c>
      <c r="D303" s="495" t="s">
        <v>2342</v>
      </c>
      <c r="E303" s="495" t="s">
        <v>2343</v>
      </c>
      <c r="F303" s="498">
        <v>892</v>
      </c>
      <c r="G303" s="498">
        <v>153424</v>
      </c>
      <c r="H303" s="498">
        <v>1</v>
      </c>
      <c r="I303" s="498">
        <v>172</v>
      </c>
      <c r="J303" s="498">
        <v>867</v>
      </c>
      <c r="K303" s="498">
        <v>149991</v>
      </c>
      <c r="L303" s="498">
        <v>0.97762410053185944</v>
      </c>
      <c r="M303" s="498">
        <v>173</v>
      </c>
      <c r="N303" s="498">
        <v>950</v>
      </c>
      <c r="O303" s="498">
        <v>164861</v>
      </c>
      <c r="P303" s="511">
        <v>1.0745450516216497</v>
      </c>
      <c r="Q303" s="499">
        <v>173.53789473684211</v>
      </c>
    </row>
    <row r="304" spans="1:17" ht="14.4" customHeight="1" x14ac:dyDescent="0.3">
      <c r="A304" s="494" t="s">
        <v>2505</v>
      </c>
      <c r="B304" s="495" t="s">
        <v>2082</v>
      </c>
      <c r="C304" s="495" t="s">
        <v>2057</v>
      </c>
      <c r="D304" s="495" t="s">
        <v>2344</v>
      </c>
      <c r="E304" s="495" t="s">
        <v>2345</v>
      </c>
      <c r="F304" s="498">
        <v>153</v>
      </c>
      <c r="G304" s="498">
        <v>305082</v>
      </c>
      <c r="H304" s="498">
        <v>1</v>
      </c>
      <c r="I304" s="498">
        <v>1994</v>
      </c>
      <c r="J304" s="498">
        <v>132</v>
      </c>
      <c r="K304" s="498">
        <v>263472</v>
      </c>
      <c r="L304" s="498">
        <v>0.86361043916061908</v>
      </c>
      <c r="M304" s="498">
        <v>1996</v>
      </c>
      <c r="N304" s="498">
        <v>150</v>
      </c>
      <c r="O304" s="498">
        <v>299607</v>
      </c>
      <c r="P304" s="511">
        <v>0.98205400515271302</v>
      </c>
      <c r="Q304" s="499">
        <v>1997.38</v>
      </c>
    </row>
    <row r="305" spans="1:17" ht="14.4" customHeight="1" x14ac:dyDescent="0.3">
      <c r="A305" s="494" t="s">
        <v>2505</v>
      </c>
      <c r="B305" s="495" t="s">
        <v>2082</v>
      </c>
      <c r="C305" s="495" t="s">
        <v>2057</v>
      </c>
      <c r="D305" s="495" t="s">
        <v>2350</v>
      </c>
      <c r="E305" s="495" t="s">
        <v>2351</v>
      </c>
      <c r="F305" s="498">
        <v>52</v>
      </c>
      <c r="G305" s="498">
        <v>139932</v>
      </c>
      <c r="H305" s="498">
        <v>1</v>
      </c>
      <c r="I305" s="498">
        <v>2691</v>
      </c>
      <c r="J305" s="498">
        <v>32</v>
      </c>
      <c r="K305" s="498">
        <v>86144</v>
      </c>
      <c r="L305" s="498">
        <v>0.61561329788754537</v>
      </c>
      <c r="M305" s="498">
        <v>2692</v>
      </c>
      <c r="N305" s="498">
        <v>35</v>
      </c>
      <c r="O305" s="498">
        <v>94250</v>
      </c>
      <c r="P305" s="511">
        <v>0.67354143441099967</v>
      </c>
      <c r="Q305" s="499">
        <v>2692.8571428571427</v>
      </c>
    </row>
    <row r="306" spans="1:17" ht="14.4" customHeight="1" x14ac:dyDescent="0.3">
      <c r="A306" s="494" t="s">
        <v>2505</v>
      </c>
      <c r="B306" s="495" t="s">
        <v>2082</v>
      </c>
      <c r="C306" s="495" t="s">
        <v>2057</v>
      </c>
      <c r="D306" s="495" t="s">
        <v>2352</v>
      </c>
      <c r="E306" s="495" t="s">
        <v>2353</v>
      </c>
      <c r="F306" s="498">
        <v>33</v>
      </c>
      <c r="G306" s="498">
        <v>170841</v>
      </c>
      <c r="H306" s="498">
        <v>1</v>
      </c>
      <c r="I306" s="498">
        <v>5177</v>
      </c>
      <c r="J306" s="498">
        <v>23</v>
      </c>
      <c r="K306" s="498">
        <v>119140</v>
      </c>
      <c r="L306" s="498">
        <v>0.69737358128318139</v>
      </c>
      <c r="M306" s="498">
        <v>5180</v>
      </c>
      <c r="N306" s="498">
        <v>23</v>
      </c>
      <c r="O306" s="498">
        <v>119188</v>
      </c>
      <c r="P306" s="511">
        <v>0.69765454428386631</v>
      </c>
      <c r="Q306" s="499">
        <v>5182.086956521739</v>
      </c>
    </row>
    <row r="307" spans="1:17" ht="14.4" customHeight="1" x14ac:dyDescent="0.3">
      <c r="A307" s="494" t="s">
        <v>2505</v>
      </c>
      <c r="B307" s="495" t="s">
        <v>2082</v>
      </c>
      <c r="C307" s="495" t="s">
        <v>2057</v>
      </c>
      <c r="D307" s="495" t="s">
        <v>2356</v>
      </c>
      <c r="E307" s="495" t="s">
        <v>2357</v>
      </c>
      <c r="F307" s="498">
        <v>3</v>
      </c>
      <c r="G307" s="498">
        <v>1971</v>
      </c>
      <c r="H307" s="498">
        <v>1</v>
      </c>
      <c r="I307" s="498">
        <v>657</v>
      </c>
      <c r="J307" s="498">
        <v>1</v>
      </c>
      <c r="K307" s="498">
        <v>658</v>
      </c>
      <c r="L307" s="498">
        <v>0.33384069000507355</v>
      </c>
      <c r="M307" s="498">
        <v>658</v>
      </c>
      <c r="N307" s="498"/>
      <c r="O307" s="498"/>
      <c r="P307" s="511"/>
      <c r="Q307" s="499"/>
    </row>
    <row r="308" spans="1:17" ht="14.4" customHeight="1" x14ac:dyDescent="0.3">
      <c r="A308" s="494" t="s">
        <v>2505</v>
      </c>
      <c r="B308" s="495" t="s">
        <v>2082</v>
      </c>
      <c r="C308" s="495" t="s">
        <v>2057</v>
      </c>
      <c r="D308" s="495" t="s">
        <v>2362</v>
      </c>
      <c r="E308" s="495" t="s">
        <v>2363</v>
      </c>
      <c r="F308" s="498">
        <v>2</v>
      </c>
      <c r="G308" s="498">
        <v>4148</v>
      </c>
      <c r="H308" s="498">
        <v>1</v>
      </c>
      <c r="I308" s="498">
        <v>2074</v>
      </c>
      <c r="J308" s="498">
        <v>2</v>
      </c>
      <c r="K308" s="498">
        <v>4152</v>
      </c>
      <c r="L308" s="498">
        <v>1.0009643201542913</v>
      </c>
      <c r="M308" s="498">
        <v>2076</v>
      </c>
      <c r="N308" s="498">
        <v>1</v>
      </c>
      <c r="O308" s="498">
        <v>2081</v>
      </c>
      <c r="P308" s="511">
        <v>0.5016875602700096</v>
      </c>
      <c r="Q308" s="499">
        <v>2081</v>
      </c>
    </row>
    <row r="309" spans="1:17" ht="14.4" customHeight="1" x14ac:dyDescent="0.3">
      <c r="A309" s="494" t="s">
        <v>2505</v>
      </c>
      <c r="B309" s="495" t="s">
        <v>2082</v>
      </c>
      <c r="C309" s="495" t="s">
        <v>2057</v>
      </c>
      <c r="D309" s="495" t="s">
        <v>2364</v>
      </c>
      <c r="E309" s="495" t="s">
        <v>2365</v>
      </c>
      <c r="F309" s="498">
        <v>135</v>
      </c>
      <c r="G309" s="498">
        <v>20115</v>
      </c>
      <c r="H309" s="498">
        <v>1</v>
      </c>
      <c r="I309" s="498">
        <v>149</v>
      </c>
      <c r="J309" s="498">
        <v>128</v>
      </c>
      <c r="K309" s="498">
        <v>19200</v>
      </c>
      <c r="L309" s="498">
        <v>0.95451155853840419</v>
      </c>
      <c r="M309" s="498">
        <v>150</v>
      </c>
      <c r="N309" s="498">
        <v>101</v>
      </c>
      <c r="O309" s="498">
        <v>15198</v>
      </c>
      <c r="P309" s="511">
        <v>0.75555555555555554</v>
      </c>
      <c r="Q309" s="499">
        <v>150.47524752475246</v>
      </c>
    </row>
    <row r="310" spans="1:17" ht="14.4" customHeight="1" x14ac:dyDescent="0.3">
      <c r="A310" s="494" t="s">
        <v>2505</v>
      </c>
      <c r="B310" s="495" t="s">
        <v>2082</v>
      </c>
      <c r="C310" s="495" t="s">
        <v>2057</v>
      </c>
      <c r="D310" s="495" t="s">
        <v>2366</v>
      </c>
      <c r="E310" s="495" t="s">
        <v>2367</v>
      </c>
      <c r="F310" s="498">
        <v>61</v>
      </c>
      <c r="G310" s="498">
        <v>11712</v>
      </c>
      <c r="H310" s="498">
        <v>1</v>
      </c>
      <c r="I310" s="498">
        <v>192</v>
      </c>
      <c r="J310" s="498">
        <v>52</v>
      </c>
      <c r="K310" s="498">
        <v>10036</v>
      </c>
      <c r="L310" s="498">
        <v>0.8568989071038251</v>
      </c>
      <c r="M310" s="498">
        <v>193</v>
      </c>
      <c r="N310" s="498">
        <v>43</v>
      </c>
      <c r="O310" s="498">
        <v>8320</v>
      </c>
      <c r="P310" s="511">
        <v>0.7103825136612022</v>
      </c>
      <c r="Q310" s="499">
        <v>193.48837209302326</v>
      </c>
    </row>
    <row r="311" spans="1:17" ht="14.4" customHeight="1" x14ac:dyDescent="0.3">
      <c r="A311" s="494" t="s">
        <v>2505</v>
      </c>
      <c r="B311" s="495" t="s">
        <v>2082</v>
      </c>
      <c r="C311" s="495" t="s">
        <v>2057</v>
      </c>
      <c r="D311" s="495" t="s">
        <v>2368</v>
      </c>
      <c r="E311" s="495" t="s">
        <v>2369</v>
      </c>
      <c r="F311" s="498">
        <v>7</v>
      </c>
      <c r="G311" s="498">
        <v>1379</v>
      </c>
      <c r="H311" s="498">
        <v>1</v>
      </c>
      <c r="I311" s="498">
        <v>197</v>
      </c>
      <c r="J311" s="498">
        <v>27</v>
      </c>
      <c r="K311" s="498">
        <v>5346</v>
      </c>
      <c r="L311" s="498">
        <v>3.8767222625090647</v>
      </c>
      <c r="M311" s="498">
        <v>198</v>
      </c>
      <c r="N311" s="498">
        <v>25</v>
      </c>
      <c r="O311" s="498">
        <v>4951</v>
      </c>
      <c r="P311" s="511">
        <v>3.5902828136330673</v>
      </c>
      <c r="Q311" s="499">
        <v>198.04</v>
      </c>
    </row>
    <row r="312" spans="1:17" ht="14.4" customHeight="1" x14ac:dyDescent="0.3">
      <c r="A312" s="494" t="s">
        <v>2505</v>
      </c>
      <c r="B312" s="495" t="s">
        <v>2082</v>
      </c>
      <c r="C312" s="495" t="s">
        <v>2057</v>
      </c>
      <c r="D312" s="495" t="s">
        <v>2370</v>
      </c>
      <c r="E312" s="495" t="s">
        <v>2371</v>
      </c>
      <c r="F312" s="498">
        <v>16</v>
      </c>
      <c r="G312" s="498">
        <v>6624</v>
      </c>
      <c r="H312" s="498">
        <v>1</v>
      </c>
      <c r="I312" s="498">
        <v>414</v>
      </c>
      <c r="J312" s="498">
        <v>2</v>
      </c>
      <c r="K312" s="498">
        <v>830</v>
      </c>
      <c r="L312" s="498">
        <v>0.12530193236714976</v>
      </c>
      <c r="M312" s="498">
        <v>415</v>
      </c>
      <c r="N312" s="498">
        <v>3</v>
      </c>
      <c r="O312" s="498">
        <v>1251</v>
      </c>
      <c r="P312" s="511">
        <v>0.18885869565217392</v>
      </c>
      <c r="Q312" s="499">
        <v>417</v>
      </c>
    </row>
    <row r="313" spans="1:17" ht="14.4" customHeight="1" x14ac:dyDescent="0.3">
      <c r="A313" s="494" t="s">
        <v>2505</v>
      </c>
      <c r="B313" s="495" t="s">
        <v>2082</v>
      </c>
      <c r="C313" s="495" t="s">
        <v>2057</v>
      </c>
      <c r="D313" s="495" t="s">
        <v>2374</v>
      </c>
      <c r="E313" s="495" t="s">
        <v>2375</v>
      </c>
      <c r="F313" s="498">
        <v>19</v>
      </c>
      <c r="G313" s="498">
        <v>2983</v>
      </c>
      <c r="H313" s="498">
        <v>1</v>
      </c>
      <c r="I313" s="498">
        <v>157</v>
      </c>
      <c r="J313" s="498">
        <v>47</v>
      </c>
      <c r="K313" s="498">
        <v>7426</v>
      </c>
      <c r="L313" s="498">
        <v>2.4894401609118337</v>
      </c>
      <c r="M313" s="498">
        <v>158</v>
      </c>
      <c r="N313" s="498">
        <v>21</v>
      </c>
      <c r="O313" s="498">
        <v>3327</v>
      </c>
      <c r="P313" s="511">
        <v>1.1153201475025143</v>
      </c>
      <c r="Q313" s="499">
        <v>158.42857142857142</v>
      </c>
    </row>
    <row r="314" spans="1:17" ht="14.4" customHeight="1" x14ac:dyDescent="0.3">
      <c r="A314" s="494" t="s">
        <v>2505</v>
      </c>
      <c r="B314" s="495" t="s">
        <v>2082</v>
      </c>
      <c r="C314" s="495" t="s">
        <v>2057</v>
      </c>
      <c r="D314" s="495" t="s">
        <v>2376</v>
      </c>
      <c r="E314" s="495" t="s">
        <v>2377</v>
      </c>
      <c r="F314" s="498">
        <v>2</v>
      </c>
      <c r="G314" s="498">
        <v>622</v>
      </c>
      <c r="H314" s="498">
        <v>1</v>
      </c>
      <c r="I314" s="498">
        <v>311</v>
      </c>
      <c r="J314" s="498">
        <v>6</v>
      </c>
      <c r="K314" s="498">
        <v>1872</v>
      </c>
      <c r="L314" s="498">
        <v>3.009646302250804</v>
      </c>
      <c r="M314" s="498">
        <v>312</v>
      </c>
      <c r="N314" s="498">
        <v>2</v>
      </c>
      <c r="O314" s="498">
        <v>624</v>
      </c>
      <c r="P314" s="511">
        <v>1.0032154340836013</v>
      </c>
      <c r="Q314" s="499">
        <v>312</v>
      </c>
    </row>
    <row r="315" spans="1:17" ht="14.4" customHeight="1" x14ac:dyDescent="0.3">
      <c r="A315" s="494" t="s">
        <v>2505</v>
      </c>
      <c r="B315" s="495" t="s">
        <v>2082</v>
      </c>
      <c r="C315" s="495" t="s">
        <v>2057</v>
      </c>
      <c r="D315" s="495" t="s">
        <v>2380</v>
      </c>
      <c r="E315" s="495" t="s">
        <v>2381</v>
      </c>
      <c r="F315" s="498">
        <v>69</v>
      </c>
      <c r="G315" s="498">
        <v>146004</v>
      </c>
      <c r="H315" s="498">
        <v>1</v>
      </c>
      <c r="I315" s="498">
        <v>2116</v>
      </c>
      <c r="J315" s="498">
        <v>113</v>
      </c>
      <c r="K315" s="498">
        <v>239334</v>
      </c>
      <c r="L315" s="498">
        <v>1.6392290622174734</v>
      </c>
      <c r="M315" s="498">
        <v>2118</v>
      </c>
      <c r="N315" s="498">
        <v>145</v>
      </c>
      <c r="O315" s="498">
        <v>307329</v>
      </c>
      <c r="P315" s="511">
        <v>2.1049354812196928</v>
      </c>
      <c r="Q315" s="499">
        <v>2119.5103448275863</v>
      </c>
    </row>
    <row r="316" spans="1:17" ht="14.4" customHeight="1" x14ac:dyDescent="0.3">
      <c r="A316" s="494" t="s">
        <v>2505</v>
      </c>
      <c r="B316" s="495" t="s">
        <v>2082</v>
      </c>
      <c r="C316" s="495" t="s">
        <v>2057</v>
      </c>
      <c r="D316" s="495" t="s">
        <v>2382</v>
      </c>
      <c r="E316" s="495" t="s">
        <v>2315</v>
      </c>
      <c r="F316" s="498">
        <v>23</v>
      </c>
      <c r="G316" s="498">
        <v>42826</v>
      </c>
      <c r="H316" s="498">
        <v>1</v>
      </c>
      <c r="I316" s="498">
        <v>1862</v>
      </c>
      <c r="J316" s="498">
        <v>12</v>
      </c>
      <c r="K316" s="498">
        <v>22368</v>
      </c>
      <c r="L316" s="498">
        <v>0.52229953766403592</v>
      </c>
      <c r="M316" s="498">
        <v>1864</v>
      </c>
      <c r="N316" s="498">
        <v>15</v>
      </c>
      <c r="O316" s="498">
        <v>27990</v>
      </c>
      <c r="P316" s="511">
        <v>0.65357493111661136</v>
      </c>
      <c r="Q316" s="499">
        <v>1866</v>
      </c>
    </row>
    <row r="317" spans="1:17" ht="14.4" customHeight="1" x14ac:dyDescent="0.3">
      <c r="A317" s="494" t="s">
        <v>2505</v>
      </c>
      <c r="B317" s="495" t="s">
        <v>2082</v>
      </c>
      <c r="C317" s="495" t="s">
        <v>2057</v>
      </c>
      <c r="D317" s="495" t="s">
        <v>2383</v>
      </c>
      <c r="E317" s="495" t="s">
        <v>2384</v>
      </c>
      <c r="F317" s="498">
        <v>37</v>
      </c>
      <c r="G317" s="498">
        <v>5809</v>
      </c>
      <c r="H317" s="498">
        <v>1</v>
      </c>
      <c r="I317" s="498">
        <v>157</v>
      </c>
      <c r="J317" s="498">
        <v>34</v>
      </c>
      <c r="K317" s="498">
        <v>5372</v>
      </c>
      <c r="L317" s="498">
        <v>0.92477190566362544</v>
      </c>
      <c r="M317" s="498">
        <v>158</v>
      </c>
      <c r="N317" s="498">
        <v>30</v>
      </c>
      <c r="O317" s="498">
        <v>4753</v>
      </c>
      <c r="P317" s="511">
        <v>0.81821311757617488</v>
      </c>
      <c r="Q317" s="499">
        <v>158.43333333333334</v>
      </c>
    </row>
    <row r="318" spans="1:17" ht="14.4" customHeight="1" x14ac:dyDescent="0.3">
      <c r="A318" s="494" t="s">
        <v>2505</v>
      </c>
      <c r="B318" s="495" t="s">
        <v>2082</v>
      </c>
      <c r="C318" s="495" t="s">
        <v>2057</v>
      </c>
      <c r="D318" s="495" t="s">
        <v>2387</v>
      </c>
      <c r="E318" s="495" t="s">
        <v>2388</v>
      </c>
      <c r="F318" s="498">
        <v>1</v>
      </c>
      <c r="G318" s="498">
        <v>910</v>
      </c>
      <c r="H318" s="498">
        <v>1</v>
      </c>
      <c r="I318" s="498">
        <v>910</v>
      </c>
      <c r="J318" s="498">
        <v>2</v>
      </c>
      <c r="K318" s="498">
        <v>1824</v>
      </c>
      <c r="L318" s="498">
        <v>2.0043956043956044</v>
      </c>
      <c r="M318" s="498">
        <v>912</v>
      </c>
      <c r="N318" s="498">
        <v>1</v>
      </c>
      <c r="O318" s="498">
        <v>915</v>
      </c>
      <c r="P318" s="511">
        <v>1.0054945054945055</v>
      </c>
      <c r="Q318" s="499">
        <v>915</v>
      </c>
    </row>
    <row r="319" spans="1:17" ht="14.4" customHeight="1" x14ac:dyDescent="0.3">
      <c r="A319" s="494" t="s">
        <v>2505</v>
      </c>
      <c r="B319" s="495" t="s">
        <v>2082</v>
      </c>
      <c r="C319" s="495" t="s">
        <v>2057</v>
      </c>
      <c r="D319" s="495" t="s">
        <v>2391</v>
      </c>
      <c r="E319" s="495" t="s">
        <v>2392</v>
      </c>
      <c r="F319" s="498">
        <v>12</v>
      </c>
      <c r="G319" s="498">
        <v>100536</v>
      </c>
      <c r="H319" s="498">
        <v>1</v>
      </c>
      <c r="I319" s="498">
        <v>8378</v>
      </c>
      <c r="J319" s="498">
        <v>9</v>
      </c>
      <c r="K319" s="498">
        <v>75456</v>
      </c>
      <c r="L319" s="498">
        <v>0.75053712103127235</v>
      </c>
      <c r="M319" s="498">
        <v>8384</v>
      </c>
      <c r="N319" s="498">
        <v>10</v>
      </c>
      <c r="O319" s="498">
        <v>83906</v>
      </c>
      <c r="P319" s="511">
        <v>0.83458661573963555</v>
      </c>
      <c r="Q319" s="499">
        <v>8390.6</v>
      </c>
    </row>
    <row r="320" spans="1:17" ht="14.4" customHeight="1" x14ac:dyDescent="0.3">
      <c r="A320" s="494" t="s">
        <v>2505</v>
      </c>
      <c r="B320" s="495" t="s">
        <v>2082</v>
      </c>
      <c r="C320" s="495" t="s">
        <v>2057</v>
      </c>
      <c r="D320" s="495" t="s">
        <v>2397</v>
      </c>
      <c r="E320" s="495" t="s">
        <v>2398</v>
      </c>
      <c r="F320" s="498">
        <v>2</v>
      </c>
      <c r="G320" s="498">
        <v>0</v>
      </c>
      <c r="H320" s="498"/>
      <c r="I320" s="498">
        <v>0</v>
      </c>
      <c r="J320" s="498">
        <v>2</v>
      </c>
      <c r="K320" s="498">
        <v>0</v>
      </c>
      <c r="L320" s="498"/>
      <c r="M320" s="498">
        <v>0</v>
      </c>
      <c r="N320" s="498">
        <v>1</v>
      </c>
      <c r="O320" s="498">
        <v>0</v>
      </c>
      <c r="P320" s="511"/>
      <c r="Q320" s="499">
        <v>0</v>
      </c>
    </row>
    <row r="321" spans="1:17" ht="14.4" customHeight="1" x14ac:dyDescent="0.3">
      <c r="A321" s="494" t="s">
        <v>2505</v>
      </c>
      <c r="B321" s="495" t="s">
        <v>2082</v>
      </c>
      <c r="C321" s="495" t="s">
        <v>2057</v>
      </c>
      <c r="D321" s="495" t="s">
        <v>2399</v>
      </c>
      <c r="E321" s="495" t="s">
        <v>2400</v>
      </c>
      <c r="F321" s="498">
        <v>2</v>
      </c>
      <c r="G321" s="498">
        <v>3976</v>
      </c>
      <c r="H321" s="498">
        <v>1</v>
      </c>
      <c r="I321" s="498">
        <v>1988</v>
      </c>
      <c r="J321" s="498"/>
      <c r="K321" s="498"/>
      <c r="L321" s="498"/>
      <c r="M321" s="498"/>
      <c r="N321" s="498">
        <v>1</v>
      </c>
      <c r="O321" s="498">
        <v>2001</v>
      </c>
      <c r="P321" s="511">
        <v>0.50326961770623746</v>
      </c>
      <c r="Q321" s="499">
        <v>2001</v>
      </c>
    </row>
    <row r="322" spans="1:17" ht="14.4" customHeight="1" x14ac:dyDescent="0.3">
      <c r="A322" s="494" t="s">
        <v>2505</v>
      </c>
      <c r="B322" s="495" t="s">
        <v>2082</v>
      </c>
      <c r="C322" s="495" t="s">
        <v>2057</v>
      </c>
      <c r="D322" s="495" t="s">
        <v>2401</v>
      </c>
      <c r="E322" s="495" t="s">
        <v>2402</v>
      </c>
      <c r="F322" s="498">
        <v>8</v>
      </c>
      <c r="G322" s="498">
        <v>7304</v>
      </c>
      <c r="H322" s="498">
        <v>1</v>
      </c>
      <c r="I322" s="498">
        <v>913</v>
      </c>
      <c r="J322" s="498">
        <v>2</v>
      </c>
      <c r="K322" s="498">
        <v>1828</v>
      </c>
      <c r="L322" s="498">
        <v>0.2502738225629792</v>
      </c>
      <c r="M322" s="498">
        <v>914</v>
      </c>
      <c r="N322" s="498">
        <v>5</v>
      </c>
      <c r="O322" s="498">
        <v>4570</v>
      </c>
      <c r="P322" s="511">
        <v>0.62568455640744802</v>
      </c>
      <c r="Q322" s="499">
        <v>914</v>
      </c>
    </row>
    <row r="323" spans="1:17" ht="14.4" customHeight="1" x14ac:dyDescent="0.3">
      <c r="A323" s="494" t="s">
        <v>2505</v>
      </c>
      <c r="B323" s="495" t="s">
        <v>2082</v>
      </c>
      <c r="C323" s="495" t="s">
        <v>2057</v>
      </c>
      <c r="D323" s="495" t="s">
        <v>2407</v>
      </c>
      <c r="E323" s="495" t="s">
        <v>2408</v>
      </c>
      <c r="F323" s="498">
        <v>1</v>
      </c>
      <c r="G323" s="498">
        <v>364</v>
      </c>
      <c r="H323" s="498">
        <v>1</v>
      </c>
      <c r="I323" s="498">
        <v>364</v>
      </c>
      <c r="J323" s="498"/>
      <c r="K323" s="498"/>
      <c r="L323" s="498"/>
      <c r="M323" s="498"/>
      <c r="N323" s="498"/>
      <c r="O323" s="498"/>
      <c r="P323" s="511"/>
      <c r="Q323" s="499"/>
    </row>
    <row r="324" spans="1:17" ht="14.4" customHeight="1" x14ac:dyDescent="0.3">
      <c r="A324" s="494" t="s">
        <v>2514</v>
      </c>
      <c r="B324" s="495" t="s">
        <v>2047</v>
      </c>
      <c r="C324" s="495" t="s">
        <v>2057</v>
      </c>
      <c r="D324" s="495" t="s">
        <v>2066</v>
      </c>
      <c r="E324" s="495" t="s">
        <v>2067</v>
      </c>
      <c r="F324" s="498">
        <v>1</v>
      </c>
      <c r="G324" s="498">
        <v>324</v>
      </c>
      <c r="H324" s="498">
        <v>1</v>
      </c>
      <c r="I324" s="498">
        <v>324</v>
      </c>
      <c r="J324" s="498"/>
      <c r="K324" s="498"/>
      <c r="L324" s="498"/>
      <c r="M324" s="498"/>
      <c r="N324" s="498"/>
      <c r="O324" s="498"/>
      <c r="P324" s="511"/>
      <c r="Q324" s="499"/>
    </row>
    <row r="325" spans="1:17" ht="14.4" customHeight="1" x14ac:dyDescent="0.3">
      <c r="A325" s="494" t="s">
        <v>2514</v>
      </c>
      <c r="B325" s="495" t="s">
        <v>2047</v>
      </c>
      <c r="C325" s="495" t="s">
        <v>2057</v>
      </c>
      <c r="D325" s="495" t="s">
        <v>2070</v>
      </c>
      <c r="E325" s="495" t="s">
        <v>2071</v>
      </c>
      <c r="F325" s="498"/>
      <c r="G325" s="498"/>
      <c r="H325" s="498"/>
      <c r="I325" s="498"/>
      <c r="J325" s="498">
        <v>2</v>
      </c>
      <c r="K325" s="498">
        <v>1300</v>
      </c>
      <c r="L325" s="498"/>
      <c r="M325" s="498">
        <v>650</v>
      </c>
      <c r="N325" s="498"/>
      <c r="O325" s="498"/>
      <c r="P325" s="511"/>
      <c r="Q325" s="499"/>
    </row>
    <row r="326" spans="1:17" ht="14.4" customHeight="1" x14ac:dyDescent="0.3">
      <c r="A326" s="494" t="s">
        <v>2514</v>
      </c>
      <c r="B326" s="495" t="s">
        <v>2047</v>
      </c>
      <c r="C326" s="495" t="s">
        <v>2057</v>
      </c>
      <c r="D326" s="495" t="s">
        <v>2072</v>
      </c>
      <c r="E326" s="495" t="s">
        <v>2073</v>
      </c>
      <c r="F326" s="498"/>
      <c r="G326" s="498"/>
      <c r="H326" s="498"/>
      <c r="I326" s="498"/>
      <c r="J326" s="498">
        <v>2</v>
      </c>
      <c r="K326" s="498">
        <v>242</v>
      </c>
      <c r="L326" s="498"/>
      <c r="M326" s="498">
        <v>121</v>
      </c>
      <c r="N326" s="498"/>
      <c r="O326" s="498"/>
      <c r="P326" s="511"/>
      <c r="Q326" s="499"/>
    </row>
    <row r="327" spans="1:17" ht="14.4" customHeight="1" x14ac:dyDescent="0.3">
      <c r="A327" s="494" t="s">
        <v>2514</v>
      </c>
      <c r="B327" s="495" t="s">
        <v>2047</v>
      </c>
      <c r="C327" s="495" t="s">
        <v>2057</v>
      </c>
      <c r="D327" s="495" t="s">
        <v>2074</v>
      </c>
      <c r="E327" s="495" t="s">
        <v>2075</v>
      </c>
      <c r="F327" s="498">
        <v>1</v>
      </c>
      <c r="G327" s="498">
        <v>264</v>
      </c>
      <c r="H327" s="498">
        <v>1</v>
      </c>
      <c r="I327" s="498">
        <v>264</v>
      </c>
      <c r="J327" s="498">
        <v>2</v>
      </c>
      <c r="K327" s="498">
        <v>532</v>
      </c>
      <c r="L327" s="498">
        <v>2.0151515151515151</v>
      </c>
      <c r="M327" s="498">
        <v>266</v>
      </c>
      <c r="N327" s="498">
        <v>3</v>
      </c>
      <c r="O327" s="498">
        <v>802</v>
      </c>
      <c r="P327" s="511">
        <v>3.0378787878787881</v>
      </c>
      <c r="Q327" s="499">
        <v>267.33333333333331</v>
      </c>
    </row>
    <row r="328" spans="1:17" ht="14.4" customHeight="1" x14ac:dyDescent="0.3">
      <c r="A328" s="494" t="s">
        <v>2514</v>
      </c>
      <c r="B328" s="495" t="s">
        <v>2082</v>
      </c>
      <c r="C328" s="495" t="s">
        <v>2083</v>
      </c>
      <c r="D328" s="495" t="s">
        <v>2088</v>
      </c>
      <c r="E328" s="495" t="s">
        <v>672</v>
      </c>
      <c r="F328" s="498">
        <v>1</v>
      </c>
      <c r="G328" s="498">
        <v>1982.88</v>
      </c>
      <c r="H328" s="498">
        <v>1</v>
      </c>
      <c r="I328" s="498">
        <v>1982.88</v>
      </c>
      <c r="J328" s="498">
        <v>1</v>
      </c>
      <c r="K328" s="498">
        <v>1982.88</v>
      </c>
      <c r="L328" s="498">
        <v>1</v>
      </c>
      <c r="M328" s="498">
        <v>1982.88</v>
      </c>
      <c r="N328" s="498"/>
      <c r="O328" s="498"/>
      <c r="P328" s="511"/>
      <c r="Q328" s="499"/>
    </row>
    <row r="329" spans="1:17" ht="14.4" customHeight="1" x14ac:dyDescent="0.3">
      <c r="A329" s="494" t="s">
        <v>2514</v>
      </c>
      <c r="B329" s="495" t="s">
        <v>2082</v>
      </c>
      <c r="C329" s="495" t="s">
        <v>2083</v>
      </c>
      <c r="D329" s="495" t="s">
        <v>2089</v>
      </c>
      <c r="E329" s="495" t="s">
        <v>2090</v>
      </c>
      <c r="F329" s="498">
        <v>1</v>
      </c>
      <c r="G329" s="498">
        <v>2648.23</v>
      </c>
      <c r="H329" s="498">
        <v>1</v>
      </c>
      <c r="I329" s="498">
        <v>2648.23</v>
      </c>
      <c r="J329" s="498"/>
      <c r="K329" s="498"/>
      <c r="L329" s="498"/>
      <c r="M329" s="498"/>
      <c r="N329" s="498"/>
      <c r="O329" s="498"/>
      <c r="P329" s="511"/>
      <c r="Q329" s="499"/>
    </row>
    <row r="330" spans="1:17" ht="14.4" customHeight="1" x14ac:dyDescent="0.3">
      <c r="A330" s="494" t="s">
        <v>2514</v>
      </c>
      <c r="B330" s="495" t="s">
        <v>2082</v>
      </c>
      <c r="C330" s="495" t="s">
        <v>2083</v>
      </c>
      <c r="D330" s="495" t="s">
        <v>2094</v>
      </c>
      <c r="E330" s="495" t="s">
        <v>2095</v>
      </c>
      <c r="F330" s="498"/>
      <c r="G330" s="498"/>
      <c r="H330" s="498"/>
      <c r="I330" s="498"/>
      <c r="J330" s="498">
        <v>0.8</v>
      </c>
      <c r="K330" s="498">
        <v>392.13</v>
      </c>
      <c r="L330" s="498"/>
      <c r="M330" s="498">
        <v>490.16249999999997</v>
      </c>
      <c r="N330" s="498"/>
      <c r="O330" s="498"/>
      <c r="P330" s="511"/>
      <c r="Q330" s="499"/>
    </row>
    <row r="331" spans="1:17" ht="14.4" customHeight="1" x14ac:dyDescent="0.3">
      <c r="A331" s="494" t="s">
        <v>2514</v>
      </c>
      <c r="B331" s="495" t="s">
        <v>2082</v>
      </c>
      <c r="C331" s="495" t="s">
        <v>2083</v>
      </c>
      <c r="D331" s="495" t="s">
        <v>2096</v>
      </c>
      <c r="E331" s="495" t="s">
        <v>683</v>
      </c>
      <c r="F331" s="498">
        <v>20.669999999999998</v>
      </c>
      <c r="G331" s="498">
        <v>25140.52</v>
      </c>
      <c r="H331" s="498">
        <v>1</v>
      </c>
      <c r="I331" s="498">
        <v>1216.2805999032416</v>
      </c>
      <c r="J331" s="498">
        <v>15.25</v>
      </c>
      <c r="K331" s="498">
        <v>14967.849999999999</v>
      </c>
      <c r="L331" s="498">
        <v>0.59536755802982588</v>
      </c>
      <c r="M331" s="498">
        <v>981.49836065573766</v>
      </c>
      <c r="N331" s="498">
        <v>15.2</v>
      </c>
      <c r="O331" s="498">
        <v>15033.16</v>
      </c>
      <c r="P331" s="511">
        <v>0.59796535632516745</v>
      </c>
      <c r="Q331" s="499">
        <v>989.02368421052631</v>
      </c>
    </row>
    <row r="332" spans="1:17" ht="14.4" customHeight="1" x14ac:dyDescent="0.3">
      <c r="A332" s="494" t="s">
        <v>2514</v>
      </c>
      <c r="B332" s="495" t="s">
        <v>2082</v>
      </c>
      <c r="C332" s="495" t="s">
        <v>2083</v>
      </c>
      <c r="D332" s="495" t="s">
        <v>2099</v>
      </c>
      <c r="E332" s="495" t="s">
        <v>781</v>
      </c>
      <c r="F332" s="498">
        <v>7.370000000000001</v>
      </c>
      <c r="G332" s="498">
        <v>94988.19</v>
      </c>
      <c r="H332" s="498">
        <v>1</v>
      </c>
      <c r="I332" s="498">
        <v>12888.492537313432</v>
      </c>
      <c r="J332" s="498">
        <v>4.88</v>
      </c>
      <c r="K332" s="498">
        <v>53917.909999999996</v>
      </c>
      <c r="L332" s="498">
        <v>0.56762751243075582</v>
      </c>
      <c r="M332" s="498">
        <v>11048.752049180328</v>
      </c>
      <c r="N332" s="498">
        <v>3.9000000000000004</v>
      </c>
      <c r="O332" s="498">
        <v>40212.219999999994</v>
      </c>
      <c r="P332" s="511">
        <v>0.42333915405694111</v>
      </c>
      <c r="Q332" s="499">
        <v>10310.825641025638</v>
      </c>
    </row>
    <row r="333" spans="1:17" ht="14.4" customHeight="1" x14ac:dyDescent="0.3">
      <c r="A333" s="494" t="s">
        <v>2514</v>
      </c>
      <c r="B333" s="495" t="s">
        <v>2082</v>
      </c>
      <c r="C333" s="495" t="s">
        <v>2083</v>
      </c>
      <c r="D333" s="495" t="s">
        <v>2100</v>
      </c>
      <c r="E333" s="495" t="s">
        <v>781</v>
      </c>
      <c r="F333" s="498"/>
      <c r="G333" s="498"/>
      <c r="H333" s="498"/>
      <c r="I333" s="498"/>
      <c r="J333" s="498">
        <v>0.02</v>
      </c>
      <c r="K333" s="498">
        <v>515.99</v>
      </c>
      <c r="L333" s="498"/>
      <c r="M333" s="498">
        <v>25799.5</v>
      </c>
      <c r="N333" s="498"/>
      <c r="O333" s="498"/>
      <c r="P333" s="511"/>
      <c r="Q333" s="499"/>
    </row>
    <row r="334" spans="1:17" ht="14.4" customHeight="1" x14ac:dyDescent="0.3">
      <c r="A334" s="494" t="s">
        <v>2514</v>
      </c>
      <c r="B334" s="495" t="s">
        <v>2082</v>
      </c>
      <c r="C334" s="495" t="s">
        <v>2083</v>
      </c>
      <c r="D334" s="495" t="s">
        <v>2101</v>
      </c>
      <c r="E334" s="495" t="s">
        <v>777</v>
      </c>
      <c r="F334" s="498">
        <v>0.36</v>
      </c>
      <c r="G334" s="498">
        <v>1895.2300000000002</v>
      </c>
      <c r="H334" s="498">
        <v>1</v>
      </c>
      <c r="I334" s="498">
        <v>5264.5277777777783</v>
      </c>
      <c r="J334" s="498"/>
      <c r="K334" s="498"/>
      <c r="L334" s="498"/>
      <c r="M334" s="498"/>
      <c r="N334" s="498">
        <v>0.18</v>
      </c>
      <c r="O334" s="498">
        <v>955.93000000000006</v>
      </c>
      <c r="P334" s="511">
        <v>0.50438733029764193</v>
      </c>
      <c r="Q334" s="499">
        <v>5310.7222222222226</v>
      </c>
    </row>
    <row r="335" spans="1:17" ht="14.4" customHeight="1" x14ac:dyDescent="0.3">
      <c r="A335" s="494" t="s">
        <v>2514</v>
      </c>
      <c r="B335" s="495" t="s">
        <v>2082</v>
      </c>
      <c r="C335" s="495" t="s">
        <v>2083</v>
      </c>
      <c r="D335" s="495" t="s">
        <v>2102</v>
      </c>
      <c r="E335" s="495" t="s">
        <v>781</v>
      </c>
      <c r="F335" s="498">
        <v>0.92999999999999994</v>
      </c>
      <c r="G335" s="498">
        <v>5998.3899999999994</v>
      </c>
      <c r="H335" s="498">
        <v>1</v>
      </c>
      <c r="I335" s="498">
        <v>6449.8817204301076</v>
      </c>
      <c r="J335" s="498">
        <v>0.26</v>
      </c>
      <c r="K335" s="498">
        <v>1676.96</v>
      </c>
      <c r="L335" s="498">
        <v>0.279568350840809</v>
      </c>
      <c r="M335" s="498">
        <v>6449.8461538461534</v>
      </c>
      <c r="N335" s="498">
        <v>0.29000000000000004</v>
      </c>
      <c r="O335" s="498">
        <v>1834.28</v>
      </c>
      <c r="P335" s="511">
        <v>0.30579538842922854</v>
      </c>
      <c r="Q335" s="499">
        <v>6325.1034482758614</v>
      </c>
    </row>
    <row r="336" spans="1:17" ht="14.4" customHeight="1" x14ac:dyDescent="0.3">
      <c r="A336" s="494" t="s">
        <v>2514</v>
      </c>
      <c r="B336" s="495" t="s">
        <v>2082</v>
      </c>
      <c r="C336" s="495" t="s">
        <v>2083</v>
      </c>
      <c r="D336" s="495" t="s">
        <v>2103</v>
      </c>
      <c r="E336" s="495" t="s">
        <v>781</v>
      </c>
      <c r="F336" s="498"/>
      <c r="G336" s="498"/>
      <c r="H336" s="498"/>
      <c r="I336" s="498"/>
      <c r="J336" s="498">
        <v>0.25</v>
      </c>
      <c r="K336" s="498">
        <v>2949.67</v>
      </c>
      <c r="L336" s="498"/>
      <c r="M336" s="498">
        <v>11798.68</v>
      </c>
      <c r="N336" s="498"/>
      <c r="O336" s="498"/>
      <c r="P336" s="511"/>
      <c r="Q336" s="499"/>
    </row>
    <row r="337" spans="1:17" ht="14.4" customHeight="1" x14ac:dyDescent="0.3">
      <c r="A337" s="494" t="s">
        <v>2514</v>
      </c>
      <c r="B337" s="495" t="s">
        <v>2082</v>
      </c>
      <c r="C337" s="495" t="s">
        <v>2083</v>
      </c>
      <c r="D337" s="495" t="s">
        <v>2474</v>
      </c>
      <c r="E337" s="495" t="s">
        <v>2475</v>
      </c>
      <c r="F337" s="498">
        <v>1</v>
      </c>
      <c r="G337" s="498">
        <v>412.69</v>
      </c>
      <c r="H337" s="498">
        <v>1</v>
      </c>
      <c r="I337" s="498">
        <v>412.69</v>
      </c>
      <c r="J337" s="498"/>
      <c r="K337" s="498"/>
      <c r="L337" s="498"/>
      <c r="M337" s="498"/>
      <c r="N337" s="498"/>
      <c r="O337" s="498"/>
      <c r="P337" s="511"/>
      <c r="Q337" s="499"/>
    </row>
    <row r="338" spans="1:17" ht="14.4" customHeight="1" x14ac:dyDescent="0.3">
      <c r="A338" s="494" t="s">
        <v>2514</v>
      </c>
      <c r="B338" s="495" t="s">
        <v>2082</v>
      </c>
      <c r="C338" s="495" t="s">
        <v>2083</v>
      </c>
      <c r="D338" s="495" t="s">
        <v>2104</v>
      </c>
      <c r="E338" s="495" t="s">
        <v>2105</v>
      </c>
      <c r="F338" s="498"/>
      <c r="G338" s="498"/>
      <c r="H338" s="498"/>
      <c r="I338" s="498"/>
      <c r="J338" s="498">
        <v>0.2</v>
      </c>
      <c r="K338" s="498">
        <v>53.26</v>
      </c>
      <c r="L338" s="498"/>
      <c r="M338" s="498">
        <v>266.29999999999995</v>
      </c>
      <c r="N338" s="498"/>
      <c r="O338" s="498"/>
      <c r="P338" s="511"/>
      <c r="Q338" s="499"/>
    </row>
    <row r="339" spans="1:17" ht="14.4" customHeight="1" x14ac:dyDescent="0.3">
      <c r="A339" s="494" t="s">
        <v>2514</v>
      </c>
      <c r="B339" s="495" t="s">
        <v>2082</v>
      </c>
      <c r="C339" s="495" t="s">
        <v>2083</v>
      </c>
      <c r="D339" s="495" t="s">
        <v>2106</v>
      </c>
      <c r="E339" s="495" t="s">
        <v>687</v>
      </c>
      <c r="F339" s="498">
        <v>2</v>
      </c>
      <c r="G339" s="498">
        <v>1933.48</v>
      </c>
      <c r="H339" s="498">
        <v>1</v>
      </c>
      <c r="I339" s="498">
        <v>966.74</v>
      </c>
      <c r="J339" s="498">
        <v>1</v>
      </c>
      <c r="K339" s="498">
        <v>975.22</v>
      </c>
      <c r="L339" s="498">
        <v>0.50438587417506264</v>
      </c>
      <c r="M339" s="498">
        <v>975.22</v>
      </c>
      <c r="N339" s="498"/>
      <c r="O339" s="498"/>
      <c r="P339" s="511"/>
      <c r="Q339" s="499"/>
    </row>
    <row r="340" spans="1:17" ht="14.4" customHeight="1" x14ac:dyDescent="0.3">
      <c r="A340" s="494" t="s">
        <v>2514</v>
      </c>
      <c r="B340" s="495" t="s">
        <v>2082</v>
      </c>
      <c r="C340" s="495" t="s">
        <v>2083</v>
      </c>
      <c r="D340" s="495" t="s">
        <v>2108</v>
      </c>
      <c r="E340" s="495" t="s">
        <v>803</v>
      </c>
      <c r="F340" s="498">
        <v>0.36</v>
      </c>
      <c r="G340" s="498">
        <v>1745.1799999999998</v>
      </c>
      <c r="H340" s="498">
        <v>1</v>
      </c>
      <c r="I340" s="498">
        <v>4847.7222222222217</v>
      </c>
      <c r="J340" s="498">
        <v>0.27</v>
      </c>
      <c r="K340" s="498">
        <v>1308.8800000000001</v>
      </c>
      <c r="L340" s="498">
        <v>0.74999713496602083</v>
      </c>
      <c r="M340" s="498">
        <v>4847.7037037037035</v>
      </c>
      <c r="N340" s="498"/>
      <c r="O340" s="498"/>
      <c r="P340" s="511"/>
      <c r="Q340" s="499"/>
    </row>
    <row r="341" spans="1:17" ht="14.4" customHeight="1" x14ac:dyDescent="0.3">
      <c r="A341" s="494" t="s">
        <v>2514</v>
      </c>
      <c r="B341" s="495" t="s">
        <v>2082</v>
      </c>
      <c r="C341" s="495" t="s">
        <v>2083</v>
      </c>
      <c r="D341" s="495" t="s">
        <v>2110</v>
      </c>
      <c r="E341" s="495" t="s">
        <v>706</v>
      </c>
      <c r="F341" s="498">
        <v>6.68</v>
      </c>
      <c r="G341" s="498">
        <v>36160.810000000005</v>
      </c>
      <c r="H341" s="498">
        <v>1</v>
      </c>
      <c r="I341" s="498">
        <v>5413.2949101796421</v>
      </c>
      <c r="J341" s="498">
        <v>5.51</v>
      </c>
      <c r="K341" s="498">
        <v>29889.040000000001</v>
      </c>
      <c r="L341" s="498">
        <v>0.82655891834281359</v>
      </c>
      <c r="M341" s="498">
        <v>5424.5081669691472</v>
      </c>
      <c r="N341" s="498">
        <v>3.43</v>
      </c>
      <c r="O341" s="498">
        <v>18730.5</v>
      </c>
      <c r="P341" s="511">
        <v>0.51797788821655255</v>
      </c>
      <c r="Q341" s="499">
        <v>5460.7871720116618</v>
      </c>
    </row>
    <row r="342" spans="1:17" ht="14.4" customHeight="1" x14ac:dyDescent="0.3">
      <c r="A342" s="494" t="s">
        <v>2514</v>
      </c>
      <c r="B342" s="495" t="s">
        <v>2082</v>
      </c>
      <c r="C342" s="495" t="s">
        <v>2083</v>
      </c>
      <c r="D342" s="495" t="s">
        <v>2111</v>
      </c>
      <c r="E342" s="495" t="s">
        <v>706</v>
      </c>
      <c r="F342" s="498">
        <v>11.549999999999999</v>
      </c>
      <c r="G342" s="498">
        <v>124894.75</v>
      </c>
      <c r="H342" s="498">
        <v>1</v>
      </c>
      <c r="I342" s="498">
        <v>10813.398268398269</v>
      </c>
      <c r="J342" s="498">
        <v>9.94</v>
      </c>
      <c r="K342" s="498">
        <v>108006.61000000002</v>
      </c>
      <c r="L342" s="498">
        <v>0.86478102562357517</v>
      </c>
      <c r="M342" s="498">
        <v>10865.856136820928</v>
      </c>
      <c r="N342" s="498">
        <v>8.48</v>
      </c>
      <c r="O342" s="498">
        <v>92625.87999999999</v>
      </c>
      <c r="P342" s="511">
        <v>0.7416314937177102</v>
      </c>
      <c r="Q342" s="499">
        <v>10922.863207547169</v>
      </c>
    </row>
    <row r="343" spans="1:17" ht="14.4" customHeight="1" x14ac:dyDescent="0.3">
      <c r="A343" s="494" t="s">
        <v>2514</v>
      </c>
      <c r="B343" s="495" t="s">
        <v>2082</v>
      </c>
      <c r="C343" s="495" t="s">
        <v>2083</v>
      </c>
      <c r="D343" s="495" t="s">
        <v>2112</v>
      </c>
      <c r="E343" s="495" t="s">
        <v>803</v>
      </c>
      <c r="F343" s="498">
        <v>12.379999999999997</v>
      </c>
      <c r="G343" s="498">
        <v>23989.559999999994</v>
      </c>
      <c r="H343" s="498">
        <v>1</v>
      </c>
      <c r="I343" s="498">
        <v>1937.767366720517</v>
      </c>
      <c r="J343" s="498">
        <v>11.419999999999998</v>
      </c>
      <c r="K343" s="498">
        <v>22183.300000000003</v>
      </c>
      <c r="L343" s="498">
        <v>0.92470641395673825</v>
      </c>
      <c r="M343" s="498">
        <v>1942.4956217162878</v>
      </c>
      <c r="N343" s="498">
        <v>7.8</v>
      </c>
      <c r="O343" s="498">
        <v>15257.579999999998</v>
      </c>
      <c r="P343" s="511">
        <v>0.63600916398633411</v>
      </c>
      <c r="Q343" s="499">
        <v>1956.1</v>
      </c>
    </row>
    <row r="344" spans="1:17" ht="14.4" customHeight="1" x14ac:dyDescent="0.3">
      <c r="A344" s="494" t="s">
        <v>2514</v>
      </c>
      <c r="B344" s="495" t="s">
        <v>2082</v>
      </c>
      <c r="C344" s="495" t="s">
        <v>2083</v>
      </c>
      <c r="D344" s="495" t="s">
        <v>2113</v>
      </c>
      <c r="E344" s="495" t="s">
        <v>706</v>
      </c>
      <c r="F344" s="498">
        <v>1</v>
      </c>
      <c r="G344" s="498">
        <v>1082.6600000000001</v>
      </c>
      <c r="H344" s="498">
        <v>1</v>
      </c>
      <c r="I344" s="498">
        <v>1082.6600000000001</v>
      </c>
      <c r="J344" s="498">
        <v>1.5</v>
      </c>
      <c r="K344" s="498">
        <v>1623.99</v>
      </c>
      <c r="L344" s="498">
        <v>1.5</v>
      </c>
      <c r="M344" s="498">
        <v>1082.6600000000001</v>
      </c>
      <c r="N344" s="498"/>
      <c r="O344" s="498"/>
      <c r="P344" s="511"/>
      <c r="Q344" s="499"/>
    </row>
    <row r="345" spans="1:17" ht="14.4" customHeight="1" x14ac:dyDescent="0.3">
      <c r="A345" s="494" t="s">
        <v>2514</v>
      </c>
      <c r="B345" s="495" t="s">
        <v>2082</v>
      </c>
      <c r="C345" s="495" t="s">
        <v>2083</v>
      </c>
      <c r="D345" s="495" t="s">
        <v>2114</v>
      </c>
      <c r="E345" s="495" t="s">
        <v>706</v>
      </c>
      <c r="F345" s="498"/>
      <c r="G345" s="498"/>
      <c r="H345" s="498"/>
      <c r="I345" s="498"/>
      <c r="J345" s="498"/>
      <c r="K345" s="498"/>
      <c r="L345" s="498"/>
      <c r="M345" s="498"/>
      <c r="N345" s="498">
        <v>20.6</v>
      </c>
      <c r="O345" s="498">
        <v>44996.830000000009</v>
      </c>
      <c r="P345" s="511"/>
      <c r="Q345" s="499">
        <v>2184.3121359223305</v>
      </c>
    </row>
    <row r="346" spans="1:17" ht="14.4" customHeight="1" x14ac:dyDescent="0.3">
      <c r="A346" s="494" t="s">
        <v>2514</v>
      </c>
      <c r="B346" s="495" t="s">
        <v>2082</v>
      </c>
      <c r="C346" s="495" t="s">
        <v>2083</v>
      </c>
      <c r="D346" s="495" t="s">
        <v>2115</v>
      </c>
      <c r="E346" s="495" t="s">
        <v>691</v>
      </c>
      <c r="F346" s="498">
        <v>10.65</v>
      </c>
      <c r="G346" s="498">
        <v>3997.1100000000006</v>
      </c>
      <c r="H346" s="498">
        <v>1</v>
      </c>
      <c r="I346" s="498">
        <v>375.31549295774653</v>
      </c>
      <c r="J346" s="498">
        <v>8.9200000000000017</v>
      </c>
      <c r="K346" s="498">
        <v>3365.4900000000002</v>
      </c>
      <c r="L346" s="498">
        <v>0.84198083115050615</v>
      </c>
      <c r="M346" s="498">
        <v>377.29708520179366</v>
      </c>
      <c r="N346" s="498">
        <v>6.3100000000000005</v>
      </c>
      <c r="O346" s="498">
        <v>2391.59</v>
      </c>
      <c r="P346" s="511">
        <v>0.59832979327564162</v>
      </c>
      <c r="Q346" s="499">
        <v>379.01584786053883</v>
      </c>
    </row>
    <row r="347" spans="1:17" ht="14.4" customHeight="1" x14ac:dyDescent="0.3">
      <c r="A347" s="494" t="s">
        <v>2514</v>
      </c>
      <c r="B347" s="495" t="s">
        <v>2082</v>
      </c>
      <c r="C347" s="495" t="s">
        <v>2083</v>
      </c>
      <c r="D347" s="495" t="s">
        <v>2117</v>
      </c>
      <c r="E347" s="495" t="s">
        <v>668</v>
      </c>
      <c r="F347" s="498">
        <v>0.55000000000000004</v>
      </c>
      <c r="G347" s="498">
        <v>515.1</v>
      </c>
      <c r="H347" s="498">
        <v>1</v>
      </c>
      <c r="I347" s="498">
        <v>936.5454545454545</v>
      </c>
      <c r="J347" s="498">
        <v>0.13</v>
      </c>
      <c r="K347" s="498">
        <v>122.82000000000001</v>
      </c>
      <c r="L347" s="498">
        <v>0.2384391380314502</v>
      </c>
      <c r="M347" s="498">
        <v>944.76923076923083</v>
      </c>
      <c r="N347" s="498">
        <v>0.73</v>
      </c>
      <c r="O347" s="498">
        <v>689.7</v>
      </c>
      <c r="P347" s="511">
        <v>1.3389633080955154</v>
      </c>
      <c r="Q347" s="499">
        <v>944.79452054794524</v>
      </c>
    </row>
    <row r="348" spans="1:17" ht="14.4" customHeight="1" x14ac:dyDescent="0.3">
      <c r="A348" s="494" t="s">
        <v>2514</v>
      </c>
      <c r="B348" s="495" t="s">
        <v>2082</v>
      </c>
      <c r="C348" s="495" t="s">
        <v>2083</v>
      </c>
      <c r="D348" s="495" t="s">
        <v>2515</v>
      </c>
      <c r="E348" s="495" t="s">
        <v>781</v>
      </c>
      <c r="F348" s="498">
        <v>0.06</v>
      </c>
      <c r="G348" s="498">
        <v>154.79</v>
      </c>
      <c r="H348" s="498">
        <v>1</v>
      </c>
      <c r="I348" s="498">
        <v>2579.8333333333335</v>
      </c>
      <c r="J348" s="498"/>
      <c r="K348" s="498"/>
      <c r="L348" s="498"/>
      <c r="M348" s="498"/>
      <c r="N348" s="498"/>
      <c r="O348" s="498"/>
      <c r="P348" s="511"/>
      <c r="Q348" s="499"/>
    </row>
    <row r="349" spans="1:17" ht="14.4" customHeight="1" x14ac:dyDescent="0.3">
      <c r="A349" s="494" t="s">
        <v>2514</v>
      </c>
      <c r="B349" s="495" t="s">
        <v>2082</v>
      </c>
      <c r="C349" s="495" t="s">
        <v>2048</v>
      </c>
      <c r="D349" s="495" t="s">
        <v>2118</v>
      </c>
      <c r="E349" s="495" t="s">
        <v>2119</v>
      </c>
      <c r="F349" s="498"/>
      <c r="G349" s="498"/>
      <c r="H349" s="498"/>
      <c r="I349" s="498"/>
      <c r="J349" s="498"/>
      <c r="K349" s="498"/>
      <c r="L349" s="498"/>
      <c r="M349" s="498"/>
      <c r="N349" s="498">
        <v>1</v>
      </c>
      <c r="O349" s="498">
        <v>9783.27</v>
      </c>
      <c r="P349" s="511"/>
      <c r="Q349" s="499">
        <v>9783.27</v>
      </c>
    </row>
    <row r="350" spans="1:17" ht="14.4" customHeight="1" x14ac:dyDescent="0.3">
      <c r="A350" s="494" t="s">
        <v>2514</v>
      </c>
      <c r="B350" s="495" t="s">
        <v>2082</v>
      </c>
      <c r="C350" s="495" t="s">
        <v>2048</v>
      </c>
      <c r="D350" s="495" t="s">
        <v>2477</v>
      </c>
      <c r="E350" s="495" t="s">
        <v>2478</v>
      </c>
      <c r="F350" s="498">
        <v>1</v>
      </c>
      <c r="G350" s="498">
        <v>281.27</v>
      </c>
      <c r="H350" s="498">
        <v>1</v>
      </c>
      <c r="I350" s="498">
        <v>281.27</v>
      </c>
      <c r="J350" s="498"/>
      <c r="K350" s="498"/>
      <c r="L350" s="498"/>
      <c r="M350" s="498"/>
      <c r="N350" s="498"/>
      <c r="O350" s="498"/>
      <c r="P350" s="511"/>
      <c r="Q350" s="499"/>
    </row>
    <row r="351" spans="1:17" ht="14.4" customHeight="1" x14ac:dyDescent="0.3">
      <c r="A351" s="494" t="s">
        <v>2514</v>
      </c>
      <c r="B351" s="495" t="s">
        <v>2082</v>
      </c>
      <c r="C351" s="495" t="s">
        <v>2048</v>
      </c>
      <c r="D351" s="495" t="s">
        <v>2122</v>
      </c>
      <c r="E351" s="495" t="s">
        <v>2123</v>
      </c>
      <c r="F351" s="498">
        <v>10</v>
      </c>
      <c r="G351" s="498">
        <v>5792.4500000000007</v>
      </c>
      <c r="H351" s="498">
        <v>1</v>
      </c>
      <c r="I351" s="498">
        <v>579.24500000000012</v>
      </c>
      <c r="J351" s="498">
        <v>4</v>
      </c>
      <c r="K351" s="498">
        <v>2358.36</v>
      </c>
      <c r="L351" s="498">
        <v>0.40714378199207585</v>
      </c>
      <c r="M351" s="498">
        <v>589.59</v>
      </c>
      <c r="N351" s="498">
        <v>6</v>
      </c>
      <c r="O351" s="498">
        <v>3537.54</v>
      </c>
      <c r="P351" s="511">
        <v>0.6107156729881138</v>
      </c>
      <c r="Q351" s="499">
        <v>589.59</v>
      </c>
    </row>
    <row r="352" spans="1:17" ht="14.4" customHeight="1" x14ac:dyDescent="0.3">
      <c r="A352" s="494" t="s">
        <v>2514</v>
      </c>
      <c r="B352" s="495" t="s">
        <v>2082</v>
      </c>
      <c r="C352" s="495" t="s">
        <v>2048</v>
      </c>
      <c r="D352" s="495" t="s">
        <v>2516</v>
      </c>
      <c r="E352" s="495" t="s">
        <v>2043</v>
      </c>
      <c r="F352" s="498">
        <v>2</v>
      </c>
      <c r="G352" s="498">
        <v>5100.5600000000004</v>
      </c>
      <c r="H352" s="498">
        <v>1</v>
      </c>
      <c r="I352" s="498">
        <v>2550.2800000000002</v>
      </c>
      <c r="J352" s="498"/>
      <c r="K352" s="498"/>
      <c r="L352" s="498"/>
      <c r="M352" s="498"/>
      <c r="N352" s="498"/>
      <c r="O352" s="498"/>
      <c r="P352" s="511"/>
      <c r="Q352" s="499"/>
    </row>
    <row r="353" spans="1:17" ht="14.4" customHeight="1" x14ac:dyDescent="0.3">
      <c r="A353" s="494" t="s">
        <v>2514</v>
      </c>
      <c r="B353" s="495" t="s">
        <v>2082</v>
      </c>
      <c r="C353" s="495" t="s">
        <v>2048</v>
      </c>
      <c r="D353" s="495" t="s">
        <v>2517</v>
      </c>
      <c r="E353" s="495" t="s">
        <v>2518</v>
      </c>
      <c r="F353" s="498"/>
      <c r="G353" s="498"/>
      <c r="H353" s="498"/>
      <c r="I353" s="498"/>
      <c r="J353" s="498">
        <v>1</v>
      </c>
      <c r="K353" s="498">
        <v>2831.35</v>
      </c>
      <c r="L353" s="498"/>
      <c r="M353" s="498">
        <v>2831.35</v>
      </c>
      <c r="N353" s="498"/>
      <c r="O353" s="498"/>
      <c r="P353" s="511"/>
      <c r="Q353" s="499"/>
    </row>
    <row r="354" spans="1:17" ht="14.4" customHeight="1" x14ac:dyDescent="0.3">
      <c r="A354" s="494" t="s">
        <v>2514</v>
      </c>
      <c r="B354" s="495" t="s">
        <v>2082</v>
      </c>
      <c r="C354" s="495" t="s">
        <v>2048</v>
      </c>
      <c r="D354" s="495" t="s">
        <v>2519</v>
      </c>
      <c r="E354" s="495" t="s">
        <v>2043</v>
      </c>
      <c r="F354" s="498">
        <v>55</v>
      </c>
      <c r="G354" s="498">
        <v>65095.000000000007</v>
      </c>
      <c r="H354" s="498">
        <v>1</v>
      </c>
      <c r="I354" s="498">
        <v>1183.5454545454547</v>
      </c>
      <c r="J354" s="498"/>
      <c r="K354" s="498"/>
      <c r="L354" s="498"/>
      <c r="M354" s="498"/>
      <c r="N354" s="498"/>
      <c r="O354" s="498"/>
      <c r="P354" s="511"/>
      <c r="Q354" s="499"/>
    </row>
    <row r="355" spans="1:17" ht="14.4" customHeight="1" x14ac:dyDescent="0.3">
      <c r="A355" s="494" t="s">
        <v>2514</v>
      </c>
      <c r="B355" s="495" t="s">
        <v>2082</v>
      </c>
      <c r="C355" s="495" t="s">
        <v>2048</v>
      </c>
      <c r="D355" s="495" t="s">
        <v>2124</v>
      </c>
      <c r="E355" s="495" t="s">
        <v>2125</v>
      </c>
      <c r="F355" s="498"/>
      <c r="G355" s="498"/>
      <c r="H355" s="498"/>
      <c r="I355" s="498"/>
      <c r="J355" s="498">
        <v>55</v>
      </c>
      <c r="K355" s="498">
        <v>93890.5</v>
      </c>
      <c r="L355" s="498"/>
      <c r="M355" s="498">
        <v>1707.1</v>
      </c>
      <c r="N355" s="498">
        <v>77</v>
      </c>
      <c r="O355" s="498">
        <v>131446.70000000001</v>
      </c>
      <c r="P355" s="511"/>
      <c r="Q355" s="499">
        <v>1707.1000000000001</v>
      </c>
    </row>
    <row r="356" spans="1:17" ht="14.4" customHeight="1" x14ac:dyDescent="0.3">
      <c r="A356" s="494" t="s">
        <v>2514</v>
      </c>
      <c r="B356" s="495" t="s">
        <v>2082</v>
      </c>
      <c r="C356" s="495" t="s">
        <v>2048</v>
      </c>
      <c r="D356" s="495" t="s">
        <v>2126</v>
      </c>
      <c r="E356" s="495" t="s">
        <v>2127</v>
      </c>
      <c r="F356" s="498">
        <v>4</v>
      </c>
      <c r="G356" s="498">
        <v>5687.5599999999995</v>
      </c>
      <c r="H356" s="498">
        <v>1</v>
      </c>
      <c r="I356" s="498">
        <v>1421.8899999999999</v>
      </c>
      <c r="J356" s="498">
        <v>1</v>
      </c>
      <c r="K356" s="498">
        <v>1447.28</v>
      </c>
      <c r="L356" s="498">
        <v>0.25446412873007057</v>
      </c>
      <c r="M356" s="498">
        <v>1447.28</v>
      </c>
      <c r="N356" s="498">
        <v>3</v>
      </c>
      <c r="O356" s="498">
        <v>4341.84</v>
      </c>
      <c r="P356" s="511">
        <v>0.76339238619021177</v>
      </c>
      <c r="Q356" s="499">
        <v>1447.28</v>
      </c>
    </row>
    <row r="357" spans="1:17" ht="14.4" customHeight="1" x14ac:dyDescent="0.3">
      <c r="A357" s="494" t="s">
        <v>2514</v>
      </c>
      <c r="B357" s="495" t="s">
        <v>2082</v>
      </c>
      <c r="C357" s="495" t="s">
        <v>2048</v>
      </c>
      <c r="D357" s="495" t="s">
        <v>2128</v>
      </c>
      <c r="E357" s="495" t="s">
        <v>2129</v>
      </c>
      <c r="F357" s="498">
        <v>3</v>
      </c>
      <c r="G357" s="498">
        <v>2848.7200000000003</v>
      </c>
      <c r="H357" s="498">
        <v>1</v>
      </c>
      <c r="I357" s="498">
        <v>949.57333333333338</v>
      </c>
      <c r="J357" s="498">
        <v>3</v>
      </c>
      <c r="K357" s="498">
        <v>2916.96</v>
      </c>
      <c r="L357" s="498">
        <v>1.0239546182144963</v>
      </c>
      <c r="M357" s="498">
        <v>972.32</v>
      </c>
      <c r="N357" s="498">
        <v>3</v>
      </c>
      <c r="O357" s="498">
        <v>2916.96</v>
      </c>
      <c r="P357" s="511">
        <v>1.0239546182144963</v>
      </c>
      <c r="Q357" s="499">
        <v>972.32</v>
      </c>
    </row>
    <row r="358" spans="1:17" ht="14.4" customHeight="1" x14ac:dyDescent="0.3">
      <c r="A358" s="494" t="s">
        <v>2514</v>
      </c>
      <c r="B358" s="495" t="s">
        <v>2082</v>
      </c>
      <c r="C358" s="495" t="s">
        <v>2048</v>
      </c>
      <c r="D358" s="495" t="s">
        <v>2130</v>
      </c>
      <c r="E358" s="495" t="s">
        <v>2129</v>
      </c>
      <c r="F358" s="498">
        <v>30</v>
      </c>
      <c r="G358" s="498">
        <v>50859.840000000004</v>
      </c>
      <c r="H358" s="498">
        <v>1</v>
      </c>
      <c r="I358" s="498">
        <v>1695.3280000000002</v>
      </c>
      <c r="J358" s="498">
        <v>25</v>
      </c>
      <c r="K358" s="498">
        <v>42682.75</v>
      </c>
      <c r="L358" s="498">
        <v>0.83922304906975709</v>
      </c>
      <c r="M358" s="498">
        <v>1707.31</v>
      </c>
      <c r="N358" s="498">
        <v>42</v>
      </c>
      <c r="O358" s="498">
        <v>71707.02</v>
      </c>
      <c r="P358" s="511">
        <v>1.409894722437192</v>
      </c>
      <c r="Q358" s="499">
        <v>1707.3100000000002</v>
      </c>
    </row>
    <row r="359" spans="1:17" ht="14.4" customHeight="1" x14ac:dyDescent="0.3">
      <c r="A359" s="494" t="s">
        <v>2514</v>
      </c>
      <c r="B359" s="495" t="s">
        <v>2082</v>
      </c>
      <c r="C359" s="495" t="s">
        <v>2048</v>
      </c>
      <c r="D359" s="495" t="s">
        <v>2131</v>
      </c>
      <c r="E359" s="495" t="s">
        <v>2129</v>
      </c>
      <c r="F359" s="498">
        <v>24</v>
      </c>
      <c r="G359" s="498">
        <v>48503.7</v>
      </c>
      <c r="H359" s="498">
        <v>1</v>
      </c>
      <c r="I359" s="498">
        <v>2020.9875</v>
      </c>
      <c r="J359" s="498">
        <v>5</v>
      </c>
      <c r="K359" s="498">
        <v>10331.5</v>
      </c>
      <c r="L359" s="498">
        <v>0.21300436873887973</v>
      </c>
      <c r="M359" s="498">
        <v>2066.3000000000002</v>
      </c>
      <c r="N359" s="498">
        <v>7</v>
      </c>
      <c r="O359" s="498">
        <v>14464.100000000002</v>
      </c>
      <c r="P359" s="511">
        <v>0.29820611623443166</v>
      </c>
      <c r="Q359" s="499">
        <v>2066.3000000000002</v>
      </c>
    </row>
    <row r="360" spans="1:17" ht="14.4" customHeight="1" x14ac:dyDescent="0.3">
      <c r="A360" s="494" t="s">
        <v>2514</v>
      </c>
      <c r="B360" s="495" t="s">
        <v>2082</v>
      </c>
      <c r="C360" s="495" t="s">
        <v>2048</v>
      </c>
      <c r="D360" s="495" t="s">
        <v>2132</v>
      </c>
      <c r="E360" s="495" t="s">
        <v>2133</v>
      </c>
      <c r="F360" s="498">
        <v>1</v>
      </c>
      <c r="G360" s="498">
        <v>1932.09</v>
      </c>
      <c r="H360" s="498">
        <v>1</v>
      </c>
      <c r="I360" s="498">
        <v>1932.09</v>
      </c>
      <c r="J360" s="498"/>
      <c r="K360" s="498"/>
      <c r="L360" s="498"/>
      <c r="M360" s="498"/>
      <c r="N360" s="498"/>
      <c r="O360" s="498"/>
      <c r="P360" s="511"/>
      <c r="Q360" s="499"/>
    </row>
    <row r="361" spans="1:17" ht="14.4" customHeight="1" x14ac:dyDescent="0.3">
      <c r="A361" s="494" t="s">
        <v>2514</v>
      </c>
      <c r="B361" s="495" t="s">
        <v>2082</v>
      </c>
      <c r="C361" s="495" t="s">
        <v>2048</v>
      </c>
      <c r="D361" s="495" t="s">
        <v>2134</v>
      </c>
      <c r="E361" s="495" t="s">
        <v>2135</v>
      </c>
      <c r="F361" s="498">
        <v>3</v>
      </c>
      <c r="G361" s="498">
        <v>3047.2200000000003</v>
      </c>
      <c r="H361" s="498">
        <v>1</v>
      </c>
      <c r="I361" s="498">
        <v>1015.7400000000001</v>
      </c>
      <c r="J361" s="498">
        <v>2</v>
      </c>
      <c r="K361" s="498">
        <v>2055.52</v>
      </c>
      <c r="L361" s="498">
        <v>0.67455582465329045</v>
      </c>
      <c r="M361" s="498">
        <v>1027.76</v>
      </c>
      <c r="N361" s="498">
        <v>2</v>
      </c>
      <c r="O361" s="498">
        <v>2055.52</v>
      </c>
      <c r="P361" s="511">
        <v>0.67455582465329045</v>
      </c>
      <c r="Q361" s="499">
        <v>1027.76</v>
      </c>
    </row>
    <row r="362" spans="1:17" ht="14.4" customHeight="1" x14ac:dyDescent="0.3">
      <c r="A362" s="494" t="s">
        <v>2514</v>
      </c>
      <c r="B362" s="495" t="s">
        <v>2082</v>
      </c>
      <c r="C362" s="495" t="s">
        <v>2048</v>
      </c>
      <c r="D362" s="495" t="s">
        <v>2136</v>
      </c>
      <c r="E362" s="495" t="s">
        <v>2135</v>
      </c>
      <c r="F362" s="498">
        <v>8</v>
      </c>
      <c r="G362" s="498">
        <v>16909.349999999999</v>
      </c>
      <c r="H362" s="498">
        <v>1</v>
      </c>
      <c r="I362" s="498">
        <v>2113.6687499999998</v>
      </c>
      <c r="J362" s="498">
        <v>7</v>
      </c>
      <c r="K362" s="498">
        <v>14992.95</v>
      </c>
      <c r="L362" s="498">
        <v>0.88666625269451527</v>
      </c>
      <c r="M362" s="498">
        <v>2141.85</v>
      </c>
      <c r="N362" s="498">
        <v>3</v>
      </c>
      <c r="O362" s="498">
        <v>6425.5499999999993</v>
      </c>
      <c r="P362" s="511">
        <v>0.37999982258336362</v>
      </c>
      <c r="Q362" s="499">
        <v>2141.85</v>
      </c>
    </row>
    <row r="363" spans="1:17" ht="14.4" customHeight="1" x14ac:dyDescent="0.3">
      <c r="A363" s="494" t="s">
        <v>2514</v>
      </c>
      <c r="B363" s="495" t="s">
        <v>2082</v>
      </c>
      <c r="C363" s="495" t="s">
        <v>2048</v>
      </c>
      <c r="D363" s="495" t="s">
        <v>2520</v>
      </c>
      <c r="E363" s="495" t="s">
        <v>2521</v>
      </c>
      <c r="F363" s="498">
        <v>1</v>
      </c>
      <c r="G363" s="498">
        <v>20587</v>
      </c>
      <c r="H363" s="498">
        <v>1</v>
      </c>
      <c r="I363" s="498">
        <v>20587</v>
      </c>
      <c r="J363" s="498"/>
      <c r="K363" s="498"/>
      <c r="L363" s="498"/>
      <c r="M363" s="498"/>
      <c r="N363" s="498"/>
      <c r="O363" s="498"/>
      <c r="P363" s="511"/>
      <c r="Q363" s="499"/>
    </row>
    <row r="364" spans="1:17" ht="14.4" customHeight="1" x14ac:dyDescent="0.3">
      <c r="A364" s="494" t="s">
        <v>2514</v>
      </c>
      <c r="B364" s="495" t="s">
        <v>2082</v>
      </c>
      <c r="C364" s="495" t="s">
        <v>2048</v>
      </c>
      <c r="D364" s="495" t="s">
        <v>2137</v>
      </c>
      <c r="E364" s="495" t="s">
        <v>2138</v>
      </c>
      <c r="F364" s="498"/>
      <c r="G364" s="498"/>
      <c r="H364" s="498"/>
      <c r="I364" s="498"/>
      <c r="J364" s="498">
        <v>1</v>
      </c>
      <c r="K364" s="498">
        <v>466.78</v>
      </c>
      <c r="L364" s="498"/>
      <c r="M364" s="498">
        <v>466.78</v>
      </c>
      <c r="N364" s="498">
        <v>1</v>
      </c>
      <c r="O364" s="498">
        <v>466.78</v>
      </c>
      <c r="P364" s="511"/>
      <c r="Q364" s="499">
        <v>466.78</v>
      </c>
    </row>
    <row r="365" spans="1:17" ht="14.4" customHeight="1" x14ac:dyDescent="0.3">
      <c r="A365" s="494" t="s">
        <v>2514</v>
      </c>
      <c r="B365" s="495" t="s">
        <v>2082</v>
      </c>
      <c r="C365" s="495" t="s">
        <v>2048</v>
      </c>
      <c r="D365" s="495" t="s">
        <v>2145</v>
      </c>
      <c r="E365" s="495" t="s">
        <v>2146</v>
      </c>
      <c r="F365" s="498">
        <v>8</v>
      </c>
      <c r="G365" s="498">
        <v>23394.76</v>
      </c>
      <c r="H365" s="498">
        <v>1</v>
      </c>
      <c r="I365" s="498">
        <v>2924.3449999999998</v>
      </c>
      <c r="J365" s="498">
        <v>5</v>
      </c>
      <c r="K365" s="498">
        <v>15016.900000000001</v>
      </c>
      <c r="L365" s="498">
        <v>0.6418916030769285</v>
      </c>
      <c r="M365" s="498">
        <v>3003.38</v>
      </c>
      <c r="N365" s="498">
        <v>9</v>
      </c>
      <c r="O365" s="498">
        <v>27030.42</v>
      </c>
      <c r="P365" s="511">
        <v>1.1554048855384711</v>
      </c>
      <c r="Q365" s="499">
        <v>3003.3799999999997</v>
      </c>
    </row>
    <row r="366" spans="1:17" ht="14.4" customHeight="1" x14ac:dyDescent="0.3">
      <c r="A366" s="494" t="s">
        <v>2514</v>
      </c>
      <c r="B366" s="495" t="s">
        <v>2082</v>
      </c>
      <c r="C366" s="495" t="s">
        <v>2048</v>
      </c>
      <c r="D366" s="495" t="s">
        <v>2147</v>
      </c>
      <c r="E366" s="495" t="s">
        <v>2148</v>
      </c>
      <c r="F366" s="498">
        <v>2</v>
      </c>
      <c r="G366" s="498">
        <v>4473</v>
      </c>
      <c r="H366" s="498">
        <v>1</v>
      </c>
      <c r="I366" s="498">
        <v>2236.5</v>
      </c>
      <c r="J366" s="498"/>
      <c r="K366" s="498"/>
      <c r="L366" s="498"/>
      <c r="M366" s="498"/>
      <c r="N366" s="498"/>
      <c r="O366" s="498"/>
      <c r="P366" s="511"/>
      <c r="Q366" s="499"/>
    </row>
    <row r="367" spans="1:17" ht="14.4" customHeight="1" x14ac:dyDescent="0.3">
      <c r="A367" s="494" t="s">
        <v>2514</v>
      </c>
      <c r="B367" s="495" t="s">
        <v>2082</v>
      </c>
      <c r="C367" s="495" t="s">
        <v>2048</v>
      </c>
      <c r="D367" s="495" t="s">
        <v>2522</v>
      </c>
      <c r="E367" s="495" t="s">
        <v>2523</v>
      </c>
      <c r="F367" s="498">
        <v>1</v>
      </c>
      <c r="G367" s="498">
        <v>27592.04</v>
      </c>
      <c r="H367" s="498">
        <v>1</v>
      </c>
      <c r="I367" s="498">
        <v>27592.04</v>
      </c>
      <c r="J367" s="498"/>
      <c r="K367" s="498"/>
      <c r="L367" s="498"/>
      <c r="M367" s="498"/>
      <c r="N367" s="498"/>
      <c r="O367" s="498"/>
      <c r="P367" s="511"/>
      <c r="Q367" s="499"/>
    </row>
    <row r="368" spans="1:17" ht="14.4" customHeight="1" x14ac:dyDescent="0.3">
      <c r="A368" s="494" t="s">
        <v>2514</v>
      </c>
      <c r="B368" s="495" t="s">
        <v>2082</v>
      </c>
      <c r="C368" s="495" t="s">
        <v>2048</v>
      </c>
      <c r="D368" s="495" t="s">
        <v>2152</v>
      </c>
      <c r="E368" s="495" t="s">
        <v>2153</v>
      </c>
      <c r="F368" s="498">
        <v>10</v>
      </c>
      <c r="G368" s="498">
        <v>68666.02</v>
      </c>
      <c r="H368" s="498">
        <v>1</v>
      </c>
      <c r="I368" s="498">
        <v>6866.6020000000008</v>
      </c>
      <c r="J368" s="498">
        <v>6</v>
      </c>
      <c r="K368" s="498">
        <v>41344.68</v>
      </c>
      <c r="L368" s="498">
        <v>0.60211266067262958</v>
      </c>
      <c r="M368" s="498">
        <v>6890.78</v>
      </c>
      <c r="N368" s="498">
        <v>4</v>
      </c>
      <c r="O368" s="498">
        <v>27563.119999999999</v>
      </c>
      <c r="P368" s="511">
        <v>0.40140844044841972</v>
      </c>
      <c r="Q368" s="499">
        <v>6890.78</v>
      </c>
    </row>
    <row r="369" spans="1:17" ht="14.4" customHeight="1" x14ac:dyDescent="0.3">
      <c r="A369" s="494" t="s">
        <v>2514</v>
      </c>
      <c r="B369" s="495" t="s">
        <v>2082</v>
      </c>
      <c r="C369" s="495" t="s">
        <v>2048</v>
      </c>
      <c r="D369" s="495" t="s">
        <v>2156</v>
      </c>
      <c r="E369" s="495" t="s">
        <v>2157</v>
      </c>
      <c r="F369" s="498">
        <v>1</v>
      </c>
      <c r="G369" s="498">
        <v>2218.3000000000002</v>
      </c>
      <c r="H369" s="498">
        <v>1</v>
      </c>
      <c r="I369" s="498">
        <v>2218.3000000000002</v>
      </c>
      <c r="J369" s="498">
        <v>1</v>
      </c>
      <c r="K369" s="498">
        <v>2298.9699999999998</v>
      </c>
      <c r="L369" s="498">
        <v>1.0363656854347922</v>
      </c>
      <c r="M369" s="498">
        <v>2298.9699999999998</v>
      </c>
      <c r="N369" s="498">
        <v>1</v>
      </c>
      <c r="O369" s="498">
        <v>2298.9699999999998</v>
      </c>
      <c r="P369" s="511">
        <v>1.0363656854347922</v>
      </c>
      <c r="Q369" s="499">
        <v>2298.9699999999998</v>
      </c>
    </row>
    <row r="370" spans="1:17" ht="14.4" customHeight="1" x14ac:dyDescent="0.3">
      <c r="A370" s="494" t="s">
        <v>2514</v>
      </c>
      <c r="B370" s="495" t="s">
        <v>2082</v>
      </c>
      <c r="C370" s="495" t="s">
        <v>2048</v>
      </c>
      <c r="D370" s="495" t="s">
        <v>2158</v>
      </c>
      <c r="E370" s="495" t="s">
        <v>2159</v>
      </c>
      <c r="F370" s="498">
        <v>20</v>
      </c>
      <c r="G370" s="498">
        <v>82031.850000000006</v>
      </c>
      <c r="H370" s="498">
        <v>1</v>
      </c>
      <c r="I370" s="498">
        <v>4101.5925000000007</v>
      </c>
      <c r="J370" s="498">
        <v>7</v>
      </c>
      <c r="K370" s="498">
        <v>28965.23</v>
      </c>
      <c r="L370" s="498">
        <v>0.35309736401166131</v>
      </c>
      <c r="M370" s="498">
        <v>4137.8900000000003</v>
      </c>
      <c r="N370" s="498">
        <v>18</v>
      </c>
      <c r="O370" s="498">
        <v>74482.02</v>
      </c>
      <c r="P370" s="511">
        <v>0.90796465031570051</v>
      </c>
      <c r="Q370" s="499">
        <v>4137.8900000000003</v>
      </c>
    </row>
    <row r="371" spans="1:17" ht="14.4" customHeight="1" x14ac:dyDescent="0.3">
      <c r="A371" s="494" t="s">
        <v>2514</v>
      </c>
      <c r="B371" s="495" t="s">
        <v>2082</v>
      </c>
      <c r="C371" s="495" t="s">
        <v>2048</v>
      </c>
      <c r="D371" s="495" t="s">
        <v>2160</v>
      </c>
      <c r="E371" s="495" t="s">
        <v>2161</v>
      </c>
      <c r="F371" s="498">
        <v>1</v>
      </c>
      <c r="G371" s="498">
        <v>1084.3</v>
      </c>
      <c r="H371" s="498">
        <v>1</v>
      </c>
      <c r="I371" s="498">
        <v>1084.3</v>
      </c>
      <c r="J371" s="498"/>
      <c r="K371" s="498"/>
      <c r="L371" s="498"/>
      <c r="M371" s="498"/>
      <c r="N371" s="498">
        <v>1</v>
      </c>
      <c r="O371" s="498">
        <v>1123.73</v>
      </c>
      <c r="P371" s="511">
        <v>1.0363644747763534</v>
      </c>
      <c r="Q371" s="499">
        <v>1123.73</v>
      </c>
    </row>
    <row r="372" spans="1:17" ht="14.4" customHeight="1" x14ac:dyDescent="0.3">
      <c r="A372" s="494" t="s">
        <v>2514</v>
      </c>
      <c r="B372" s="495" t="s">
        <v>2082</v>
      </c>
      <c r="C372" s="495" t="s">
        <v>2048</v>
      </c>
      <c r="D372" s="495" t="s">
        <v>2162</v>
      </c>
      <c r="E372" s="495" t="s">
        <v>2163</v>
      </c>
      <c r="F372" s="498">
        <v>30</v>
      </c>
      <c r="G372" s="498">
        <v>503205.74999999994</v>
      </c>
      <c r="H372" s="498">
        <v>1</v>
      </c>
      <c r="I372" s="498">
        <v>16773.524999999998</v>
      </c>
      <c r="J372" s="498">
        <v>20</v>
      </c>
      <c r="K372" s="498">
        <v>341460.99999999994</v>
      </c>
      <c r="L372" s="498">
        <v>0.67857133985452267</v>
      </c>
      <c r="M372" s="498">
        <v>17073.049999999996</v>
      </c>
      <c r="N372" s="498">
        <v>22</v>
      </c>
      <c r="O372" s="498">
        <v>375607.1</v>
      </c>
      <c r="P372" s="511">
        <v>0.74642847383997502</v>
      </c>
      <c r="Q372" s="499">
        <v>17073.05</v>
      </c>
    </row>
    <row r="373" spans="1:17" ht="14.4" customHeight="1" x14ac:dyDescent="0.3">
      <c r="A373" s="494" t="s">
        <v>2514</v>
      </c>
      <c r="B373" s="495" t="s">
        <v>2082</v>
      </c>
      <c r="C373" s="495" t="s">
        <v>2048</v>
      </c>
      <c r="D373" s="495" t="s">
        <v>2164</v>
      </c>
      <c r="E373" s="495" t="s">
        <v>2165</v>
      </c>
      <c r="F373" s="498">
        <v>39</v>
      </c>
      <c r="G373" s="498">
        <v>39109.199999999997</v>
      </c>
      <c r="H373" s="498">
        <v>1</v>
      </c>
      <c r="I373" s="498">
        <v>1002.8</v>
      </c>
      <c r="J373" s="498">
        <v>16</v>
      </c>
      <c r="K373" s="498">
        <v>16044.799999999997</v>
      </c>
      <c r="L373" s="498">
        <v>0.41025641025641024</v>
      </c>
      <c r="M373" s="498">
        <v>1002.7999999999998</v>
      </c>
      <c r="N373" s="498">
        <v>26</v>
      </c>
      <c r="O373" s="498">
        <v>26072.800000000003</v>
      </c>
      <c r="P373" s="511">
        <v>0.66666666666666674</v>
      </c>
      <c r="Q373" s="499">
        <v>1002.8000000000001</v>
      </c>
    </row>
    <row r="374" spans="1:17" ht="14.4" customHeight="1" x14ac:dyDescent="0.3">
      <c r="A374" s="494" t="s">
        <v>2514</v>
      </c>
      <c r="B374" s="495" t="s">
        <v>2082</v>
      </c>
      <c r="C374" s="495" t="s">
        <v>2048</v>
      </c>
      <c r="D374" s="495" t="s">
        <v>2166</v>
      </c>
      <c r="E374" s="495" t="s">
        <v>2167</v>
      </c>
      <c r="F374" s="498">
        <v>1</v>
      </c>
      <c r="G374" s="498">
        <v>7650</v>
      </c>
      <c r="H374" s="498">
        <v>1</v>
      </c>
      <c r="I374" s="498">
        <v>7650</v>
      </c>
      <c r="J374" s="498">
        <v>1</v>
      </c>
      <c r="K374" s="498">
        <v>7650</v>
      </c>
      <c r="L374" s="498">
        <v>1</v>
      </c>
      <c r="M374" s="498">
        <v>7650</v>
      </c>
      <c r="N374" s="498">
        <v>2</v>
      </c>
      <c r="O374" s="498">
        <v>15300</v>
      </c>
      <c r="P374" s="511">
        <v>2</v>
      </c>
      <c r="Q374" s="499">
        <v>7650</v>
      </c>
    </row>
    <row r="375" spans="1:17" ht="14.4" customHeight="1" x14ac:dyDescent="0.3">
      <c r="A375" s="494" t="s">
        <v>2514</v>
      </c>
      <c r="B375" s="495" t="s">
        <v>2082</v>
      </c>
      <c r="C375" s="495" t="s">
        <v>2048</v>
      </c>
      <c r="D375" s="495" t="s">
        <v>2168</v>
      </c>
      <c r="E375" s="495" t="s">
        <v>2169</v>
      </c>
      <c r="F375" s="498"/>
      <c r="G375" s="498"/>
      <c r="H375" s="498"/>
      <c r="I375" s="498"/>
      <c r="J375" s="498"/>
      <c r="K375" s="498"/>
      <c r="L375" s="498"/>
      <c r="M375" s="498"/>
      <c r="N375" s="498">
        <v>3</v>
      </c>
      <c r="O375" s="498">
        <v>28111.17</v>
      </c>
      <c r="P375" s="511"/>
      <c r="Q375" s="499">
        <v>9370.39</v>
      </c>
    </row>
    <row r="376" spans="1:17" ht="14.4" customHeight="1" x14ac:dyDescent="0.3">
      <c r="A376" s="494" t="s">
        <v>2514</v>
      </c>
      <c r="B376" s="495" t="s">
        <v>2082</v>
      </c>
      <c r="C376" s="495" t="s">
        <v>2048</v>
      </c>
      <c r="D376" s="495" t="s">
        <v>2172</v>
      </c>
      <c r="E376" s="495" t="s">
        <v>2173</v>
      </c>
      <c r="F376" s="498"/>
      <c r="G376" s="498"/>
      <c r="H376" s="498"/>
      <c r="I376" s="498"/>
      <c r="J376" s="498"/>
      <c r="K376" s="498"/>
      <c r="L376" s="498"/>
      <c r="M376" s="498"/>
      <c r="N376" s="498">
        <v>5</v>
      </c>
      <c r="O376" s="498">
        <v>66422.600000000006</v>
      </c>
      <c r="P376" s="511"/>
      <c r="Q376" s="499">
        <v>13284.52</v>
      </c>
    </row>
    <row r="377" spans="1:17" ht="14.4" customHeight="1" x14ac:dyDescent="0.3">
      <c r="A377" s="494" t="s">
        <v>2514</v>
      </c>
      <c r="B377" s="495" t="s">
        <v>2082</v>
      </c>
      <c r="C377" s="495" t="s">
        <v>2048</v>
      </c>
      <c r="D377" s="495" t="s">
        <v>2174</v>
      </c>
      <c r="E377" s="495" t="s">
        <v>2175</v>
      </c>
      <c r="F377" s="498">
        <v>5</v>
      </c>
      <c r="G377" s="498">
        <v>17452.900000000001</v>
      </c>
      <c r="H377" s="498">
        <v>1</v>
      </c>
      <c r="I377" s="498">
        <v>3490.5800000000004</v>
      </c>
      <c r="J377" s="498"/>
      <c r="K377" s="498"/>
      <c r="L377" s="498"/>
      <c r="M377" s="498"/>
      <c r="N377" s="498"/>
      <c r="O377" s="498"/>
      <c r="P377" s="511"/>
      <c r="Q377" s="499"/>
    </row>
    <row r="378" spans="1:17" ht="14.4" customHeight="1" x14ac:dyDescent="0.3">
      <c r="A378" s="494" t="s">
        <v>2514</v>
      </c>
      <c r="B378" s="495" t="s">
        <v>2082</v>
      </c>
      <c r="C378" s="495" t="s">
        <v>2048</v>
      </c>
      <c r="D378" s="495" t="s">
        <v>2176</v>
      </c>
      <c r="E378" s="495" t="s">
        <v>2177</v>
      </c>
      <c r="F378" s="498">
        <v>5</v>
      </c>
      <c r="G378" s="498">
        <v>10474</v>
      </c>
      <c r="H378" s="498">
        <v>1</v>
      </c>
      <c r="I378" s="498">
        <v>2094.8000000000002</v>
      </c>
      <c r="J378" s="498">
        <v>4</v>
      </c>
      <c r="K378" s="498">
        <v>8683.8799999999992</v>
      </c>
      <c r="L378" s="498">
        <v>0.82908917319075803</v>
      </c>
      <c r="M378" s="498">
        <v>2170.9699999999998</v>
      </c>
      <c r="N378" s="498">
        <v>9</v>
      </c>
      <c r="O378" s="498">
        <v>19538.73</v>
      </c>
      <c r="P378" s="511">
        <v>1.8654506396792057</v>
      </c>
      <c r="Q378" s="499">
        <v>2170.9699999999998</v>
      </c>
    </row>
    <row r="379" spans="1:17" ht="14.4" customHeight="1" x14ac:dyDescent="0.3">
      <c r="A379" s="494" t="s">
        <v>2514</v>
      </c>
      <c r="B379" s="495" t="s">
        <v>2082</v>
      </c>
      <c r="C379" s="495" t="s">
        <v>2048</v>
      </c>
      <c r="D379" s="495" t="s">
        <v>2178</v>
      </c>
      <c r="E379" s="495" t="s">
        <v>2179</v>
      </c>
      <c r="F379" s="498">
        <v>2</v>
      </c>
      <c r="G379" s="498">
        <v>1594</v>
      </c>
      <c r="H379" s="498">
        <v>1</v>
      </c>
      <c r="I379" s="498">
        <v>797</v>
      </c>
      <c r="J379" s="498">
        <v>2</v>
      </c>
      <c r="K379" s="498">
        <v>1594</v>
      </c>
      <c r="L379" s="498">
        <v>1</v>
      </c>
      <c r="M379" s="498">
        <v>797</v>
      </c>
      <c r="N379" s="498">
        <v>7</v>
      </c>
      <c r="O379" s="498">
        <v>5579</v>
      </c>
      <c r="P379" s="511">
        <v>3.5</v>
      </c>
      <c r="Q379" s="499">
        <v>797</v>
      </c>
    </row>
    <row r="380" spans="1:17" ht="14.4" customHeight="1" x14ac:dyDescent="0.3">
      <c r="A380" s="494" t="s">
        <v>2514</v>
      </c>
      <c r="B380" s="495" t="s">
        <v>2082</v>
      </c>
      <c r="C380" s="495" t="s">
        <v>2048</v>
      </c>
      <c r="D380" s="495" t="s">
        <v>2190</v>
      </c>
      <c r="E380" s="495" t="s">
        <v>2189</v>
      </c>
      <c r="F380" s="498">
        <v>3</v>
      </c>
      <c r="G380" s="498">
        <v>15593.16</v>
      </c>
      <c r="H380" s="498">
        <v>1</v>
      </c>
      <c r="I380" s="498">
        <v>5197.72</v>
      </c>
      <c r="J380" s="498">
        <v>2</v>
      </c>
      <c r="K380" s="498">
        <v>10518.46</v>
      </c>
      <c r="L380" s="498">
        <v>0.67455602328200304</v>
      </c>
      <c r="M380" s="498">
        <v>5259.23</v>
      </c>
      <c r="N380" s="498">
        <v>3</v>
      </c>
      <c r="O380" s="498">
        <v>15777.689999999999</v>
      </c>
      <c r="P380" s="511">
        <v>1.0118340349230046</v>
      </c>
      <c r="Q380" s="499">
        <v>5259.23</v>
      </c>
    </row>
    <row r="381" spans="1:17" ht="14.4" customHeight="1" x14ac:dyDescent="0.3">
      <c r="A381" s="494" t="s">
        <v>2514</v>
      </c>
      <c r="B381" s="495" t="s">
        <v>2082</v>
      </c>
      <c r="C381" s="495" t="s">
        <v>2048</v>
      </c>
      <c r="D381" s="495" t="s">
        <v>2195</v>
      </c>
      <c r="E381" s="495" t="s">
        <v>2196</v>
      </c>
      <c r="F381" s="498">
        <v>14</v>
      </c>
      <c r="G381" s="498">
        <v>8351.6</v>
      </c>
      <c r="H381" s="498">
        <v>1</v>
      </c>
      <c r="I381" s="498">
        <v>596.5428571428572</v>
      </c>
      <c r="J381" s="498">
        <v>4</v>
      </c>
      <c r="K381" s="498">
        <v>2422.6</v>
      </c>
      <c r="L381" s="498">
        <v>0.29007615307246515</v>
      </c>
      <c r="M381" s="498">
        <v>605.65</v>
      </c>
      <c r="N381" s="498">
        <v>9</v>
      </c>
      <c r="O381" s="498">
        <v>5450.85</v>
      </c>
      <c r="P381" s="511">
        <v>0.65267134441304664</v>
      </c>
      <c r="Q381" s="499">
        <v>605.65000000000009</v>
      </c>
    </row>
    <row r="382" spans="1:17" ht="14.4" customHeight="1" x14ac:dyDescent="0.3">
      <c r="A382" s="494" t="s">
        <v>2514</v>
      </c>
      <c r="B382" s="495" t="s">
        <v>2082</v>
      </c>
      <c r="C382" s="495" t="s">
        <v>2048</v>
      </c>
      <c r="D382" s="495" t="s">
        <v>2199</v>
      </c>
      <c r="E382" s="495" t="s">
        <v>2200</v>
      </c>
      <c r="F382" s="498">
        <v>1</v>
      </c>
      <c r="G382" s="498">
        <v>831.16</v>
      </c>
      <c r="H382" s="498">
        <v>1</v>
      </c>
      <c r="I382" s="498">
        <v>831.16</v>
      </c>
      <c r="J382" s="498">
        <v>1</v>
      </c>
      <c r="K382" s="498">
        <v>831.16</v>
      </c>
      <c r="L382" s="498">
        <v>1</v>
      </c>
      <c r="M382" s="498">
        <v>831.16</v>
      </c>
      <c r="N382" s="498">
        <v>2</v>
      </c>
      <c r="O382" s="498">
        <v>1662.32</v>
      </c>
      <c r="P382" s="511">
        <v>2</v>
      </c>
      <c r="Q382" s="499">
        <v>831.16</v>
      </c>
    </row>
    <row r="383" spans="1:17" ht="14.4" customHeight="1" x14ac:dyDescent="0.3">
      <c r="A383" s="494" t="s">
        <v>2514</v>
      </c>
      <c r="B383" s="495" t="s">
        <v>2082</v>
      </c>
      <c r="C383" s="495" t="s">
        <v>2048</v>
      </c>
      <c r="D383" s="495" t="s">
        <v>2201</v>
      </c>
      <c r="E383" s="495" t="s">
        <v>2200</v>
      </c>
      <c r="F383" s="498">
        <v>8</v>
      </c>
      <c r="G383" s="498">
        <v>7042.16</v>
      </c>
      <c r="H383" s="498">
        <v>1</v>
      </c>
      <c r="I383" s="498">
        <v>880.27</v>
      </c>
      <c r="J383" s="498">
        <v>4</v>
      </c>
      <c r="K383" s="498">
        <v>3552.24</v>
      </c>
      <c r="L383" s="498">
        <v>0.50442477876106195</v>
      </c>
      <c r="M383" s="498">
        <v>888.06</v>
      </c>
      <c r="N383" s="498">
        <v>9</v>
      </c>
      <c r="O383" s="498">
        <v>7992.54</v>
      </c>
      <c r="P383" s="511">
        <v>1.1349557522123894</v>
      </c>
      <c r="Q383" s="499">
        <v>888.06</v>
      </c>
    </row>
    <row r="384" spans="1:17" ht="14.4" customHeight="1" x14ac:dyDescent="0.3">
      <c r="A384" s="494" t="s">
        <v>2514</v>
      </c>
      <c r="B384" s="495" t="s">
        <v>2082</v>
      </c>
      <c r="C384" s="495" t="s">
        <v>2048</v>
      </c>
      <c r="D384" s="495" t="s">
        <v>2202</v>
      </c>
      <c r="E384" s="495" t="s">
        <v>2203</v>
      </c>
      <c r="F384" s="498">
        <v>1</v>
      </c>
      <c r="G384" s="498">
        <v>856.9</v>
      </c>
      <c r="H384" s="498">
        <v>1</v>
      </c>
      <c r="I384" s="498">
        <v>856.9</v>
      </c>
      <c r="J384" s="498">
        <v>1</v>
      </c>
      <c r="K384" s="498">
        <v>888.06</v>
      </c>
      <c r="L384" s="498">
        <v>1.0363636363636364</v>
      </c>
      <c r="M384" s="498">
        <v>888.06</v>
      </c>
      <c r="N384" s="498">
        <v>1</v>
      </c>
      <c r="O384" s="498">
        <v>888.06</v>
      </c>
      <c r="P384" s="511">
        <v>1.0363636363636364</v>
      </c>
      <c r="Q384" s="499">
        <v>888.06</v>
      </c>
    </row>
    <row r="385" spans="1:17" ht="14.4" customHeight="1" x14ac:dyDescent="0.3">
      <c r="A385" s="494" t="s">
        <v>2514</v>
      </c>
      <c r="B385" s="495" t="s">
        <v>2082</v>
      </c>
      <c r="C385" s="495" t="s">
        <v>2048</v>
      </c>
      <c r="D385" s="495" t="s">
        <v>2204</v>
      </c>
      <c r="E385" s="495" t="s">
        <v>2205</v>
      </c>
      <c r="F385" s="498">
        <v>4</v>
      </c>
      <c r="G385" s="498">
        <v>3324.64</v>
      </c>
      <c r="H385" s="498">
        <v>1</v>
      </c>
      <c r="I385" s="498">
        <v>831.16</v>
      </c>
      <c r="J385" s="498">
        <v>2</v>
      </c>
      <c r="K385" s="498">
        <v>1662.32</v>
      </c>
      <c r="L385" s="498">
        <v>0.5</v>
      </c>
      <c r="M385" s="498">
        <v>831.16</v>
      </c>
      <c r="N385" s="498">
        <v>3</v>
      </c>
      <c r="O385" s="498">
        <v>2493.48</v>
      </c>
      <c r="P385" s="511">
        <v>0.75</v>
      </c>
      <c r="Q385" s="499">
        <v>831.16</v>
      </c>
    </row>
    <row r="386" spans="1:17" ht="14.4" customHeight="1" x14ac:dyDescent="0.3">
      <c r="A386" s="494" t="s">
        <v>2514</v>
      </c>
      <c r="B386" s="495" t="s">
        <v>2082</v>
      </c>
      <c r="C386" s="495" t="s">
        <v>2048</v>
      </c>
      <c r="D386" s="495" t="s">
        <v>2206</v>
      </c>
      <c r="E386" s="495" t="s">
        <v>2207</v>
      </c>
      <c r="F386" s="498">
        <v>7</v>
      </c>
      <c r="G386" s="498">
        <v>27291.599999999999</v>
      </c>
      <c r="H386" s="498">
        <v>1</v>
      </c>
      <c r="I386" s="498">
        <v>3898.7999999999997</v>
      </c>
      <c r="J386" s="498"/>
      <c r="K386" s="498"/>
      <c r="L386" s="498"/>
      <c r="M386" s="498"/>
      <c r="N386" s="498"/>
      <c r="O386" s="498"/>
      <c r="P386" s="511"/>
      <c r="Q386" s="499"/>
    </row>
    <row r="387" spans="1:17" ht="14.4" customHeight="1" x14ac:dyDescent="0.3">
      <c r="A387" s="494" t="s">
        <v>2514</v>
      </c>
      <c r="B387" s="495" t="s">
        <v>2082</v>
      </c>
      <c r="C387" s="495" t="s">
        <v>2048</v>
      </c>
      <c r="D387" s="495" t="s">
        <v>2208</v>
      </c>
      <c r="E387" s="495" t="s">
        <v>2209</v>
      </c>
      <c r="F387" s="498">
        <v>1</v>
      </c>
      <c r="G387" s="498">
        <v>2205</v>
      </c>
      <c r="H387" s="498">
        <v>1</v>
      </c>
      <c r="I387" s="498">
        <v>2205</v>
      </c>
      <c r="J387" s="498"/>
      <c r="K387" s="498"/>
      <c r="L387" s="498"/>
      <c r="M387" s="498"/>
      <c r="N387" s="498">
        <v>2</v>
      </c>
      <c r="O387" s="498">
        <v>4410</v>
      </c>
      <c r="P387" s="511">
        <v>2</v>
      </c>
      <c r="Q387" s="499">
        <v>2205</v>
      </c>
    </row>
    <row r="388" spans="1:17" ht="14.4" customHeight="1" x14ac:dyDescent="0.3">
      <c r="A388" s="494" t="s">
        <v>2514</v>
      </c>
      <c r="B388" s="495" t="s">
        <v>2082</v>
      </c>
      <c r="C388" s="495" t="s">
        <v>2048</v>
      </c>
      <c r="D388" s="495" t="s">
        <v>2210</v>
      </c>
      <c r="E388" s="495" t="s">
        <v>2211</v>
      </c>
      <c r="F388" s="498">
        <v>33</v>
      </c>
      <c r="G388" s="498">
        <v>47726.48</v>
      </c>
      <c r="H388" s="498">
        <v>1</v>
      </c>
      <c r="I388" s="498">
        <v>1446.2569696969697</v>
      </c>
      <c r="J388" s="498">
        <v>22</v>
      </c>
      <c r="K388" s="498">
        <v>32403.360000000001</v>
      </c>
      <c r="L388" s="498">
        <v>0.67893881970763392</v>
      </c>
      <c r="M388" s="498">
        <v>1472.88</v>
      </c>
      <c r="N388" s="498">
        <v>20</v>
      </c>
      <c r="O388" s="498">
        <v>29457.600000000002</v>
      </c>
      <c r="P388" s="511">
        <v>0.61721710882512182</v>
      </c>
      <c r="Q388" s="499">
        <v>1472.88</v>
      </c>
    </row>
    <row r="389" spans="1:17" ht="14.4" customHeight="1" x14ac:dyDescent="0.3">
      <c r="A389" s="494" t="s">
        <v>2514</v>
      </c>
      <c r="B389" s="495" t="s">
        <v>2082</v>
      </c>
      <c r="C389" s="495" t="s">
        <v>2048</v>
      </c>
      <c r="D389" s="495" t="s">
        <v>2212</v>
      </c>
      <c r="E389" s="495" t="s">
        <v>2213</v>
      </c>
      <c r="F389" s="498"/>
      <c r="G389" s="498"/>
      <c r="H389" s="498"/>
      <c r="I389" s="498"/>
      <c r="J389" s="498"/>
      <c r="K389" s="498"/>
      <c r="L389" s="498"/>
      <c r="M389" s="498"/>
      <c r="N389" s="498">
        <v>7</v>
      </c>
      <c r="O389" s="498">
        <v>9184.98</v>
      </c>
      <c r="P389" s="511"/>
      <c r="Q389" s="499">
        <v>1312.1399999999999</v>
      </c>
    </row>
    <row r="390" spans="1:17" ht="14.4" customHeight="1" x14ac:dyDescent="0.3">
      <c r="A390" s="494" t="s">
        <v>2514</v>
      </c>
      <c r="B390" s="495" t="s">
        <v>2082</v>
      </c>
      <c r="C390" s="495" t="s">
        <v>2048</v>
      </c>
      <c r="D390" s="495" t="s">
        <v>2489</v>
      </c>
      <c r="E390" s="495" t="s">
        <v>2490</v>
      </c>
      <c r="F390" s="498"/>
      <c r="G390" s="498"/>
      <c r="H390" s="498"/>
      <c r="I390" s="498"/>
      <c r="J390" s="498">
        <v>5</v>
      </c>
      <c r="K390" s="498">
        <v>18222.900000000001</v>
      </c>
      <c r="L390" s="498"/>
      <c r="M390" s="498">
        <v>3644.5800000000004</v>
      </c>
      <c r="N390" s="498">
        <v>7</v>
      </c>
      <c r="O390" s="498">
        <v>25512.06</v>
      </c>
      <c r="P390" s="511"/>
      <c r="Q390" s="499">
        <v>3644.5800000000004</v>
      </c>
    </row>
    <row r="391" spans="1:17" ht="14.4" customHeight="1" x14ac:dyDescent="0.3">
      <c r="A391" s="494" t="s">
        <v>2514</v>
      </c>
      <c r="B391" s="495" t="s">
        <v>2082</v>
      </c>
      <c r="C391" s="495" t="s">
        <v>2048</v>
      </c>
      <c r="D391" s="495" t="s">
        <v>2216</v>
      </c>
      <c r="E391" s="495" t="s">
        <v>2217</v>
      </c>
      <c r="F391" s="498">
        <v>36</v>
      </c>
      <c r="G391" s="498">
        <v>47009.52</v>
      </c>
      <c r="H391" s="498">
        <v>1</v>
      </c>
      <c r="I391" s="498">
        <v>1305.82</v>
      </c>
      <c r="J391" s="498">
        <v>25</v>
      </c>
      <c r="K391" s="498">
        <v>32645.5</v>
      </c>
      <c r="L391" s="498">
        <v>0.69444444444444453</v>
      </c>
      <c r="M391" s="498">
        <v>1305.82</v>
      </c>
      <c r="N391" s="498">
        <v>28</v>
      </c>
      <c r="O391" s="498">
        <v>35925</v>
      </c>
      <c r="P391" s="511">
        <v>0.76420690957916615</v>
      </c>
      <c r="Q391" s="499">
        <v>1283.0357142857142</v>
      </c>
    </row>
    <row r="392" spans="1:17" ht="14.4" customHeight="1" x14ac:dyDescent="0.3">
      <c r="A392" s="494" t="s">
        <v>2514</v>
      </c>
      <c r="B392" s="495" t="s">
        <v>2082</v>
      </c>
      <c r="C392" s="495" t="s">
        <v>2048</v>
      </c>
      <c r="D392" s="495" t="s">
        <v>2524</v>
      </c>
      <c r="E392" s="495" t="s">
        <v>2525</v>
      </c>
      <c r="F392" s="498">
        <v>1</v>
      </c>
      <c r="G392" s="498">
        <v>30200</v>
      </c>
      <c r="H392" s="498">
        <v>1</v>
      </c>
      <c r="I392" s="498">
        <v>30200</v>
      </c>
      <c r="J392" s="498"/>
      <c r="K392" s="498"/>
      <c r="L392" s="498"/>
      <c r="M392" s="498"/>
      <c r="N392" s="498"/>
      <c r="O392" s="498"/>
      <c r="P392" s="511"/>
      <c r="Q392" s="499"/>
    </row>
    <row r="393" spans="1:17" ht="14.4" customHeight="1" x14ac:dyDescent="0.3">
      <c r="A393" s="494" t="s">
        <v>2514</v>
      </c>
      <c r="B393" s="495" t="s">
        <v>2082</v>
      </c>
      <c r="C393" s="495" t="s">
        <v>2048</v>
      </c>
      <c r="D393" s="495" t="s">
        <v>2491</v>
      </c>
      <c r="E393" s="495" t="s">
        <v>2492</v>
      </c>
      <c r="F393" s="498"/>
      <c r="G393" s="498"/>
      <c r="H393" s="498"/>
      <c r="I393" s="498"/>
      <c r="J393" s="498">
        <v>1</v>
      </c>
      <c r="K393" s="498">
        <v>80000</v>
      </c>
      <c r="L393" s="498"/>
      <c r="M393" s="498">
        <v>80000</v>
      </c>
      <c r="N393" s="498"/>
      <c r="O393" s="498"/>
      <c r="P393" s="511"/>
      <c r="Q393" s="499"/>
    </row>
    <row r="394" spans="1:17" ht="14.4" customHeight="1" x14ac:dyDescent="0.3">
      <c r="A394" s="494" t="s">
        <v>2514</v>
      </c>
      <c r="B394" s="495" t="s">
        <v>2082</v>
      </c>
      <c r="C394" s="495" t="s">
        <v>2048</v>
      </c>
      <c r="D394" s="495" t="s">
        <v>2218</v>
      </c>
      <c r="E394" s="495" t="s">
        <v>2219</v>
      </c>
      <c r="F394" s="498">
        <v>6</v>
      </c>
      <c r="G394" s="498">
        <v>2154.6</v>
      </c>
      <c r="H394" s="498">
        <v>1</v>
      </c>
      <c r="I394" s="498">
        <v>359.09999999999997</v>
      </c>
      <c r="J394" s="498">
        <v>3</v>
      </c>
      <c r="K394" s="498">
        <v>1077.3000000000002</v>
      </c>
      <c r="L394" s="498">
        <v>0.50000000000000011</v>
      </c>
      <c r="M394" s="498">
        <v>359.10000000000008</v>
      </c>
      <c r="N394" s="498">
        <v>9</v>
      </c>
      <c r="O394" s="498">
        <v>3231.9</v>
      </c>
      <c r="P394" s="511">
        <v>1.5</v>
      </c>
      <c r="Q394" s="499">
        <v>359.1</v>
      </c>
    </row>
    <row r="395" spans="1:17" ht="14.4" customHeight="1" x14ac:dyDescent="0.3">
      <c r="A395" s="494" t="s">
        <v>2514</v>
      </c>
      <c r="B395" s="495" t="s">
        <v>2082</v>
      </c>
      <c r="C395" s="495" t="s">
        <v>2048</v>
      </c>
      <c r="D395" s="495" t="s">
        <v>2455</v>
      </c>
      <c r="E395" s="495" t="s">
        <v>2456</v>
      </c>
      <c r="F395" s="498">
        <v>1</v>
      </c>
      <c r="G395" s="498">
        <v>13078</v>
      </c>
      <c r="H395" s="498">
        <v>1</v>
      </c>
      <c r="I395" s="498">
        <v>13078</v>
      </c>
      <c r="J395" s="498"/>
      <c r="K395" s="498"/>
      <c r="L395" s="498"/>
      <c r="M395" s="498"/>
      <c r="N395" s="498"/>
      <c r="O395" s="498"/>
      <c r="P395" s="511"/>
      <c r="Q395" s="499"/>
    </row>
    <row r="396" spans="1:17" ht="14.4" customHeight="1" x14ac:dyDescent="0.3">
      <c r="A396" s="494" t="s">
        <v>2514</v>
      </c>
      <c r="B396" s="495" t="s">
        <v>2082</v>
      </c>
      <c r="C396" s="495" t="s">
        <v>2048</v>
      </c>
      <c r="D396" s="495" t="s">
        <v>2220</v>
      </c>
      <c r="E396" s="495" t="s">
        <v>2221</v>
      </c>
      <c r="F396" s="498">
        <v>5</v>
      </c>
      <c r="G396" s="498">
        <v>4469.5</v>
      </c>
      <c r="H396" s="498">
        <v>1</v>
      </c>
      <c r="I396" s="498">
        <v>893.9</v>
      </c>
      <c r="J396" s="498">
        <v>8</v>
      </c>
      <c r="K396" s="498">
        <v>7151.1999999999989</v>
      </c>
      <c r="L396" s="498">
        <v>1.5999999999999999</v>
      </c>
      <c r="M396" s="498">
        <v>893.89999999999986</v>
      </c>
      <c r="N396" s="498">
        <v>1</v>
      </c>
      <c r="O396" s="498">
        <v>893.9</v>
      </c>
      <c r="P396" s="511">
        <v>0.19999999999999998</v>
      </c>
      <c r="Q396" s="499">
        <v>893.9</v>
      </c>
    </row>
    <row r="397" spans="1:17" ht="14.4" customHeight="1" x14ac:dyDescent="0.3">
      <c r="A397" s="494" t="s">
        <v>2514</v>
      </c>
      <c r="B397" s="495" t="s">
        <v>2082</v>
      </c>
      <c r="C397" s="495" t="s">
        <v>2048</v>
      </c>
      <c r="D397" s="495" t="s">
        <v>2222</v>
      </c>
      <c r="E397" s="495" t="s">
        <v>2223</v>
      </c>
      <c r="F397" s="498"/>
      <c r="G397" s="498"/>
      <c r="H397" s="498"/>
      <c r="I397" s="498"/>
      <c r="J397" s="498"/>
      <c r="K397" s="498"/>
      <c r="L397" s="498"/>
      <c r="M397" s="498"/>
      <c r="N397" s="498">
        <v>3</v>
      </c>
      <c r="O397" s="498">
        <v>2681.7</v>
      </c>
      <c r="P397" s="511"/>
      <c r="Q397" s="499">
        <v>893.9</v>
      </c>
    </row>
    <row r="398" spans="1:17" ht="14.4" customHeight="1" x14ac:dyDescent="0.3">
      <c r="A398" s="494" t="s">
        <v>2514</v>
      </c>
      <c r="B398" s="495" t="s">
        <v>2082</v>
      </c>
      <c r="C398" s="495" t="s">
        <v>2048</v>
      </c>
      <c r="D398" s="495" t="s">
        <v>2526</v>
      </c>
      <c r="E398" s="495" t="s">
        <v>2527</v>
      </c>
      <c r="F398" s="498"/>
      <c r="G398" s="498"/>
      <c r="H398" s="498"/>
      <c r="I398" s="498"/>
      <c r="J398" s="498">
        <v>1</v>
      </c>
      <c r="K398" s="498">
        <v>251.32</v>
      </c>
      <c r="L398" s="498"/>
      <c r="M398" s="498">
        <v>251.32</v>
      </c>
      <c r="N398" s="498"/>
      <c r="O398" s="498"/>
      <c r="P398" s="511"/>
      <c r="Q398" s="499"/>
    </row>
    <row r="399" spans="1:17" ht="14.4" customHeight="1" x14ac:dyDescent="0.3">
      <c r="A399" s="494" t="s">
        <v>2514</v>
      </c>
      <c r="B399" s="495" t="s">
        <v>2082</v>
      </c>
      <c r="C399" s="495" t="s">
        <v>2048</v>
      </c>
      <c r="D399" s="495" t="s">
        <v>2224</v>
      </c>
      <c r="E399" s="495" t="s">
        <v>2225</v>
      </c>
      <c r="F399" s="498">
        <v>4</v>
      </c>
      <c r="G399" s="498">
        <v>66736.17</v>
      </c>
      <c r="H399" s="498">
        <v>1</v>
      </c>
      <c r="I399" s="498">
        <v>16684.0425</v>
      </c>
      <c r="J399" s="498">
        <v>1</v>
      </c>
      <c r="K399" s="498">
        <v>16831.689999999999</v>
      </c>
      <c r="L399" s="498">
        <v>0.25221240595617039</v>
      </c>
      <c r="M399" s="498">
        <v>16831.689999999999</v>
      </c>
      <c r="N399" s="498">
        <v>2</v>
      </c>
      <c r="O399" s="498">
        <v>33663.379999999997</v>
      </c>
      <c r="P399" s="511">
        <v>0.50442481191234079</v>
      </c>
      <c r="Q399" s="499">
        <v>16831.689999999999</v>
      </c>
    </row>
    <row r="400" spans="1:17" ht="14.4" customHeight="1" x14ac:dyDescent="0.3">
      <c r="A400" s="494" t="s">
        <v>2514</v>
      </c>
      <c r="B400" s="495" t="s">
        <v>2082</v>
      </c>
      <c r="C400" s="495" t="s">
        <v>2048</v>
      </c>
      <c r="D400" s="495" t="s">
        <v>2226</v>
      </c>
      <c r="E400" s="495" t="s">
        <v>2227</v>
      </c>
      <c r="F400" s="498"/>
      <c r="G400" s="498"/>
      <c r="H400" s="498"/>
      <c r="I400" s="498"/>
      <c r="J400" s="498">
        <v>1</v>
      </c>
      <c r="K400" s="498">
        <v>32179.09</v>
      </c>
      <c r="L400" s="498"/>
      <c r="M400" s="498">
        <v>32179.09</v>
      </c>
      <c r="N400" s="498"/>
      <c r="O400" s="498"/>
      <c r="P400" s="511"/>
      <c r="Q400" s="499"/>
    </row>
    <row r="401" spans="1:17" ht="14.4" customHeight="1" x14ac:dyDescent="0.3">
      <c r="A401" s="494" t="s">
        <v>2514</v>
      </c>
      <c r="B401" s="495" t="s">
        <v>2082</v>
      </c>
      <c r="C401" s="495" t="s">
        <v>2048</v>
      </c>
      <c r="D401" s="495" t="s">
        <v>2228</v>
      </c>
      <c r="E401" s="495" t="s">
        <v>2229</v>
      </c>
      <c r="F401" s="498">
        <v>2</v>
      </c>
      <c r="G401" s="498">
        <v>12943.130000000001</v>
      </c>
      <c r="H401" s="498">
        <v>1</v>
      </c>
      <c r="I401" s="498">
        <v>6471.5650000000005</v>
      </c>
      <c r="J401" s="498">
        <v>1</v>
      </c>
      <c r="K401" s="498">
        <v>6587.13</v>
      </c>
      <c r="L401" s="498">
        <v>0.50892867490321114</v>
      </c>
      <c r="M401" s="498">
        <v>6587.13</v>
      </c>
      <c r="N401" s="498">
        <v>4</v>
      </c>
      <c r="O401" s="498">
        <v>26348.52</v>
      </c>
      <c r="P401" s="511">
        <v>2.0357146996128446</v>
      </c>
      <c r="Q401" s="499">
        <v>6587.13</v>
      </c>
    </row>
    <row r="402" spans="1:17" ht="14.4" customHeight="1" x14ac:dyDescent="0.3">
      <c r="A402" s="494" t="s">
        <v>2514</v>
      </c>
      <c r="B402" s="495" t="s">
        <v>2082</v>
      </c>
      <c r="C402" s="495" t="s">
        <v>2048</v>
      </c>
      <c r="D402" s="495" t="s">
        <v>2230</v>
      </c>
      <c r="E402" s="495" t="s">
        <v>2231</v>
      </c>
      <c r="F402" s="498">
        <v>16</v>
      </c>
      <c r="G402" s="498">
        <v>29465.919999999998</v>
      </c>
      <c r="H402" s="498">
        <v>1</v>
      </c>
      <c r="I402" s="498">
        <v>1841.62</v>
      </c>
      <c r="J402" s="498">
        <v>7</v>
      </c>
      <c r="K402" s="498">
        <v>12891.34</v>
      </c>
      <c r="L402" s="498">
        <v>0.43750000000000006</v>
      </c>
      <c r="M402" s="498">
        <v>1841.6200000000001</v>
      </c>
      <c r="N402" s="498">
        <v>14</v>
      </c>
      <c r="O402" s="498">
        <v>25782.68</v>
      </c>
      <c r="P402" s="511">
        <v>0.87500000000000011</v>
      </c>
      <c r="Q402" s="499">
        <v>1841.6200000000001</v>
      </c>
    </row>
    <row r="403" spans="1:17" ht="14.4" customHeight="1" x14ac:dyDescent="0.3">
      <c r="A403" s="494" t="s">
        <v>2514</v>
      </c>
      <c r="B403" s="495" t="s">
        <v>2082</v>
      </c>
      <c r="C403" s="495" t="s">
        <v>2048</v>
      </c>
      <c r="D403" s="495" t="s">
        <v>2495</v>
      </c>
      <c r="E403" s="495" t="s">
        <v>2496</v>
      </c>
      <c r="F403" s="498">
        <v>1</v>
      </c>
      <c r="G403" s="498">
        <v>18571</v>
      </c>
      <c r="H403" s="498">
        <v>1</v>
      </c>
      <c r="I403" s="498">
        <v>18571</v>
      </c>
      <c r="J403" s="498"/>
      <c r="K403" s="498"/>
      <c r="L403" s="498"/>
      <c r="M403" s="498"/>
      <c r="N403" s="498">
        <v>2</v>
      </c>
      <c r="O403" s="498">
        <v>38492.620000000003</v>
      </c>
      <c r="P403" s="511">
        <v>2.0727273706316303</v>
      </c>
      <c r="Q403" s="499">
        <v>19246.310000000001</v>
      </c>
    </row>
    <row r="404" spans="1:17" ht="14.4" customHeight="1" x14ac:dyDescent="0.3">
      <c r="A404" s="494" t="s">
        <v>2514</v>
      </c>
      <c r="B404" s="495" t="s">
        <v>2082</v>
      </c>
      <c r="C404" s="495" t="s">
        <v>2048</v>
      </c>
      <c r="D404" s="495" t="s">
        <v>2236</v>
      </c>
      <c r="E404" s="495" t="s">
        <v>2237</v>
      </c>
      <c r="F404" s="498">
        <v>5</v>
      </c>
      <c r="G404" s="498">
        <v>78094.64</v>
      </c>
      <c r="H404" s="498">
        <v>1</v>
      </c>
      <c r="I404" s="498">
        <v>15618.928</v>
      </c>
      <c r="J404" s="498">
        <v>4</v>
      </c>
      <c r="K404" s="498">
        <v>63819.28</v>
      </c>
      <c r="L404" s="498">
        <v>0.81720435615043485</v>
      </c>
      <c r="M404" s="498">
        <v>15954.82</v>
      </c>
      <c r="N404" s="498">
        <v>3</v>
      </c>
      <c r="O404" s="498">
        <v>47864.46</v>
      </c>
      <c r="P404" s="511">
        <v>0.61290326711282617</v>
      </c>
      <c r="Q404" s="499">
        <v>15954.82</v>
      </c>
    </row>
    <row r="405" spans="1:17" ht="14.4" customHeight="1" x14ac:dyDescent="0.3">
      <c r="A405" s="494" t="s">
        <v>2514</v>
      </c>
      <c r="B405" s="495" t="s">
        <v>2082</v>
      </c>
      <c r="C405" s="495" t="s">
        <v>2048</v>
      </c>
      <c r="D405" s="495" t="s">
        <v>2528</v>
      </c>
      <c r="E405" s="495" t="s">
        <v>2529</v>
      </c>
      <c r="F405" s="498">
        <v>2</v>
      </c>
      <c r="G405" s="498">
        <v>52069.82</v>
      </c>
      <c r="H405" s="498">
        <v>1</v>
      </c>
      <c r="I405" s="498">
        <v>26034.91</v>
      </c>
      <c r="J405" s="498">
        <v>2</v>
      </c>
      <c r="K405" s="498">
        <v>52999.64</v>
      </c>
      <c r="L405" s="498">
        <v>1.0178571771517551</v>
      </c>
      <c r="M405" s="498">
        <v>26499.82</v>
      </c>
      <c r="N405" s="498">
        <v>2</v>
      </c>
      <c r="O405" s="498">
        <v>52999.64</v>
      </c>
      <c r="P405" s="511">
        <v>1.0178571771517551</v>
      </c>
      <c r="Q405" s="499">
        <v>26499.82</v>
      </c>
    </row>
    <row r="406" spans="1:17" ht="14.4" customHeight="1" x14ac:dyDescent="0.3">
      <c r="A406" s="494" t="s">
        <v>2514</v>
      </c>
      <c r="B406" s="495" t="s">
        <v>2082</v>
      </c>
      <c r="C406" s="495" t="s">
        <v>2048</v>
      </c>
      <c r="D406" s="495" t="s">
        <v>2467</v>
      </c>
      <c r="E406" s="495" t="s">
        <v>2468</v>
      </c>
      <c r="F406" s="498"/>
      <c r="G406" s="498"/>
      <c r="H406" s="498"/>
      <c r="I406" s="498"/>
      <c r="J406" s="498"/>
      <c r="K406" s="498"/>
      <c r="L406" s="498"/>
      <c r="M406" s="498"/>
      <c r="N406" s="498">
        <v>1</v>
      </c>
      <c r="O406" s="498">
        <v>33125.26</v>
      </c>
      <c r="P406" s="511"/>
      <c r="Q406" s="499">
        <v>33125.26</v>
      </c>
    </row>
    <row r="407" spans="1:17" ht="14.4" customHeight="1" x14ac:dyDescent="0.3">
      <c r="A407" s="494" t="s">
        <v>2514</v>
      </c>
      <c r="B407" s="495" t="s">
        <v>2082</v>
      </c>
      <c r="C407" s="495" t="s">
        <v>2048</v>
      </c>
      <c r="D407" s="495" t="s">
        <v>2246</v>
      </c>
      <c r="E407" s="495" t="s">
        <v>2247</v>
      </c>
      <c r="F407" s="498"/>
      <c r="G407" s="498"/>
      <c r="H407" s="498"/>
      <c r="I407" s="498"/>
      <c r="J407" s="498"/>
      <c r="K407" s="498"/>
      <c r="L407" s="498"/>
      <c r="M407" s="498"/>
      <c r="N407" s="498">
        <v>1</v>
      </c>
      <c r="O407" s="498">
        <v>380.86</v>
      </c>
      <c r="P407" s="511"/>
      <c r="Q407" s="499">
        <v>380.86</v>
      </c>
    </row>
    <row r="408" spans="1:17" ht="14.4" customHeight="1" x14ac:dyDescent="0.3">
      <c r="A408" s="494" t="s">
        <v>2514</v>
      </c>
      <c r="B408" s="495" t="s">
        <v>2082</v>
      </c>
      <c r="C408" s="495" t="s">
        <v>2048</v>
      </c>
      <c r="D408" s="495" t="s">
        <v>2530</v>
      </c>
      <c r="E408" s="495" t="s">
        <v>2531</v>
      </c>
      <c r="F408" s="498"/>
      <c r="G408" s="498"/>
      <c r="H408" s="498"/>
      <c r="I408" s="498"/>
      <c r="J408" s="498"/>
      <c r="K408" s="498"/>
      <c r="L408" s="498"/>
      <c r="M408" s="498"/>
      <c r="N408" s="498">
        <v>2</v>
      </c>
      <c r="O408" s="498">
        <v>2152.7399999999998</v>
      </c>
      <c r="P408" s="511"/>
      <c r="Q408" s="499">
        <v>1076.3699999999999</v>
      </c>
    </row>
    <row r="409" spans="1:17" ht="14.4" customHeight="1" x14ac:dyDescent="0.3">
      <c r="A409" s="494" t="s">
        <v>2514</v>
      </c>
      <c r="B409" s="495" t="s">
        <v>2082</v>
      </c>
      <c r="C409" s="495" t="s">
        <v>2048</v>
      </c>
      <c r="D409" s="495" t="s">
        <v>2497</v>
      </c>
      <c r="E409" s="495" t="s">
        <v>2498</v>
      </c>
      <c r="F409" s="498"/>
      <c r="G409" s="498"/>
      <c r="H409" s="498"/>
      <c r="I409" s="498"/>
      <c r="J409" s="498"/>
      <c r="K409" s="498"/>
      <c r="L409" s="498"/>
      <c r="M409" s="498"/>
      <c r="N409" s="498">
        <v>3</v>
      </c>
      <c r="O409" s="498">
        <v>3255.6000000000004</v>
      </c>
      <c r="P409" s="511"/>
      <c r="Q409" s="499">
        <v>1085.2</v>
      </c>
    </row>
    <row r="410" spans="1:17" ht="14.4" customHeight="1" x14ac:dyDescent="0.3">
      <c r="A410" s="494" t="s">
        <v>2514</v>
      </c>
      <c r="B410" s="495" t="s">
        <v>2082</v>
      </c>
      <c r="C410" s="495" t="s">
        <v>2048</v>
      </c>
      <c r="D410" s="495" t="s">
        <v>2250</v>
      </c>
      <c r="E410" s="495" t="s">
        <v>2251</v>
      </c>
      <c r="F410" s="498">
        <v>1</v>
      </c>
      <c r="G410" s="498">
        <v>13465.47</v>
      </c>
      <c r="H410" s="498">
        <v>1</v>
      </c>
      <c r="I410" s="498">
        <v>13465.47</v>
      </c>
      <c r="J410" s="498">
        <v>2</v>
      </c>
      <c r="K410" s="498">
        <v>26930.94</v>
      </c>
      <c r="L410" s="498">
        <v>2</v>
      </c>
      <c r="M410" s="498">
        <v>13465.47</v>
      </c>
      <c r="N410" s="498">
        <v>2</v>
      </c>
      <c r="O410" s="498">
        <v>26930.94</v>
      </c>
      <c r="P410" s="511">
        <v>2</v>
      </c>
      <c r="Q410" s="499">
        <v>13465.47</v>
      </c>
    </row>
    <row r="411" spans="1:17" ht="14.4" customHeight="1" x14ac:dyDescent="0.3">
      <c r="A411" s="494" t="s">
        <v>2514</v>
      </c>
      <c r="B411" s="495" t="s">
        <v>2082</v>
      </c>
      <c r="C411" s="495" t="s">
        <v>2048</v>
      </c>
      <c r="D411" s="495" t="s">
        <v>2532</v>
      </c>
      <c r="E411" s="495" t="s">
        <v>2533</v>
      </c>
      <c r="F411" s="498"/>
      <c r="G411" s="498"/>
      <c r="H411" s="498"/>
      <c r="I411" s="498"/>
      <c r="J411" s="498"/>
      <c r="K411" s="498"/>
      <c r="L411" s="498"/>
      <c r="M411" s="498"/>
      <c r="N411" s="498">
        <v>1</v>
      </c>
      <c r="O411" s="498">
        <v>6938.56</v>
      </c>
      <c r="P411" s="511"/>
      <c r="Q411" s="499">
        <v>6938.56</v>
      </c>
    </row>
    <row r="412" spans="1:17" ht="14.4" customHeight="1" x14ac:dyDescent="0.3">
      <c r="A412" s="494" t="s">
        <v>2514</v>
      </c>
      <c r="B412" s="495" t="s">
        <v>2082</v>
      </c>
      <c r="C412" s="495" t="s">
        <v>2057</v>
      </c>
      <c r="D412" s="495" t="s">
        <v>2262</v>
      </c>
      <c r="E412" s="495" t="s">
        <v>2263</v>
      </c>
      <c r="F412" s="498">
        <v>1</v>
      </c>
      <c r="G412" s="498">
        <v>204</v>
      </c>
      <c r="H412" s="498">
        <v>1</v>
      </c>
      <c r="I412" s="498">
        <v>204</v>
      </c>
      <c r="J412" s="498">
        <v>2</v>
      </c>
      <c r="K412" s="498">
        <v>410</v>
      </c>
      <c r="L412" s="498">
        <v>2.0098039215686274</v>
      </c>
      <c r="M412" s="498">
        <v>205</v>
      </c>
      <c r="N412" s="498">
        <v>1</v>
      </c>
      <c r="O412" s="498">
        <v>206</v>
      </c>
      <c r="P412" s="511">
        <v>1.0098039215686274</v>
      </c>
      <c r="Q412" s="499">
        <v>206</v>
      </c>
    </row>
    <row r="413" spans="1:17" ht="14.4" customHeight="1" x14ac:dyDescent="0.3">
      <c r="A413" s="494" t="s">
        <v>2514</v>
      </c>
      <c r="B413" s="495" t="s">
        <v>2082</v>
      </c>
      <c r="C413" s="495" t="s">
        <v>2057</v>
      </c>
      <c r="D413" s="495" t="s">
        <v>2264</v>
      </c>
      <c r="E413" s="495" t="s">
        <v>2265</v>
      </c>
      <c r="F413" s="498">
        <v>3</v>
      </c>
      <c r="G413" s="498">
        <v>447</v>
      </c>
      <c r="H413" s="498">
        <v>1</v>
      </c>
      <c r="I413" s="498">
        <v>149</v>
      </c>
      <c r="J413" s="498">
        <v>1</v>
      </c>
      <c r="K413" s="498">
        <v>150</v>
      </c>
      <c r="L413" s="498">
        <v>0.33557046979865773</v>
      </c>
      <c r="M413" s="498">
        <v>150</v>
      </c>
      <c r="N413" s="498"/>
      <c r="O413" s="498"/>
      <c r="P413" s="511"/>
      <c r="Q413" s="499"/>
    </row>
    <row r="414" spans="1:17" ht="14.4" customHeight="1" x14ac:dyDescent="0.3">
      <c r="A414" s="494" t="s">
        <v>2514</v>
      </c>
      <c r="B414" s="495" t="s">
        <v>2082</v>
      </c>
      <c r="C414" s="495" t="s">
        <v>2057</v>
      </c>
      <c r="D414" s="495" t="s">
        <v>2266</v>
      </c>
      <c r="E414" s="495" t="s">
        <v>2267</v>
      </c>
      <c r="F414" s="498">
        <v>6</v>
      </c>
      <c r="G414" s="498">
        <v>1086</v>
      </c>
      <c r="H414" s="498">
        <v>1</v>
      </c>
      <c r="I414" s="498">
        <v>181</v>
      </c>
      <c r="J414" s="498">
        <v>2</v>
      </c>
      <c r="K414" s="498">
        <v>364</v>
      </c>
      <c r="L414" s="498">
        <v>0.33517495395948432</v>
      </c>
      <c r="M414" s="498">
        <v>182</v>
      </c>
      <c r="N414" s="498">
        <v>3</v>
      </c>
      <c r="O414" s="498">
        <v>547</v>
      </c>
      <c r="P414" s="511">
        <v>0.50368324125230202</v>
      </c>
      <c r="Q414" s="499">
        <v>182.33333333333334</v>
      </c>
    </row>
    <row r="415" spans="1:17" ht="14.4" customHeight="1" x14ac:dyDescent="0.3">
      <c r="A415" s="494" t="s">
        <v>2514</v>
      </c>
      <c r="B415" s="495" t="s">
        <v>2082</v>
      </c>
      <c r="C415" s="495" t="s">
        <v>2057</v>
      </c>
      <c r="D415" s="495" t="s">
        <v>2268</v>
      </c>
      <c r="E415" s="495" t="s">
        <v>2269</v>
      </c>
      <c r="F415" s="498">
        <v>13</v>
      </c>
      <c r="G415" s="498">
        <v>1612</v>
      </c>
      <c r="H415" s="498">
        <v>1</v>
      </c>
      <c r="I415" s="498">
        <v>124</v>
      </c>
      <c r="J415" s="498">
        <v>4</v>
      </c>
      <c r="K415" s="498">
        <v>496</v>
      </c>
      <c r="L415" s="498">
        <v>0.30769230769230771</v>
      </c>
      <c r="M415" s="498">
        <v>124</v>
      </c>
      <c r="N415" s="498">
        <v>2</v>
      </c>
      <c r="O415" s="498">
        <v>249</v>
      </c>
      <c r="P415" s="511">
        <v>0.15446650124069478</v>
      </c>
      <c r="Q415" s="499">
        <v>124.5</v>
      </c>
    </row>
    <row r="416" spans="1:17" ht="14.4" customHeight="1" x14ac:dyDescent="0.3">
      <c r="A416" s="494" t="s">
        <v>2514</v>
      </c>
      <c r="B416" s="495" t="s">
        <v>2082</v>
      </c>
      <c r="C416" s="495" t="s">
        <v>2057</v>
      </c>
      <c r="D416" s="495" t="s">
        <v>2270</v>
      </c>
      <c r="E416" s="495" t="s">
        <v>2271</v>
      </c>
      <c r="F416" s="498">
        <v>35</v>
      </c>
      <c r="G416" s="498">
        <v>7560</v>
      </c>
      <c r="H416" s="498">
        <v>1</v>
      </c>
      <c r="I416" s="498">
        <v>216</v>
      </c>
      <c r="J416" s="498">
        <v>13</v>
      </c>
      <c r="K416" s="498">
        <v>2821</v>
      </c>
      <c r="L416" s="498">
        <v>0.37314814814814817</v>
      </c>
      <c r="M416" s="498">
        <v>217</v>
      </c>
      <c r="N416" s="498">
        <v>7</v>
      </c>
      <c r="O416" s="498">
        <v>1521</v>
      </c>
      <c r="P416" s="511">
        <v>0.2011904761904762</v>
      </c>
      <c r="Q416" s="499">
        <v>217.28571428571428</v>
      </c>
    </row>
    <row r="417" spans="1:17" ht="14.4" customHeight="1" x14ac:dyDescent="0.3">
      <c r="A417" s="494" t="s">
        <v>2514</v>
      </c>
      <c r="B417" s="495" t="s">
        <v>2082</v>
      </c>
      <c r="C417" s="495" t="s">
        <v>2057</v>
      </c>
      <c r="D417" s="495" t="s">
        <v>2272</v>
      </c>
      <c r="E417" s="495" t="s">
        <v>2273</v>
      </c>
      <c r="F417" s="498">
        <v>2</v>
      </c>
      <c r="G417" s="498">
        <v>432</v>
      </c>
      <c r="H417" s="498">
        <v>1</v>
      </c>
      <c r="I417" s="498">
        <v>216</v>
      </c>
      <c r="J417" s="498"/>
      <c r="K417" s="498"/>
      <c r="L417" s="498"/>
      <c r="M417" s="498"/>
      <c r="N417" s="498">
        <v>1</v>
      </c>
      <c r="O417" s="498">
        <v>217</v>
      </c>
      <c r="P417" s="511">
        <v>0.50231481481481477</v>
      </c>
      <c r="Q417" s="499">
        <v>217</v>
      </c>
    </row>
    <row r="418" spans="1:17" ht="14.4" customHeight="1" x14ac:dyDescent="0.3">
      <c r="A418" s="494" t="s">
        <v>2514</v>
      </c>
      <c r="B418" s="495" t="s">
        <v>2082</v>
      </c>
      <c r="C418" s="495" t="s">
        <v>2057</v>
      </c>
      <c r="D418" s="495" t="s">
        <v>2276</v>
      </c>
      <c r="E418" s="495" t="s">
        <v>2277</v>
      </c>
      <c r="F418" s="498">
        <v>177</v>
      </c>
      <c r="G418" s="498">
        <v>38586</v>
      </c>
      <c r="H418" s="498">
        <v>1</v>
      </c>
      <c r="I418" s="498">
        <v>218</v>
      </c>
      <c r="J418" s="498">
        <v>164</v>
      </c>
      <c r="K418" s="498">
        <v>35916</v>
      </c>
      <c r="L418" s="498">
        <v>0.93080391851967037</v>
      </c>
      <c r="M418" s="498">
        <v>219</v>
      </c>
      <c r="N418" s="498">
        <v>148</v>
      </c>
      <c r="O418" s="498">
        <v>32490</v>
      </c>
      <c r="P418" s="511">
        <v>0.84201523868760686</v>
      </c>
      <c r="Q418" s="499">
        <v>219.52702702702703</v>
      </c>
    </row>
    <row r="419" spans="1:17" ht="14.4" customHeight="1" x14ac:dyDescent="0.3">
      <c r="A419" s="494" t="s">
        <v>2514</v>
      </c>
      <c r="B419" s="495" t="s">
        <v>2082</v>
      </c>
      <c r="C419" s="495" t="s">
        <v>2057</v>
      </c>
      <c r="D419" s="495" t="s">
        <v>2278</v>
      </c>
      <c r="E419" s="495" t="s">
        <v>2279</v>
      </c>
      <c r="F419" s="498">
        <v>76</v>
      </c>
      <c r="G419" s="498">
        <v>46208</v>
      </c>
      <c r="H419" s="498">
        <v>1</v>
      </c>
      <c r="I419" s="498">
        <v>608</v>
      </c>
      <c r="J419" s="498">
        <v>62</v>
      </c>
      <c r="K419" s="498">
        <v>37758</v>
      </c>
      <c r="L419" s="498">
        <v>0.81713123268698062</v>
      </c>
      <c r="M419" s="498">
        <v>609</v>
      </c>
      <c r="N419" s="498">
        <v>44</v>
      </c>
      <c r="O419" s="498">
        <v>26868</v>
      </c>
      <c r="P419" s="511">
        <v>0.58145775623268703</v>
      </c>
      <c r="Q419" s="499">
        <v>610.63636363636363</v>
      </c>
    </row>
    <row r="420" spans="1:17" ht="14.4" customHeight="1" x14ac:dyDescent="0.3">
      <c r="A420" s="494" t="s">
        <v>2514</v>
      </c>
      <c r="B420" s="495" t="s">
        <v>2082</v>
      </c>
      <c r="C420" s="495" t="s">
        <v>2057</v>
      </c>
      <c r="D420" s="495" t="s">
        <v>2292</v>
      </c>
      <c r="E420" s="495" t="s">
        <v>2293</v>
      </c>
      <c r="F420" s="498">
        <v>2</v>
      </c>
      <c r="G420" s="498">
        <v>512</v>
      </c>
      <c r="H420" s="498">
        <v>1</v>
      </c>
      <c r="I420" s="498">
        <v>256</v>
      </c>
      <c r="J420" s="498"/>
      <c r="K420" s="498"/>
      <c r="L420" s="498"/>
      <c r="M420" s="498"/>
      <c r="N420" s="498"/>
      <c r="O420" s="498"/>
      <c r="P420" s="511"/>
      <c r="Q420" s="499"/>
    </row>
    <row r="421" spans="1:17" ht="14.4" customHeight="1" x14ac:dyDescent="0.3">
      <c r="A421" s="494" t="s">
        <v>2514</v>
      </c>
      <c r="B421" s="495" t="s">
        <v>2082</v>
      </c>
      <c r="C421" s="495" t="s">
        <v>2057</v>
      </c>
      <c r="D421" s="495" t="s">
        <v>2294</v>
      </c>
      <c r="E421" s="495" t="s">
        <v>2295</v>
      </c>
      <c r="F421" s="498">
        <v>54</v>
      </c>
      <c r="G421" s="498">
        <v>17550</v>
      </c>
      <c r="H421" s="498">
        <v>1</v>
      </c>
      <c r="I421" s="498">
        <v>325</v>
      </c>
      <c r="J421" s="498">
        <v>69</v>
      </c>
      <c r="K421" s="498">
        <v>22494</v>
      </c>
      <c r="L421" s="498">
        <v>1.2817094017094017</v>
      </c>
      <c r="M421" s="498">
        <v>326</v>
      </c>
      <c r="N421" s="498">
        <v>47</v>
      </c>
      <c r="O421" s="498">
        <v>15403</v>
      </c>
      <c r="P421" s="511">
        <v>0.87766381766381762</v>
      </c>
      <c r="Q421" s="499">
        <v>327.72340425531917</v>
      </c>
    </row>
    <row r="422" spans="1:17" ht="14.4" customHeight="1" x14ac:dyDescent="0.3">
      <c r="A422" s="494" t="s">
        <v>2514</v>
      </c>
      <c r="B422" s="495" t="s">
        <v>2082</v>
      </c>
      <c r="C422" s="495" t="s">
        <v>2057</v>
      </c>
      <c r="D422" s="495" t="s">
        <v>2300</v>
      </c>
      <c r="E422" s="495" t="s">
        <v>2301</v>
      </c>
      <c r="F422" s="498">
        <v>3</v>
      </c>
      <c r="G422" s="498">
        <v>12366</v>
      </c>
      <c r="H422" s="498">
        <v>1</v>
      </c>
      <c r="I422" s="498">
        <v>4122</v>
      </c>
      <c r="J422" s="498">
        <v>3</v>
      </c>
      <c r="K422" s="498">
        <v>12381</v>
      </c>
      <c r="L422" s="498">
        <v>1.0012130033964095</v>
      </c>
      <c r="M422" s="498">
        <v>4127</v>
      </c>
      <c r="N422" s="498">
        <v>3</v>
      </c>
      <c r="O422" s="498">
        <v>12397</v>
      </c>
      <c r="P422" s="511">
        <v>1.0025068736859131</v>
      </c>
      <c r="Q422" s="499">
        <v>4132.333333333333</v>
      </c>
    </row>
    <row r="423" spans="1:17" ht="14.4" customHeight="1" x14ac:dyDescent="0.3">
      <c r="A423" s="494" t="s">
        <v>2514</v>
      </c>
      <c r="B423" s="495" t="s">
        <v>2082</v>
      </c>
      <c r="C423" s="495" t="s">
        <v>2057</v>
      </c>
      <c r="D423" s="495" t="s">
        <v>2302</v>
      </c>
      <c r="E423" s="495" t="s">
        <v>2303</v>
      </c>
      <c r="F423" s="498">
        <v>4</v>
      </c>
      <c r="G423" s="498">
        <v>1108</v>
      </c>
      <c r="H423" s="498">
        <v>1</v>
      </c>
      <c r="I423" s="498">
        <v>277</v>
      </c>
      <c r="J423" s="498">
        <v>3</v>
      </c>
      <c r="K423" s="498">
        <v>834</v>
      </c>
      <c r="L423" s="498">
        <v>0.75270758122743686</v>
      </c>
      <c r="M423" s="498">
        <v>278</v>
      </c>
      <c r="N423" s="498">
        <v>2</v>
      </c>
      <c r="O423" s="498">
        <v>556</v>
      </c>
      <c r="P423" s="511">
        <v>0.50180505415162457</v>
      </c>
      <c r="Q423" s="499">
        <v>278</v>
      </c>
    </row>
    <row r="424" spans="1:17" ht="14.4" customHeight="1" x14ac:dyDescent="0.3">
      <c r="A424" s="494" t="s">
        <v>2514</v>
      </c>
      <c r="B424" s="495" t="s">
        <v>2082</v>
      </c>
      <c r="C424" s="495" t="s">
        <v>2057</v>
      </c>
      <c r="D424" s="495" t="s">
        <v>2306</v>
      </c>
      <c r="E424" s="495" t="s">
        <v>2307</v>
      </c>
      <c r="F424" s="498">
        <v>30</v>
      </c>
      <c r="G424" s="498">
        <v>187320</v>
      </c>
      <c r="H424" s="498">
        <v>1</v>
      </c>
      <c r="I424" s="498">
        <v>6244</v>
      </c>
      <c r="J424" s="498">
        <v>13</v>
      </c>
      <c r="K424" s="498">
        <v>81250</v>
      </c>
      <c r="L424" s="498">
        <v>0.43374973307708736</v>
      </c>
      <c r="M424" s="498">
        <v>6250</v>
      </c>
      <c r="N424" s="498">
        <v>23</v>
      </c>
      <c r="O424" s="498">
        <v>143880</v>
      </c>
      <c r="P424" s="511">
        <v>0.76809737347853935</v>
      </c>
      <c r="Q424" s="499">
        <v>6255.652173913043</v>
      </c>
    </row>
    <row r="425" spans="1:17" ht="14.4" customHeight="1" x14ac:dyDescent="0.3">
      <c r="A425" s="494" t="s">
        <v>2514</v>
      </c>
      <c r="B425" s="495" t="s">
        <v>2082</v>
      </c>
      <c r="C425" s="495" t="s">
        <v>2057</v>
      </c>
      <c r="D425" s="495" t="s">
        <v>2308</v>
      </c>
      <c r="E425" s="495" t="s">
        <v>2309</v>
      </c>
      <c r="F425" s="498">
        <v>38</v>
      </c>
      <c r="G425" s="498">
        <v>57380</v>
      </c>
      <c r="H425" s="498">
        <v>1</v>
      </c>
      <c r="I425" s="498">
        <v>1510</v>
      </c>
      <c r="J425" s="498">
        <v>25</v>
      </c>
      <c r="K425" s="498">
        <v>37875</v>
      </c>
      <c r="L425" s="498">
        <v>0.66007319623562222</v>
      </c>
      <c r="M425" s="498">
        <v>1515</v>
      </c>
      <c r="N425" s="498">
        <v>32</v>
      </c>
      <c r="O425" s="498">
        <v>48560</v>
      </c>
      <c r="P425" s="511">
        <v>0.84628790519344721</v>
      </c>
      <c r="Q425" s="499">
        <v>1517.5</v>
      </c>
    </row>
    <row r="426" spans="1:17" ht="14.4" customHeight="1" x14ac:dyDescent="0.3">
      <c r="A426" s="494" t="s">
        <v>2514</v>
      </c>
      <c r="B426" s="495" t="s">
        <v>2082</v>
      </c>
      <c r="C426" s="495" t="s">
        <v>2057</v>
      </c>
      <c r="D426" s="495" t="s">
        <v>2310</v>
      </c>
      <c r="E426" s="495" t="s">
        <v>2311</v>
      </c>
      <c r="F426" s="498">
        <v>59</v>
      </c>
      <c r="G426" s="498">
        <v>64015</v>
      </c>
      <c r="H426" s="498">
        <v>1</v>
      </c>
      <c r="I426" s="498">
        <v>1085</v>
      </c>
      <c r="J426" s="498">
        <v>53</v>
      </c>
      <c r="K426" s="498">
        <v>57664</v>
      </c>
      <c r="L426" s="498">
        <v>0.90078887760681092</v>
      </c>
      <c r="M426" s="498">
        <v>1088</v>
      </c>
      <c r="N426" s="498">
        <v>74</v>
      </c>
      <c r="O426" s="498">
        <v>80710</v>
      </c>
      <c r="P426" s="511">
        <v>1.2607982504100601</v>
      </c>
      <c r="Q426" s="499">
        <v>1090.6756756756756</v>
      </c>
    </row>
    <row r="427" spans="1:17" ht="14.4" customHeight="1" x14ac:dyDescent="0.3">
      <c r="A427" s="494" t="s">
        <v>2514</v>
      </c>
      <c r="B427" s="495" t="s">
        <v>2082</v>
      </c>
      <c r="C427" s="495" t="s">
        <v>2057</v>
      </c>
      <c r="D427" s="495" t="s">
        <v>2312</v>
      </c>
      <c r="E427" s="495" t="s">
        <v>2313</v>
      </c>
      <c r="F427" s="498"/>
      <c r="G427" s="498"/>
      <c r="H427" s="498"/>
      <c r="I427" s="498"/>
      <c r="J427" s="498"/>
      <c r="K427" s="498"/>
      <c r="L427" s="498"/>
      <c r="M427" s="498"/>
      <c r="N427" s="498">
        <v>1</v>
      </c>
      <c r="O427" s="498">
        <v>4702</v>
      </c>
      <c r="P427" s="511"/>
      <c r="Q427" s="499">
        <v>4702</v>
      </c>
    </row>
    <row r="428" spans="1:17" ht="14.4" customHeight="1" x14ac:dyDescent="0.3">
      <c r="A428" s="494" t="s">
        <v>2514</v>
      </c>
      <c r="B428" s="495" t="s">
        <v>2082</v>
      </c>
      <c r="C428" s="495" t="s">
        <v>2057</v>
      </c>
      <c r="D428" s="495" t="s">
        <v>2314</v>
      </c>
      <c r="E428" s="495" t="s">
        <v>2315</v>
      </c>
      <c r="F428" s="498">
        <v>8</v>
      </c>
      <c r="G428" s="498">
        <v>30488</v>
      </c>
      <c r="H428" s="498">
        <v>1</v>
      </c>
      <c r="I428" s="498">
        <v>3811</v>
      </c>
      <c r="J428" s="498">
        <v>8</v>
      </c>
      <c r="K428" s="498">
        <v>30520</v>
      </c>
      <c r="L428" s="498">
        <v>1.0010495932826029</v>
      </c>
      <c r="M428" s="498">
        <v>3815</v>
      </c>
      <c r="N428" s="498">
        <v>6</v>
      </c>
      <c r="O428" s="498">
        <v>22914</v>
      </c>
      <c r="P428" s="511">
        <v>0.75157438992390446</v>
      </c>
      <c r="Q428" s="499">
        <v>3819</v>
      </c>
    </row>
    <row r="429" spans="1:17" ht="14.4" customHeight="1" x14ac:dyDescent="0.3">
      <c r="A429" s="494" t="s">
        <v>2514</v>
      </c>
      <c r="B429" s="495" t="s">
        <v>2082</v>
      </c>
      <c r="C429" s="495" t="s">
        <v>2057</v>
      </c>
      <c r="D429" s="495" t="s">
        <v>2316</v>
      </c>
      <c r="E429" s="495" t="s">
        <v>2317</v>
      </c>
      <c r="F429" s="498">
        <v>2</v>
      </c>
      <c r="G429" s="498">
        <v>10290</v>
      </c>
      <c r="H429" s="498">
        <v>1</v>
      </c>
      <c r="I429" s="498">
        <v>5145</v>
      </c>
      <c r="J429" s="498"/>
      <c r="K429" s="498"/>
      <c r="L429" s="498"/>
      <c r="M429" s="498"/>
      <c r="N429" s="498">
        <v>1</v>
      </c>
      <c r="O429" s="498">
        <v>5150</v>
      </c>
      <c r="P429" s="511">
        <v>0.50048590864917397</v>
      </c>
      <c r="Q429" s="499">
        <v>5150</v>
      </c>
    </row>
    <row r="430" spans="1:17" ht="14.4" customHeight="1" x14ac:dyDescent="0.3">
      <c r="A430" s="494" t="s">
        <v>2514</v>
      </c>
      <c r="B430" s="495" t="s">
        <v>2082</v>
      </c>
      <c r="C430" s="495" t="s">
        <v>2057</v>
      </c>
      <c r="D430" s="495" t="s">
        <v>2318</v>
      </c>
      <c r="E430" s="495" t="s">
        <v>2319</v>
      </c>
      <c r="F430" s="498"/>
      <c r="G430" s="498"/>
      <c r="H430" s="498"/>
      <c r="I430" s="498"/>
      <c r="J430" s="498">
        <v>1</v>
      </c>
      <c r="K430" s="498">
        <v>7835</v>
      </c>
      <c r="L430" s="498"/>
      <c r="M430" s="498">
        <v>7835</v>
      </c>
      <c r="N430" s="498">
        <v>2</v>
      </c>
      <c r="O430" s="498">
        <v>15670</v>
      </c>
      <c r="P430" s="511"/>
      <c r="Q430" s="499">
        <v>7835</v>
      </c>
    </row>
    <row r="431" spans="1:17" ht="14.4" customHeight="1" x14ac:dyDescent="0.3">
      <c r="A431" s="494" t="s">
        <v>2514</v>
      </c>
      <c r="B431" s="495" t="s">
        <v>2082</v>
      </c>
      <c r="C431" s="495" t="s">
        <v>2057</v>
      </c>
      <c r="D431" s="495" t="s">
        <v>2320</v>
      </c>
      <c r="E431" s="495" t="s">
        <v>2321</v>
      </c>
      <c r="F431" s="498">
        <v>26</v>
      </c>
      <c r="G431" s="498">
        <v>42978</v>
      </c>
      <c r="H431" s="498">
        <v>1</v>
      </c>
      <c r="I431" s="498">
        <v>1653</v>
      </c>
      <c r="J431" s="498">
        <v>12</v>
      </c>
      <c r="K431" s="498">
        <v>19884</v>
      </c>
      <c r="L431" s="498">
        <v>0.46265531202010329</v>
      </c>
      <c r="M431" s="498">
        <v>1657</v>
      </c>
      <c r="N431" s="498">
        <v>22</v>
      </c>
      <c r="O431" s="498">
        <v>36526</v>
      </c>
      <c r="P431" s="511">
        <v>0.84987668109265202</v>
      </c>
      <c r="Q431" s="499">
        <v>1660.2727272727273</v>
      </c>
    </row>
    <row r="432" spans="1:17" ht="14.4" customHeight="1" x14ac:dyDescent="0.3">
      <c r="A432" s="494" t="s">
        <v>2514</v>
      </c>
      <c r="B432" s="495" t="s">
        <v>2082</v>
      </c>
      <c r="C432" s="495" t="s">
        <v>2057</v>
      </c>
      <c r="D432" s="495" t="s">
        <v>2330</v>
      </c>
      <c r="E432" s="495" t="s">
        <v>2331</v>
      </c>
      <c r="F432" s="498">
        <v>156</v>
      </c>
      <c r="G432" s="498">
        <v>199056</v>
      </c>
      <c r="H432" s="498">
        <v>1</v>
      </c>
      <c r="I432" s="498">
        <v>1276</v>
      </c>
      <c r="J432" s="498">
        <v>138</v>
      </c>
      <c r="K432" s="498">
        <v>176226</v>
      </c>
      <c r="L432" s="498">
        <v>0.88530865686038096</v>
      </c>
      <c r="M432" s="498">
        <v>1277</v>
      </c>
      <c r="N432" s="498">
        <v>124</v>
      </c>
      <c r="O432" s="498">
        <v>158552</v>
      </c>
      <c r="P432" s="511">
        <v>0.79651957238164139</v>
      </c>
      <c r="Q432" s="499">
        <v>1278.6451612903227</v>
      </c>
    </row>
    <row r="433" spans="1:17" ht="14.4" customHeight="1" x14ac:dyDescent="0.3">
      <c r="A433" s="494" t="s">
        <v>2514</v>
      </c>
      <c r="B433" s="495" t="s">
        <v>2082</v>
      </c>
      <c r="C433" s="495" t="s">
        <v>2057</v>
      </c>
      <c r="D433" s="495" t="s">
        <v>2332</v>
      </c>
      <c r="E433" s="495" t="s">
        <v>2333</v>
      </c>
      <c r="F433" s="498">
        <v>148</v>
      </c>
      <c r="G433" s="498">
        <v>172124</v>
      </c>
      <c r="H433" s="498">
        <v>1</v>
      </c>
      <c r="I433" s="498">
        <v>1163</v>
      </c>
      <c r="J433" s="498">
        <v>134</v>
      </c>
      <c r="K433" s="498">
        <v>155976</v>
      </c>
      <c r="L433" s="498">
        <v>0.90618391392252096</v>
      </c>
      <c r="M433" s="498">
        <v>1164</v>
      </c>
      <c r="N433" s="498">
        <v>117</v>
      </c>
      <c r="O433" s="498">
        <v>136314</v>
      </c>
      <c r="P433" s="511">
        <v>0.79195231344844419</v>
      </c>
      <c r="Q433" s="499">
        <v>1165.0769230769231</v>
      </c>
    </row>
    <row r="434" spans="1:17" ht="14.4" customHeight="1" x14ac:dyDescent="0.3">
      <c r="A434" s="494" t="s">
        <v>2514</v>
      </c>
      <c r="B434" s="495" t="s">
        <v>2082</v>
      </c>
      <c r="C434" s="495" t="s">
        <v>2057</v>
      </c>
      <c r="D434" s="495" t="s">
        <v>2334</v>
      </c>
      <c r="E434" s="495" t="s">
        <v>2335</v>
      </c>
      <c r="F434" s="498">
        <v>4</v>
      </c>
      <c r="G434" s="498">
        <v>20260</v>
      </c>
      <c r="H434" s="498">
        <v>1</v>
      </c>
      <c r="I434" s="498">
        <v>5065</v>
      </c>
      <c r="J434" s="498">
        <v>3</v>
      </c>
      <c r="K434" s="498">
        <v>15204</v>
      </c>
      <c r="L434" s="498">
        <v>0.75044422507403752</v>
      </c>
      <c r="M434" s="498">
        <v>5068</v>
      </c>
      <c r="N434" s="498">
        <v>2</v>
      </c>
      <c r="O434" s="498">
        <v>10142</v>
      </c>
      <c r="P434" s="511">
        <v>0.50059230009871669</v>
      </c>
      <c r="Q434" s="499">
        <v>5071</v>
      </c>
    </row>
    <row r="435" spans="1:17" ht="14.4" customHeight="1" x14ac:dyDescent="0.3">
      <c r="A435" s="494" t="s">
        <v>2514</v>
      </c>
      <c r="B435" s="495" t="s">
        <v>2082</v>
      </c>
      <c r="C435" s="495" t="s">
        <v>2057</v>
      </c>
      <c r="D435" s="495" t="s">
        <v>2338</v>
      </c>
      <c r="E435" s="495" t="s">
        <v>2339</v>
      </c>
      <c r="F435" s="498"/>
      <c r="G435" s="498"/>
      <c r="H435" s="498"/>
      <c r="I435" s="498"/>
      <c r="J435" s="498">
        <v>1</v>
      </c>
      <c r="K435" s="498">
        <v>5508</v>
      </c>
      <c r="L435" s="498"/>
      <c r="M435" s="498">
        <v>5508</v>
      </c>
      <c r="N435" s="498">
        <v>1</v>
      </c>
      <c r="O435" s="498">
        <v>5514</v>
      </c>
      <c r="P435" s="511"/>
      <c r="Q435" s="499">
        <v>5514</v>
      </c>
    </row>
    <row r="436" spans="1:17" ht="14.4" customHeight="1" x14ac:dyDescent="0.3">
      <c r="A436" s="494" t="s">
        <v>2514</v>
      </c>
      <c r="B436" s="495" t="s">
        <v>2082</v>
      </c>
      <c r="C436" s="495" t="s">
        <v>2057</v>
      </c>
      <c r="D436" s="495" t="s">
        <v>2340</v>
      </c>
      <c r="E436" s="495" t="s">
        <v>2341</v>
      </c>
      <c r="F436" s="498">
        <v>1</v>
      </c>
      <c r="G436" s="498">
        <v>738</v>
      </c>
      <c r="H436" s="498">
        <v>1</v>
      </c>
      <c r="I436" s="498">
        <v>738</v>
      </c>
      <c r="J436" s="498"/>
      <c r="K436" s="498"/>
      <c r="L436" s="498"/>
      <c r="M436" s="498"/>
      <c r="N436" s="498"/>
      <c r="O436" s="498"/>
      <c r="P436" s="511"/>
      <c r="Q436" s="499"/>
    </row>
    <row r="437" spans="1:17" ht="14.4" customHeight="1" x14ac:dyDescent="0.3">
      <c r="A437" s="494" t="s">
        <v>2514</v>
      </c>
      <c r="B437" s="495" t="s">
        <v>2082</v>
      </c>
      <c r="C437" s="495" t="s">
        <v>2057</v>
      </c>
      <c r="D437" s="495" t="s">
        <v>2342</v>
      </c>
      <c r="E437" s="495" t="s">
        <v>2343</v>
      </c>
      <c r="F437" s="498">
        <v>1244</v>
      </c>
      <c r="G437" s="498">
        <v>213968</v>
      </c>
      <c r="H437" s="498">
        <v>1</v>
      </c>
      <c r="I437" s="498">
        <v>172</v>
      </c>
      <c r="J437" s="498">
        <v>1311</v>
      </c>
      <c r="K437" s="498">
        <v>226803</v>
      </c>
      <c r="L437" s="498">
        <v>1.0599856053241605</v>
      </c>
      <c r="M437" s="498">
        <v>173</v>
      </c>
      <c r="N437" s="498">
        <v>1334</v>
      </c>
      <c r="O437" s="498">
        <v>231454</v>
      </c>
      <c r="P437" s="511">
        <v>1.0817225005608315</v>
      </c>
      <c r="Q437" s="499">
        <v>173.50374812593702</v>
      </c>
    </row>
    <row r="438" spans="1:17" ht="14.4" customHeight="1" x14ac:dyDescent="0.3">
      <c r="A438" s="494" t="s">
        <v>2514</v>
      </c>
      <c r="B438" s="495" t="s">
        <v>2082</v>
      </c>
      <c r="C438" s="495" t="s">
        <v>2057</v>
      </c>
      <c r="D438" s="495" t="s">
        <v>2344</v>
      </c>
      <c r="E438" s="495" t="s">
        <v>2345</v>
      </c>
      <c r="F438" s="498">
        <v>99</v>
      </c>
      <c r="G438" s="498">
        <v>197406</v>
      </c>
      <c r="H438" s="498">
        <v>1</v>
      </c>
      <c r="I438" s="498">
        <v>1994</v>
      </c>
      <c r="J438" s="498">
        <v>54</v>
      </c>
      <c r="K438" s="498">
        <v>107784</v>
      </c>
      <c r="L438" s="498">
        <v>0.54600164128749884</v>
      </c>
      <c r="M438" s="498">
        <v>1996</v>
      </c>
      <c r="N438" s="498">
        <v>80</v>
      </c>
      <c r="O438" s="498">
        <v>159806</v>
      </c>
      <c r="P438" s="511">
        <v>0.80952959889770326</v>
      </c>
      <c r="Q438" s="499">
        <v>1997.575</v>
      </c>
    </row>
    <row r="439" spans="1:17" ht="14.4" customHeight="1" x14ac:dyDescent="0.3">
      <c r="A439" s="494" t="s">
        <v>2514</v>
      </c>
      <c r="B439" s="495" t="s">
        <v>2082</v>
      </c>
      <c r="C439" s="495" t="s">
        <v>2057</v>
      </c>
      <c r="D439" s="495" t="s">
        <v>2350</v>
      </c>
      <c r="E439" s="495" t="s">
        <v>2351</v>
      </c>
      <c r="F439" s="498">
        <v>6</v>
      </c>
      <c r="G439" s="498">
        <v>16146</v>
      </c>
      <c r="H439" s="498">
        <v>1</v>
      </c>
      <c r="I439" s="498">
        <v>2691</v>
      </c>
      <c r="J439" s="498">
        <v>4</v>
      </c>
      <c r="K439" s="498">
        <v>10768</v>
      </c>
      <c r="L439" s="498">
        <v>0.66691440604484087</v>
      </c>
      <c r="M439" s="498">
        <v>2692</v>
      </c>
      <c r="N439" s="498">
        <v>3</v>
      </c>
      <c r="O439" s="498">
        <v>8079</v>
      </c>
      <c r="P439" s="511">
        <v>0.50037160906726119</v>
      </c>
      <c r="Q439" s="499">
        <v>2693</v>
      </c>
    </row>
    <row r="440" spans="1:17" ht="14.4" customHeight="1" x14ac:dyDescent="0.3">
      <c r="A440" s="494" t="s">
        <v>2514</v>
      </c>
      <c r="B440" s="495" t="s">
        <v>2082</v>
      </c>
      <c r="C440" s="495" t="s">
        <v>2057</v>
      </c>
      <c r="D440" s="495" t="s">
        <v>2352</v>
      </c>
      <c r="E440" s="495" t="s">
        <v>2353</v>
      </c>
      <c r="F440" s="498">
        <v>6</v>
      </c>
      <c r="G440" s="498">
        <v>31062</v>
      </c>
      <c r="H440" s="498">
        <v>1</v>
      </c>
      <c r="I440" s="498">
        <v>5177</v>
      </c>
      <c r="J440" s="498">
        <v>3</v>
      </c>
      <c r="K440" s="498">
        <v>15540</v>
      </c>
      <c r="L440" s="498">
        <v>0.50028974309445629</v>
      </c>
      <c r="M440" s="498">
        <v>5180</v>
      </c>
      <c r="N440" s="498">
        <v>3</v>
      </c>
      <c r="O440" s="498">
        <v>15546</v>
      </c>
      <c r="P440" s="511">
        <v>0.5004829051574271</v>
      </c>
      <c r="Q440" s="499">
        <v>5182</v>
      </c>
    </row>
    <row r="441" spans="1:17" ht="14.4" customHeight="1" x14ac:dyDescent="0.3">
      <c r="A441" s="494" t="s">
        <v>2514</v>
      </c>
      <c r="B441" s="495" t="s">
        <v>2082</v>
      </c>
      <c r="C441" s="495" t="s">
        <v>2057</v>
      </c>
      <c r="D441" s="495" t="s">
        <v>2356</v>
      </c>
      <c r="E441" s="495" t="s">
        <v>2357</v>
      </c>
      <c r="F441" s="498">
        <v>36</v>
      </c>
      <c r="G441" s="498">
        <v>23652</v>
      </c>
      <c r="H441" s="498">
        <v>1</v>
      </c>
      <c r="I441" s="498">
        <v>657</v>
      </c>
      <c r="J441" s="498">
        <v>35</v>
      </c>
      <c r="K441" s="498">
        <v>23030</v>
      </c>
      <c r="L441" s="498">
        <v>0.97370201251479793</v>
      </c>
      <c r="M441" s="498">
        <v>658</v>
      </c>
      <c r="N441" s="498">
        <v>23</v>
      </c>
      <c r="O441" s="498">
        <v>15170</v>
      </c>
      <c r="P441" s="511">
        <v>0.64138339252494503</v>
      </c>
      <c r="Q441" s="499">
        <v>659.56521739130437</v>
      </c>
    </row>
    <row r="442" spans="1:17" ht="14.4" customHeight="1" x14ac:dyDescent="0.3">
      <c r="A442" s="494" t="s">
        <v>2514</v>
      </c>
      <c r="B442" s="495" t="s">
        <v>2082</v>
      </c>
      <c r="C442" s="495" t="s">
        <v>2057</v>
      </c>
      <c r="D442" s="495" t="s">
        <v>2362</v>
      </c>
      <c r="E442" s="495" t="s">
        <v>2363</v>
      </c>
      <c r="F442" s="498"/>
      <c r="G442" s="498"/>
      <c r="H442" s="498"/>
      <c r="I442" s="498"/>
      <c r="J442" s="498">
        <v>1</v>
      </c>
      <c r="K442" s="498">
        <v>2076</v>
      </c>
      <c r="L442" s="498"/>
      <c r="M442" s="498">
        <v>2076</v>
      </c>
      <c r="N442" s="498">
        <v>1</v>
      </c>
      <c r="O442" s="498">
        <v>2076</v>
      </c>
      <c r="P442" s="511"/>
      <c r="Q442" s="499">
        <v>2076</v>
      </c>
    </row>
    <row r="443" spans="1:17" ht="14.4" customHeight="1" x14ac:dyDescent="0.3">
      <c r="A443" s="494" t="s">
        <v>2514</v>
      </c>
      <c r="B443" s="495" t="s">
        <v>2082</v>
      </c>
      <c r="C443" s="495" t="s">
        <v>2057</v>
      </c>
      <c r="D443" s="495" t="s">
        <v>2364</v>
      </c>
      <c r="E443" s="495" t="s">
        <v>2365</v>
      </c>
      <c r="F443" s="498">
        <v>2</v>
      </c>
      <c r="G443" s="498">
        <v>298</v>
      </c>
      <c r="H443" s="498">
        <v>1</v>
      </c>
      <c r="I443" s="498">
        <v>149</v>
      </c>
      <c r="J443" s="498">
        <v>18</v>
      </c>
      <c r="K443" s="498">
        <v>2700</v>
      </c>
      <c r="L443" s="498">
        <v>9.0604026845637584</v>
      </c>
      <c r="M443" s="498">
        <v>150</v>
      </c>
      <c r="N443" s="498">
        <v>22</v>
      </c>
      <c r="O443" s="498">
        <v>3308</v>
      </c>
      <c r="P443" s="511">
        <v>11.100671140939598</v>
      </c>
      <c r="Q443" s="499">
        <v>150.36363636363637</v>
      </c>
    </row>
    <row r="444" spans="1:17" ht="14.4" customHeight="1" x14ac:dyDescent="0.3">
      <c r="A444" s="494" t="s">
        <v>2514</v>
      </c>
      <c r="B444" s="495" t="s">
        <v>2082</v>
      </c>
      <c r="C444" s="495" t="s">
        <v>2057</v>
      </c>
      <c r="D444" s="495" t="s">
        <v>2366</v>
      </c>
      <c r="E444" s="495" t="s">
        <v>2367</v>
      </c>
      <c r="F444" s="498">
        <v>4</v>
      </c>
      <c r="G444" s="498">
        <v>768</v>
      </c>
      <c r="H444" s="498">
        <v>1</v>
      </c>
      <c r="I444" s="498">
        <v>192</v>
      </c>
      <c r="J444" s="498">
        <v>1</v>
      </c>
      <c r="K444" s="498">
        <v>193</v>
      </c>
      <c r="L444" s="498">
        <v>0.25130208333333331</v>
      </c>
      <c r="M444" s="498">
        <v>193</v>
      </c>
      <c r="N444" s="498">
        <v>2</v>
      </c>
      <c r="O444" s="498">
        <v>386</v>
      </c>
      <c r="P444" s="511">
        <v>0.50260416666666663</v>
      </c>
      <c r="Q444" s="499">
        <v>193</v>
      </c>
    </row>
    <row r="445" spans="1:17" ht="14.4" customHeight="1" x14ac:dyDescent="0.3">
      <c r="A445" s="494" t="s">
        <v>2514</v>
      </c>
      <c r="B445" s="495" t="s">
        <v>2082</v>
      </c>
      <c r="C445" s="495" t="s">
        <v>2057</v>
      </c>
      <c r="D445" s="495" t="s">
        <v>2368</v>
      </c>
      <c r="E445" s="495" t="s">
        <v>2369</v>
      </c>
      <c r="F445" s="498">
        <v>8</v>
      </c>
      <c r="G445" s="498">
        <v>1576</v>
      </c>
      <c r="H445" s="498">
        <v>1</v>
      </c>
      <c r="I445" s="498">
        <v>197</v>
      </c>
      <c r="J445" s="498">
        <v>12</v>
      </c>
      <c r="K445" s="498">
        <v>2376</v>
      </c>
      <c r="L445" s="498">
        <v>1.5076142131979695</v>
      </c>
      <c r="M445" s="498">
        <v>198</v>
      </c>
      <c r="N445" s="498">
        <v>17</v>
      </c>
      <c r="O445" s="498">
        <v>3372</v>
      </c>
      <c r="P445" s="511">
        <v>2.1395939086294415</v>
      </c>
      <c r="Q445" s="499">
        <v>198.35294117647058</v>
      </c>
    </row>
    <row r="446" spans="1:17" ht="14.4" customHeight="1" x14ac:dyDescent="0.3">
      <c r="A446" s="494" t="s">
        <v>2514</v>
      </c>
      <c r="B446" s="495" t="s">
        <v>2082</v>
      </c>
      <c r="C446" s="495" t="s">
        <v>2057</v>
      </c>
      <c r="D446" s="495" t="s">
        <v>2370</v>
      </c>
      <c r="E446" s="495" t="s">
        <v>2371</v>
      </c>
      <c r="F446" s="498">
        <v>151</v>
      </c>
      <c r="G446" s="498">
        <v>62514</v>
      </c>
      <c r="H446" s="498">
        <v>1</v>
      </c>
      <c r="I446" s="498">
        <v>414</v>
      </c>
      <c r="J446" s="498">
        <v>126</v>
      </c>
      <c r="K446" s="498">
        <v>52290</v>
      </c>
      <c r="L446" s="498">
        <v>0.83645263460984742</v>
      </c>
      <c r="M446" s="498">
        <v>415</v>
      </c>
      <c r="N446" s="498">
        <v>127</v>
      </c>
      <c r="O446" s="498">
        <v>52807</v>
      </c>
      <c r="P446" s="511">
        <v>0.84472278209681029</v>
      </c>
      <c r="Q446" s="499">
        <v>415.8031496062992</v>
      </c>
    </row>
    <row r="447" spans="1:17" ht="14.4" customHeight="1" x14ac:dyDescent="0.3">
      <c r="A447" s="494" t="s">
        <v>2514</v>
      </c>
      <c r="B447" s="495" t="s">
        <v>2082</v>
      </c>
      <c r="C447" s="495" t="s">
        <v>2057</v>
      </c>
      <c r="D447" s="495" t="s">
        <v>2374</v>
      </c>
      <c r="E447" s="495" t="s">
        <v>2375</v>
      </c>
      <c r="F447" s="498">
        <v>1</v>
      </c>
      <c r="G447" s="498">
        <v>157</v>
      </c>
      <c r="H447" s="498">
        <v>1</v>
      </c>
      <c r="I447" s="498">
        <v>157</v>
      </c>
      <c r="J447" s="498">
        <v>1</v>
      </c>
      <c r="K447" s="498">
        <v>158</v>
      </c>
      <c r="L447" s="498">
        <v>1.0063694267515924</v>
      </c>
      <c r="M447" s="498">
        <v>158</v>
      </c>
      <c r="N447" s="498">
        <v>2</v>
      </c>
      <c r="O447" s="498">
        <v>317</v>
      </c>
      <c r="P447" s="511">
        <v>2.0191082802547773</v>
      </c>
      <c r="Q447" s="499">
        <v>158.5</v>
      </c>
    </row>
    <row r="448" spans="1:17" ht="14.4" customHeight="1" x14ac:dyDescent="0.3">
      <c r="A448" s="494" t="s">
        <v>2514</v>
      </c>
      <c r="B448" s="495" t="s">
        <v>2082</v>
      </c>
      <c r="C448" s="495" t="s">
        <v>2057</v>
      </c>
      <c r="D448" s="495" t="s">
        <v>2376</v>
      </c>
      <c r="E448" s="495" t="s">
        <v>2377</v>
      </c>
      <c r="F448" s="498">
        <v>148</v>
      </c>
      <c r="G448" s="498">
        <v>46028</v>
      </c>
      <c r="H448" s="498">
        <v>1</v>
      </c>
      <c r="I448" s="498">
        <v>311</v>
      </c>
      <c r="J448" s="498">
        <v>156</v>
      </c>
      <c r="K448" s="498">
        <v>48672</v>
      </c>
      <c r="L448" s="498">
        <v>1.0574432953854176</v>
      </c>
      <c r="M448" s="498">
        <v>312</v>
      </c>
      <c r="N448" s="498">
        <v>185</v>
      </c>
      <c r="O448" s="498">
        <v>57811</v>
      </c>
      <c r="P448" s="511">
        <v>1.2559963500477971</v>
      </c>
      <c r="Q448" s="499">
        <v>312.4918918918919</v>
      </c>
    </row>
    <row r="449" spans="1:17" ht="14.4" customHeight="1" x14ac:dyDescent="0.3">
      <c r="A449" s="494" t="s">
        <v>2514</v>
      </c>
      <c r="B449" s="495" t="s">
        <v>2082</v>
      </c>
      <c r="C449" s="495" t="s">
        <v>2057</v>
      </c>
      <c r="D449" s="495" t="s">
        <v>2378</v>
      </c>
      <c r="E449" s="495" t="s">
        <v>2379</v>
      </c>
      <c r="F449" s="498">
        <v>49</v>
      </c>
      <c r="G449" s="498">
        <v>20776</v>
      </c>
      <c r="H449" s="498">
        <v>1</v>
      </c>
      <c r="I449" s="498">
        <v>424</v>
      </c>
      <c r="J449" s="498">
        <v>37</v>
      </c>
      <c r="K449" s="498">
        <v>15725</v>
      </c>
      <c r="L449" s="498">
        <v>0.7568829418559877</v>
      </c>
      <c r="M449" s="498">
        <v>425</v>
      </c>
      <c r="N449" s="498">
        <v>14</v>
      </c>
      <c r="O449" s="498">
        <v>5966</v>
      </c>
      <c r="P449" s="511">
        <v>0.28715825953022717</v>
      </c>
      <c r="Q449" s="499">
        <v>426.14285714285717</v>
      </c>
    </row>
    <row r="450" spans="1:17" ht="14.4" customHeight="1" x14ac:dyDescent="0.3">
      <c r="A450" s="494" t="s">
        <v>2514</v>
      </c>
      <c r="B450" s="495" t="s">
        <v>2082</v>
      </c>
      <c r="C450" s="495" t="s">
        <v>2057</v>
      </c>
      <c r="D450" s="495" t="s">
        <v>2380</v>
      </c>
      <c r="E450" s="495" t="s">
        <v>2381</v>
      </c>
      <c r="F450" s="498">
        <v>24</v>
      </c>
      <c r="G450" s="498">
        <v>50784</v>
      </c>
      <c r="H450" s="498">
        <v>1</v>
      </c>
      <c r="I450" s="498">
        <v>2116</v>
      </c>
      <c r="J450" s="498">
        <v>24</v>
      </c>
      <c r="K450" s="498">
        <v>50832</v>
      </c>
      <c r="L450" s="498">
        <v>1.0009451795841209</v>
      </c>
      <c r="M450" s="498">
        <v>2118</v>
      </c>
      <c r="N450" s="498">
        <v>47</v>
      </c>
      <c r="O450" s="498">
        <v>99621</v>
      </c>
      <c r="P450" s="511">
        <v>1.9616611531190926</v>
      </c>
      <c r="Q450" s="499">
        <v>2119.5957446808511</v>
      </c>
    </row>
    <row r="451" spans="1:17" ht="14.4" customHeight="1" x14ac:dyDescent="0.3">
      <c r="A451" s="494" t="s">
        <v>2514</v>
      </c>
      <c r="B451" s="495" t="s">
        <v>2082</v>
      </c>
      <c r="C451" s="495" t="s">
        <v>2057</v>
      </c>
      <c r="D451" s="495" t="s">
        <v>2382</v>
      </c>
      <c r="E451" s="495" t="s">
        <v>2315</v>
      </c>
      <c r="F451" s="498">
        <v>8</v>
      </c>
      <c r="G451" s="498">
        <v>14896</v>
      </c>
      <c r="H451" s="498">
        <v>1</v>
      </c>
      <c r="I451" s="498">
        <v>1862</v>
      </c>
      <c r="J451" s="498">
        <v>8</v>
      </c>
      <c r="K451" s="498">
        <v>14912</v>
      </c>
      <c r="L451" s="498">
        <v>1.0010741138560688</v>
      </c>
      <c r="M451" s="498">
        <v>1864</v>
      </c>
      <c r="N451" s="498">
        <v>6</v>
      </c>
      <c r="O451" s="498">
        <v>11196</v>
      </c>
      <c r="P451" s="511">
        <v>0.75161117078410311</v>
      </c>
      <c r="Q451" s="499">
        <v>1866</v>
      </c>
    </row>
    <row r="452" spans="1:17" ht="14.4" customHeight="1" x14ac:dyDescent="0.3">
      <c r="A452" s="494" t="s">
        <v>2514</v>
      </c>
      <c r="B452" s="495" t="s">
        <v>2082</v>
      </c>
      <c r="C452" s="495" t="s">
        <v>2057</v>
      </c>
      <c r="D452" s="495" t="s">
        <v>2383</v>
      </c>
      <c r="E452" s="495" t="s">
        <v>2384</v>
      </c>
      <c r="F452" s="498">
        <v>1</v>
      </c>
      <c r="G452" s="498">
        <v>157</v>
      </c>
      <c r="H452" s="498">
        <v>1</v>
      </c>
      <c r="I452" s="498">
        <v>157</v>
      </c>
      <c r="J452" s="498">
        <v>2</v>
      </c>
      <c r="K452" s="498">
        <v>316</v>
      </c>
      <c r="L452" s="498">
        <v>2.0127388535031847</v>
      </c>
      <c r="M452" s="498">
        <v>158</v>
      </c>
      <c r="N452" s="498"/>
      <c r="O452" s="498"/>
      <c r="P452" s="511"/>
      <c r="Q452" s="499"/>
    </row>
    <row r="453" spans="1:17" ht="14.4" customHeight="1" x14ac:dyDescent="0.3">
      <c r="A453" s="494" t="s">
        <v>2514</v>
      </c>
      <c r="B453" s="495" t="s">
        <v>2082</v>
      </c>
      <c r="C453" s="495" t="s">
        <v>2057</v>
      </c>
      <c r="D453" s="495" t="s">
        <v>2387</v>
      </c>
      <c r="E453" s="495" t="s">
        <v>2388</v>
      </c>
      <c r="F453" s="498">
        <v>10</v>
      </c>
      <c r="G453" s="498">
        <v>9100</v>
      </c>
      <c r="H453" s="498">
        <v>1</v>
      </c>
      <c r="I453" s="498">
        <v>910</v>
      </c>
      <c r="J453" s="498">
        <v>12</v>
      </c>
      <c r="K453" s="498">
        <v>10944</v>
      </c>
      <c r="L453" s="498">
        <v>1.2026373626373625</v>
      </c>
      <c r="M453" s="498">
        <v>912</v>
      </c>
      <c r="N453" s="498">
        <v>7</v>
      </c>
      <c r="O453" s="498">
        <v>6396</v>
      </c>
      <c r="P453" s="511">
        <v>0.70285714285714285</v>
      </c>
      <c r="Q453" s="499">
        <v>913.71428571428567</v>
      </c>
    </row>
    <row r="454" spans="1:17" ht="14.4" customHeight="1" x14ac:dyDescent="0.3">
      <c r="A454" s="494" t="s">
        <v>2514</v>
      </c>
      <c r="B454" s="495" t="s">
        <v>2082</v>
      </c>
      <c r="C454" s="495" t="s">
        <v>2057</v>
      </c>
      <c r="D454" s="495" t="s">
        <v>2391</v>
      </c>
      <c r="E454" s="495" t="s">
        <v>2392</v>
      </c>
      <c r="F454" s="498">
        <v>5</v>
      </c>
      <c r="G454" s="498">
        <v>41890</v>
      </c>
      <c r="H454" s="498">
        <v>1</v>
      </c>
      <c r="I454" s="498">
        <v>8378</v>
      </c>
      <c r="J454" s="498">
        <v>4</v>
      </c>
      <c r="K454" s="498">
        <v>33536</v>
      </c>
      <c r="L454" s="498">
        <v>0.80057292910002387</v>
      </c>
      <c r="M454" s="498">
        <v>8384</v>
      </c>
      <c r="N454" s="498">
        <v>5</v>
      </c>
      <c r="O454" s="498">
        <v>41953</v>
      </c>
      <c r="P454" s="511">
        <v>1.0015039388875626</v>
      </c>
      <c r="Q454" s="499">
        <v>8390.6</v>
      </c>
    </row>
    <row r="455" spans="1:17" ht="14.4" customHeight="1" x14ac:dyDescent="0.3">
      <c r="A455" s="494" t="s">
        <v>2514</v>
      </c>
      <c r="B455" s="495" t="s">
        <v>2082</v>
      </c>
      <c r="C455" s="495" t="s">
        <v>2057</v>
      </c>
      <c r="D455" s="495" t="s">
        <v>2393</v>
      </c>
      <c r="E455" s="495" t="s">
        <v>2394</v>
      </c>
      <c r="F455" s="498">
        <v>101</v>
      </c>
      <c r="G455" s="498">
        <v>15251</v>
      </c>
      <c r="H455" s="498">
        <v>1</v>
      </c>
      <c r="I455" s="498">
        <v>151</v>
      </c>
      <c r="J455" s="498">
        <v>112</v>
      </c>
      <c r="K455" s="498">
        <v>17024</v>
      </c>
      <c r="L455" s="498">
        <v>1.1162546718247983</v>
      </c>
      <c r="M455" s="498">
        <v>152</v>
      </c>
      <c r="N455" s="498">
        <v>114</v>
      </c>
      <c r="O455" s="498">
        <v>17386</v>
      </c>
      <c r="P455" s="511">
        <v>1.1399908202740805</v>
      </c>
      <c r="Q455" s="499">
        <v>152.50877192982455</v>
      </c>
    </row>
    <row r="456" spans="1:17" ht="14.4" customHeight="1" x14ac:dyDescent="0.3">
      <c r="A456" s="494" t="s">
        <v>2514</v>
      </c>
      <c r="B456" s="495" t="s">
        <v>2082</v>
      </c>
      <c r="C456" s="495" t="s">
        <v>2057</v>
      </c>
      <c r="D456" s="495" t="s">
        <v>2397</v>
      </c>
      <c r="E456" s="495" t="s">
        <v>2398</v>
      </c>
      <c r="F456" s="498"/>
      <c r="G456" s="498"/>
      <c r="H456" s="498"/>
      <c r="I456" s="498"/>
      <c r="J456" s="498">
        <v>1</v>
      </c>
      <c r="K456" s="498">
        <v>0</v>
      </c>
      <c r="L456" s="498"/>
      <c r="M456" s="498">
        <v>0</v>
      </c>
      <c r="N456" s="498">
        <v>1</v>
      </c>
      <c r="O456" s="498">
        <v>0</v>
      </c>
      <c r="P456" s="511"/>
      <c r="Q456" s="499">
        <v>0</v>
      </c>
    </row>
    <row r="457" spans="1:17" ht="14.4" customHeight="1" x14ac:dyDescent="0.3">
      <c r="A457" s="494" t="s">
        <v>2514</v>
      </c>
      <c r="B457" s="495" t="s">
        <v>2082</v>
      </c>
      <c r="C457" s="495" t="s">
        <v>2057</v>
      </c>
      <c r="D457" s="495" t="s">
        <v>2399</v>
      </c>
      <c r="E457" s="495" t="s">
        <v>2400</v>
      </c>
      <c r="F457" s="498">
        <v>22</v>
      </c>
      <c r="G457" s="498">
        <v>43736</v>
      </c>
      <c r="H457" s="498">
        <v>1</v>
      </c>
      <c r="I457" s="498">
        <v>1988</v>
      </c>
      <c r="J457" s="498">
        <v>11</v>
      </c>
      <c r="K457" s="498">
        <v>21923</v>
      </c>
      <c r="L457" s="498">
        <v>0.5012575452716298</v>
      </c>
      <c r="M457" s="498">
        <v>1993</v>
      </c>
      <c r="N457" s="498">
        <v>14</v>
      </c>
      <c r="O457" s="498">
        <v>27934</v>
      </c>
      <c r="P457" s="511">
        <v>0.63869581123102248</v>
      </c>
      <c r="Q457" s="499">
        <v>1995.2857142857142</v>
      </c>
    </row>
    <row r="458" spans="1:17" ht="14.4" customHeight="1" x14ac:dyDescent="0.3">
      <c r="A458" s="494" t="s">
        <v>2514</v>
      </c>
      <c r="B458" s="495" t="s">
        <v>2082</v>
      </c>
      <c r="C458" s="495" t="s">
        <v>2057</v>
      </c>
      <c r="D458" s="495" t="s">
        <v>2403</v>
      </c>
      <c r="E458" s="495" t="s">
        <v>2404</v>
      </c>
      <c r="F458" s="498">
        <v>1</v>
      </c>
      <c r="G458" s="498">
        <v>275</v>
      </c>
      <c r="H458" s="498">
        <v>1</v>
      </c>
      <c r="I458" s="498">
        <v>275</v>
      </c>
      <c r="J458" s="498"/>
      <c r="K458" s="498"/>
      <c r="L458" s="498"/>
      <c r="M458" s="498"/>
      <c r="N458" s="498"/>
      <c r="O458" s="498"/>
      <c r="P458" s="511"/>
      <c r="Q458" s="499"/>
    </row>
    <row r="459" spans="1:17" ht="14.4" customHeight="1" x14ac:dyDescent="0.3">
      <c r="A459" s="494" t="s">
        <v>2514</v>
      </c>
      <c r="B459" s="495" t="s">
        <v>2082</v>
      </c>
      <c r="C459" s="495" t="s">
        <v>2057</v>
      </c>
      <c r="D459" s="495" t="s">
        <v>2405</v>
      </c>
      <c r="E459" s="495" t="s">
        <v>2406</v>
      </c>
      <c r="F459" s="498"/>
      <c r="G459" s="498"/>
      <c r="H459" s="498"/>
      <c r="I459" s="498"/>
      <c r="J459" s="498">
        <v>1</v>
      </c>
      <c r="K459" s="498">
        <v>559</v>
      </c>
      <c r="L459" s="498"/>
      <c r="M459" s="498">
        <v>559</v>
      </c>
      <c r="N459" s="498">
        <v>2</v>
      </c>
      <c r="O459" s="498">
        <v>1121</v>
      </c>
      <c r="P459" s="511"/>
      <c r="Q459" s="499">
        <v>560.5</v>
      </c>
    </row>
    <row r="460" spans="1:17" ht="14.4" customHeight="1" x14ac:dyDescent="0.3">
      <c r="A460" s="494" t="s">
        <v>2514</v>
      </c>
      <c r="B460" s="495" t="s">
        <v>2082</v>
      </c>
      <c r="C460" s="495" t="s">
        <v>2057</v>
      </c>
      <c r="D460" s="495" t="s">
        <v>2407</v>
      </c>
      <c r="E460" s="495" t="s">
        <v>2408</v>
      </c>
      <c r="F460" s="498">
        <v>4</v>
      </c>
      <c r="G460" s="498">
        <v>1456</v>
      </c>
      <c r="H460" s="498">
        <v>1</v>
      </c>
      <c r="I460" s="498">
        <v>364</v>
      </c>
      <c r="J460" s="498">
        <v>1</v>
      </c>
      <c r="K460" s="498">
        <v>365</v>
      </c>
      <c r="L460" s="498">
        <v>0.25068681318681318</v>
      </c>
      <c r="M460" s="498">
        <v>365</v>
      </c>
      <c r="N460" s="498">
        <v>1</v>
      </c>
      <c r="O460" s="498">
        <v>366</v>
      </c>
      <c r="P460" s="511">
        <v>0.25137362637362637</v>
      </c>
      <c r="Q460" s="499">
        <v>366</v>
      </c>
    </row>
    <row r="461" spans="1:17" ht="14.4" customHeight="1" x14ac:dyDescent="0.3">
      <c r="A461" s="494" t="s">
        <v>2534</v>
      </c>
      <c r="B461" s="495" t="s">
        <v>2082</v>
      </c>
      <c r="C461" s="495" t="s">
        <v>2083</v>
      </c>
      <c r="D461" s="495" t="s">
        <v>2087</v>
      </c>
      <c r="E461" s="495" t="s">
        <v>672</v>
      </c>
      <c r="F461" s="498"/>
      <c r="G461" s="498"/>
      <c r="H461" s="498"/>
      <c r="I461" s="498"/>
      <c r="J461" s="498">
        <v>1.5</v>
      </c>
      <c r="K461" s="498">
        <v>1500.88</v>
      </c>
      <c r="L461" s="498"/>
      <c r="M461" s="498">
        <v>1000.5866666666667</v>
      </c>
      <c r="N461" s="498"/>
      <c r="O461" s="498"/>
      <c r="P461" s="511"/>
      <c r="Q461" s="499"/>
    </row>
    <row r="462" spans="1:17" ht="14.4" customHeight="1" x14ac:dyDescent="0.3">
      <c r="A462" s="494" t="s">
        <v>2534</v>
      </c>
      <c r="B462" s="495" t="s">
        <v>2082</v>
      </c>
      <c r="C462" s="495" t="s">
        <v>2083</v>
      </c>
      <c r="D462" s="495" t="s">
        <v>2088</v>
      </c>
      <c r="E462" s="495" t="s">
        <v>672</v>
      </c>
      <c r="F462" s="498">
        <v>1</v>
      </c>
      <c r="G462" s="498">
        <v>1910.01</v>
      </c>
      <c r="H462" s="498">
        <v>1</v>
      </c>
      <c r="I462" s="498">
        <v>1910.01</v>
      </c>
      <c r="J462" s="498">
        <v>1</v>
      </c>
      <c r="K462" s="498">
        <v>1982.88</v>
      </c>
      <c r="L462" s="498">
        <v>1.0381516327139648</v>
      </c>
      <c r="M462" s="498">
        <v>1982.88</v>
      </c>
      <c r="N462" s="498">
        <v>1</v>
      </c>
      <c r="O462" s="498">
        <v>2000.27</v>
      </c>
      <c r="P462" s="511">
        <v>1.0472562970874497</v>
      </c>
      <c r="Q462" s="499">
        <v>2000.27</v>
      </c>
    </row>
    <row r="463" spans="1:17" ht="14.4" customHeight="1" x14ac:dyDescent="0.3">
      <c r="A463" s="494" t="s">
        <v>2534</v>
      </c>
      <c r="B463" s="495" t="s">
        <v>2082</v>
      </c>
      <c r="C463" s="495" t="s">
        <v>2083</v>
      </c>
      <c r="D463" s="495" t="s">
        <v>2089</v>
      </c>
      <c r="E463" s="495" t="s">
        <v>2090</v>
      </c>
      <c r="F463" s="498">
        <v>20.080000000000005</v>
      </c>
      <c r="G463" s="498">
        <v>53173.709999999992</v>
      </c>
      <c r="H463" s="498">
        <v>1</v>
      </c>
      <c r="I463" s="498">
        <v>2648.0931274900386</v>
      </c>
      <c r="J463" s="498">
        <v>11.35</v>
      </c>
      <c r="K463" s="498">
        <v>30135.160000000003</v>
      </c>
      <c r="L463" s="498">
        <v>0.56673043878262408</v>
      </c>
      <c r="M463" s="498">
        <v>2655.0801762114543</v>
      </c>
      <c r="N463" s="498">
        <v>9.69</v>
      </c>
      <c r="O463" s="498">
        <v>25886.369999999995</v>
      </c>
      <c r="P463" s="511">
        <v>0.48682647872416651</v>
      </c>
      <c r="Q463" s="499">
        <v>2671.4520123839006</v>
      </c>
    </row>
    <row r="464" spans="1:17" ht="14.4" customHeight="1" x14ac:dyDescent="0.3">
      <c r="A464" s="494" t="s">
        <v>2534</v>
      </c>
      <c r="B464" s="495" t="s">
        <v>2082</v>
      </c>
      <c r="C464" s="495" t="s">
        <v>2083</v>
      </c>
      <c r="D464" s="495" t="s">
        <v>2091</v>
      </c>
      <c r="E464" s="495" t="s">
        <v>2090</v>
      </c>
      <c r="F464" s="498">
        <v>0.4</v>
      </c>
      <c r="G464" s="498">
        <v>2648.22</v>
      </c>
      <c r="H464" s="498">
        <v>1</v>
      </c>
      <c r="I464" s="498">
        <v>6620.5499999999993</v>
      </c>
      <c r="J464" s="498"/>
      <c r="K464" s="498"/>
      <c r="L464" s="498"/>
      <c r="M464" s="498"/>
      <c r="N464" s="498"/>
      <c r="O464" s="498"/>
      <c r="P464" s="511"/>
      <c r="Q464" s="499"/>
    </row>
    <row r="465" spans="1:17" ht="14.4" customHeight="1" x14ac:dyDescent="0.3">
      <c r="A465" s="494" t="s">
        <v>2534</v>
      </c>
      <c r="B465" s="495" t="s">
        <v>2082</v>
      </c>
      <c r="C465" s="495" t="s">
        <v>2083</v>
      </c>
      <c r="D465" s="495" t="s">
        <v>2096</v>
      </c>
      <c r="E465" s="495" t="s">
        <v>683</v>
      </c>
      <c r="F465" s="498">
        <v>4.4000000000000004</v>
      </c>
      <c r="G465" s="498">
        <v>4997.1500000000005</v>
      </c>
      <c r="H465" s="498">
        <v>1</v>
      </c>
      <c r="I465" s="498">
        <v>1135.7159090909092</v>
      </c>
      <c r="J465" s="498">
        <v>11.969999999999999</v>
      </c>
      <c r="K465" s="498">
        <v>11789.91</v>
      </c>
      <c r="L465" s="498">
        <v>2.3593268162852823</v>
      </c>
      <c r="M465" s="498">
        <v>984.9548872180452</v>
      </c>
      <c r="N465" s="498">
        <v>14.4</v>
      </c>
      <c r="O465" s="498">
        <v>14242.020000000002</v>
      </c>
      <c r="P465" s="511">
        <v>2.8500285162542651</v>
      </c>
      <c r="Q465" s="499">
        <v>989.02916666666681</v>
      </c>
    </row>
    <row r="466" spans="1:17" ht="14.4" customHeight="1" x14ac:dyDescent="0.3">
      <c r="A466" s="494" t="s">
        <v>2534</v>
      </c>
      <c r="B466" s="495" t="s">
        <v>2082</v>
      </c>
      <c r="C466" s="495" t="s">
        <v>2083</v>
      </c>
      <c r="D466" s="495" t="s">
        <v>2098</v>
      </c>
      <c r="E466" s="495" t="s">
        <v>777</v>
      </c>
      <c r="F466" s="498">
        <v>0.1</v>
      </c>
      <c r="G466" s="498">
        <v>1165.8599999999999</v>
      </c>
      <c r="H466" s="498">
        <v>1</v>
      </c>
      <c r="I466" s="498">
        <v>11658.599999999999</v>
      </c>
      <c r="J466" s="498"/>
      <c r="K466" s="498"/>
      <c r="L466" s="498"/>
      <c r="M466" s="498"/>
      <c r="N466" s="498"/>
      <c r="O466" s="498"/>
      <c r="P466" s="511"/>
      <c r="Q466" s="499"/>
    </row>
    <row r="467" spans="1:17" ht="14.4" customHeight="1" x14ac:dyDescent="0.3">
      <c r="A467" s="494" t="s">
        <v>2534</v>
      </c>
      <c r="B467" s="495" t="s">
        <v>2082</v>
      </c>
      <c r="C467" s="495" t="s">
        <v>2083</v>
      </c>
      <c r="D467" s="495" t="s">
        <v>2099</v>
      </c>
      <c r="E467" s="495" t="s">
        <v>781</v>
      </c>
      <c r="F467" s="498">
        <v>22.570000000000004</v>
      </c>
      <c r="G467" s="498">
        <v>291027.39999999997</v>
      </c>
      <c r="H467" s="498">
        <v>1</v>
      </c>
      <c r="I467" s="498">
        <v>12894.435090828531</v>
      </c>
      <c r="J467" s="498">
        <v>27.59</v>
      </c>
      <c r="K467" s="498">
        <v>297636.43999999994</v>
      </c>
      <c r="L467" s="498">
        <v>1.0227093393955344</v>
      </c>
      <c r="M467" s="498">
        <v>10787.837622326928</v>
      </c>
      <c r="N467" s="498">
        <v>30.560000000000002</v>
      </c>
      <c r="O467" s="498">
        <v>315806.94</v>
      </c>
      <c r="P467" s="511">
        <v>1.085145041326006</v>
      </c>
      <c r="Q467" s="499">
        <v>10333.99672774869</v>
      </c>
    </row>
    <row r="468" spans="1:17" ht="14.4" customHeight="1" x14ac:dyDescent="0.3">
      <c r="A468" s="494" t="s">
        <v>2534</v>
      </c>
      <c r="B468" s="495" t="s">
        <v>2082</v>
      </c>
      <c r="C468" s="495" t="s">
        <v>2083</v>
      </c>
      <c r="D468" s="495" t="s">
        <v>2101</v>
      </c>
      <c r="E468" s="495" t="s">
        <v>777</v>
      </c>
      <c r="F468" s="498"/>
      <c r="G468" s="498"/>
      <c r="H468" s="498"/>
      <c r="I468" s="498"/>
      <c r="J468" s="498"/>
      <c r="K468" s="498"/>
      <c r="L468" s="498"/>
      <c r="M468" s="498"/>
      <c r="N468" s="498">
        <v>0.76</v>
      </c>
      <c r="O468" s="498">
        <v>4036.1600000000003</v>
      </c>
      <c r="P468" s="511"/>
      <c r="Q468" s="499">
        <v>5310.7368421052633</v>
      </c>
    </row>
    <row r="469" spans="1:17" ht="14.4" customHeight="1" x14ac:dyDescent="0.3">
      <c r="A469" s="494" t="s">
        <v>2534</v>
      </c>
      <c r="B469" s="495" t="s">
        <v>2082</v>
      </c>
      <c r="C469" s="495" t="s">
        <v>2083</v>
      </c>
      <c r="D469" s="495" t="s">
        <v>2102</v>
      </c>
      <c r="E469" s="495" t="s">
        <v>781</v>
      </c>
      <c r="F469" s="498">
        <v>1.17</v>
      </c>
      <c r="G469" s="498">
        <v>7546.4</v>
      </c>
      <c r="H469" s="498">
        <v>1</v>
      </c>
      <c r="I469" s="498">
        <v>6449.9145299145302</v>
      </c>
      <c r="J469" s="498">
        <v>0.86</v>
      </c>
      <c r="K469" s="498">
        <v>5565.0400000000009</v>
      </c>
      <c r="L469" s="498">
        <v>0.73744301918795729</v>
      </c>
      <c r="M469" s="498">
        <v>6470.9767441860477</v>
      </c>
      <c r="N469" s="498">
        <v>1.05</v>
      </c>
      <c r="O469" s="498">
        <v>6764.95</v>
      </c>
      <c r="P469" s="511">
        <v>0.89644731262588784</v>
      </c>
      <c r="Q469" s="499">
        <v>6442.8095238095229</v>
      </c>
    </row>
    <row r="470" spans="1:17" ht="14.4" customHeight="1" x14ac:dyDescent="0.3">
      <c r="A470" s="494" t="s">
        <v>2534</v>
      </c>
      <c r="B470" s="495" t="s">
        <v>2082</v>
      </c>
      <c r="C470" s="495" t="s">
        <v>2083</v>
      </c>
      <c r="D470" s="495" t="s">
        <v>2474</v>
      </c>
      <c r="E470" s="495" t="s">
        <v>2475</v>
      </c>
      <c r="F470" s="498"/>
      <c r="G470" s="498"/>
      <c r="H470" s="498"/>
      <c r="I470" s="498"/>
      <c r="J470" s="498">
        <v>1</v>
      </c>
      <c r="K470" s="498">
        <v>412.69</v>
      </c>
      <c r="L470" s="498"/>
      <c r="M470" s="498">
        <v>412.69</v>
      </c>
      <c r="N470" s="498"/>
      <c r="O470" s="498"/>
      <c r="P470" s="511"/>
      <c r="Q470" s="499"/>
    </row>
    <row r="471" spans="1:17" ht="14.4" customHeight="1" x14ac:dyDescent="0.3">
      <c r="A471" s="494" t="s">
        <v>2534</v>
      </c>
      <c r="B471" s="495" t="s">
        <v>2082</v>
      </c>
      <c r="C471" s="495" t="s">
        <v>2083</v>
      </c>
      <c r="D471" s="495" t="s">
        <v>2106</v>
      </c>
      <c r="E471" s="495" t="s">
        <v>687</v>
      </c>
      <c r="F471" s="498"/>
      <c r="G471" s="498"/>
      <c r="H471" s="498"/>
      <c r="I471" s="498"/>
      <c r="J471" s="498"/>
      <c r="K471" s="498"/>
      <c r="L471" s="498"/>
      <c r="M471" s="498"/>
      <c r="N471" s="498">
        <v>2</v>
      </c>
      <c r="O471" s="498">
        <v>1950.44</v>
      </c>
      <c r="P471" s="511"/>
      <c r="Q471" s="499">
        <v>975.22</v>
      </c>
    </row>
    <row r="472" spans="1:17" ht="14.4" customHeight="1" x14ac:dyDescent="0.3">
      <c r="A472" s="494" t="s">
        <v>2534</v>
      </c>
      <c r="B472" s="495" t="s">
        <v>2082</v>
      </c>
      <c r="C472" s="495" t="s">
        <v>2083</v>
      </c>
      <c r="D472" s="495" t="s">
        <v>2110</v>
      </c>
      <c r="E472" s="495" t="s">
        <v>706</v>
      </c>
      <c r="F472" s="498">
        <v>0.5</v>
      </c>
      <c r="G472" s="498">
        <v>2706.65</v>
      </c>
      <c r="H472" s="498">
        <v>1</v>
      </c>
      <c r="I472" s="498">
        <v>5413.3</v>
      </c>
      <c r="J472" s="498">
        <v>0.01</v>
      </c>
      <c r="K472" s="498">
        <v>54.13</v>
      </c>
      <c r="L472" s="498">
        <v>1.9998891618790756E-2</v>
      </c>
      <c r="M472" s="498">
        <v>5413</v>
      </c>
      <c r="N472" s="498"/>
      <c r="O472" s="498"/>
      <c r="P472" s="511"/>
      <c r="Q472" s="499"/>
    </row>
    <row r="473" spans="1:17" ht="14.4" customHeight="1" x14ac:dyDescent="0.3">
      <c r="A473" s="494" t="s">
        <v>2534</v>
      </c>
      <c r="B473" s="495" t="s">
        <v>2082</v>
      </c>
      <c r="C473" s="495" t="s">
        <v>2083</v>
      </c>
      <c r="D473" s="495" t="s">
        <v>2111</v>
      </c>
      <c r="E473" s="495" t="s">
        <v>706</v>
      </c>
      <c r="F473" s="498">
        <v>3.35</v>
      </c>
      <c r="G473" s="498">
        <v>36180</v>
      </c>
      <c r="H473" s="498">
        <v>1</v>
      </c>
      <c r="I473" s="498">
        <v>10800</v>
      </c>
      <c r="J473" s="498">
        <v>12.93</v>
      </c>
      <c r="K473" s="498">
        <v>141179.22</v>
      </c>
      <c r="L473" s="498">
        <v>3.9021343283582088</v>
      </c>
      <c r="M473" s="498">
        <v>10918.733178654293</v>
      </c>
      <c r="N473" s="498">
        <v>0.46</v>
      </c>
      <c r="O473" s="498">
        <v>4969.3100000000004</v>
      </c>
      <c r="P473" s="511">
        <v>0.1373496406854616</v>
      </c>
      <c r="Q473" s="499">
        <v>10802.847826086956</v>
      </c>
    </row>
    <row r="474" spans="1:17" ht="14.4" customHeight="1" x14ac:dyDescent="0.3">
      <c r="A474" s="494" t="s">
        <v>2534</v>
      </c>
      <c r="B474" s="495" t="s">
        <v>2082</v>
      </c>
      <c r="C474" s="495" t="s">
        <v>2083</v>
      </c>
      <c r="D474" s="495" t="s">
        <v>2114</v>
      </c>
      <c r="E474" s="495" t="s">
        <v>706</v>
      </c>
      <c r="F474" s="498"/>
      <c r="G474" s="498"/>
      <c r="H474" s="498"/>
      <c r="I474" s="498"/>
      <c r="J474" s="498"/>
      <c r="K474" s="498"/>
      <c r="L474" s="498"/>
      <c r="M474" s="498"/>
      <c r="N474" s="498">
        <v>1.4</v>
      </c>
      <c r="O474" s="498">
        <v>3058.04</v>
      </c>
      <c r="P474" s="511"/>
      <c r="Q474" s="499">
        <v>2184.3142857142857</v>
      </c>
    </row>
    <row r="475" spans="1:17" ht="14.4" customHeight="1" x14ac:dyDescent="0.3">
      <c r="A475" s="494" t="s">
        <v>2534</v>
      </c>
      <c r="B475" s="495" t="s">
        <v>2082</v>
      </c>
      <c r="C475" s="495" t="s">
        <v>2083</v>
      </c>
      <c r="D475" s="495" t="s">
        <v>2115</v>
      </c>
      <c r="E475" s="495" t="s">
        <v>691</v>
      </c>
      <c r="F475" s="498">
        <v>0.15</v>
      </c>
      <c r="G475" s="498">
        <v>56.4</v>
      </c>
      <c r="H475" s="498">
        <v>1</v>
      </c>
      <c r="I475" s="498">
        <v>376</v>
      </c>
      <c r="J475" s="498"/>
      <c r="K475" s="498"/>
      <c r="L475" s="498"/>
      <c r="M475" s="498"/>
      <c r="N475" s="498">
        <v>0.15</v>
      </c>
      <c r="O475" s="498">
        <v>56.9</v>
      </c>
      <c r="P475" s="511">
        <v>1.0088652482269505</v>
      </c>
      <c r="Q475" s="499">
        <v>379.33333333333331</v>
      </c>
    </row>
    <row r="476" spans="1:17" ht="14.4" customHeight="1" x14ac:dyDescent="0.3">
      <c r="A476" s="494" t="s">
        <v>2534</v>
      </c>
      <c r="B476" s="495" t="s">
        <v>2082</v>
      </c>
      <c r="C476" s="495" t="s">
        <v>2083</v>
      </c>
      <c r="D476" s="495" t="s">
        <v>2117</v>
      </c>
      <c r="E476" s="495" t="s">
        <v>668</v>
      </c>
      <c r="F476" s="498"/>
      <c r="G476" s="498"/>
      <c r="H476" s="498"/>
      <c r="I476" s="498"/>
      <c r="J476" s="498"/>
      <c r="K476" s="498"/>
      <c r="L476" s="498"/>
      <c r="M476" s="498"/>
      <c r="N476" s="498">
        <v>0.1</v>
      </c>
      <c r="O476" s="498">
        <v>94.48</v>
      </c>
      <c r="P476" s="511"/>
      <c r="Q476" s="499">
        <v>944.8</v>
      </c>
    </row>
    <row r="477" spans="1:17" ht="14.4" customHeight="1" x14ac:dyDescent="0.3">
      <c r="A477" s="494" t="s">
        <v>2534</v>
      </c>
      <c r="B477" s="495" t="s">
        <v>2082</v>
      </c>
      <c r="C477" s="495" t="s">
        <v>2048</v>
      </c>
      <c r="D477" s="495" t="s">
        <v>2126</v>
      </c>
      <c r="E477" s="495" t="s">
        <v>2127</v>
      </c>
      <c r="F477" s="498">
        <v>3</v>
      </c>
      <c r="G477" s="498">
        <v>4341.84</v>
      </c>
      <c r="H477" s="498">
        <v>1</v>
      </c>
      <c r="I477" s="498">
        <v>1447.28</v>
      </c>
      <c r="J477" s="498">
        <v>2</v>
      </c>
      <c r="K477" s="498">
        <v>2894.56</v>
      </c>
      <c r="L477" s="498">
        <v>0.66666666666666663</v>
      </c>
      <c r="M477" s="498">
        <v>1447.28</v>
      </c>
      <c r="N477" s="498">
        <v>2</v>
      </c>
      <c r="O477" s="498">
        <v>2894.56</v>
      </c>
      <c r="P477" s="511">
        <v>0.66666666666666663</v>
      </c>
      <c r="Q477" s="499">
        <v>1447.28</v>
      </c>
    </row>
    <row r="478" spans="1:17" ht="14.4" customHeight="1" x14ac:dyDescent="0.3">
      <c r="A478" s="494" t="s">
        <v>2534</v>
      </c>
      <c r="B478" s="495" t="s">
        <v>2082</v>
      </c>
      <c r="C478" s="495" t="s">
        <v>2048</v>
      </c>
      <c r="D478" s="495" t="s">
        <v>2128</v>
      </c>
      <c r="E478" s="495" t="s">
        <v>2129</v>
      </c>
      <c r="F478" s="498">
        <v>14</v>
      </c>
      <c r="G478" s="498">
        <v>13339.520000000002</v>
      </c>
      <c r="H478" s="498">
        <v>1</v>
      </c>
      <c r="I478" s="498">
        <v>952.82285714285729</v>
      </c>
      <c r="J478" s="498">
        <v>16</v>
      </c>
      <c r="K478" s="498">
        <v>15557.12</v>
      </c>
      <c r="L478" s="498">
        <v>1.1662428633114235</v>
      </c>
      <c r="M478" s="498">
        <v>972.32</v>
      </c>
      <c r="N478" s="498">
        <v>20</v>
      </c>
      <c r="O478" s="498">
        <v>19446.399999999998</v>
      </c>
      <c r="P478" s="511">
        <v>1.4578035791392789</v>
      </c>
      <c r="Q478" s="499">
        <v>972.31999999999994</v>
      </c>
    </row>
    <row r="479" spans="1:17" ht="14.4" customHeight="1" x14ac:dyDescent="0.3">
      <c r="A479" s="494" t="s">
        <v>2534</v>
      </c>
      <c r="B479" s="495" t="s">
        <v>2082</v>
      </c>
      <c r="C479" s="495" t="s">
        <v>2048</v>
      </c>
      <c r="D479" s="495" t="s">
        <v>2507</v>
      </c>
      <c r="E479" s="495" t="s">
        <v>2129</v>
      </c>
      <c r="F479" s="498"/>
      <c r="G479" s="498"/>
      <c r="H479" s="498"/>
      <c r="I479" s="498"/>
      <c r="J479" s="498">
        <v>1</v>
      </c>
      <c r="K479" s="498">
        <v>1408.42</v>
      </c>
      <c r="L479" s="498"/>
      <c r="M479" s="498">
        <v>1408.42</v>
      </c>
      <c r="N479" s="498">
        <v>1</v>
      </c>
      <c r="O479" s="498">
        <v>1408.42</v>
      </c>
      <c r="P479" s="511"/>
      <c r="Q479" s="499">
        <v>1408.42</v>
      </c>
    </row>
    <row r="480" spans="1:17" ht="14.4" customHeight="1" x14ac:dyDescent="0.3">
      <c r="A480" s="494" t="s">
        <v>2534</v>
      </c>
      <c r="B480" s="495" t="s">
        <v>2082</v>
      </c>
      <c r="C480" s="495" t="s">
        <v>2048</v>
      </c>
      <c r="D480" s="495" t="s">
        <v>2535</v>
      </c>
      <c r="E480" s="495" t="s">
        <v>2129</v>
      </c>
      <c r="F480" s="498">
        <v>1</v>
      </c>
      <c r="G480" s="498">
        <v>3567.58</v>
      </c>
      <c r="H480" s="498">
        <v>1</v>
      </c>
      <c r="I480" s="498">
        <v>3567.58</v>
      </c>
      <c r="J480" s="498"/>
      <c r="K480" s="498"/>
      <c r="L480" s="498"/>
      <c r="M480" s="498"/>
      <c r="N480" s="498"/>
      <c r="O480" s="498"/>
      <c r="P480" s="511"/>
      <c r="Q480" s="499"/>
    </row>
    <row r="481" spans="1:17" ht="14.4" customHeight="1" x14ac:dyDescent="0.3">
      <c r="A481" s="494" t="s">
        <v>2534</v>
      </c>
      <c r="B481" s="495" t="s">
        <v>2082</v>
      </c>
      <c r="C481" s="495" t="s">
        <v>2048</v>
      </c>
      <c r="D481" s="495" t="s">
        <v>2130</v>
      </c>
      <c r="E481" s="495" t="s">
        <v>2129</v>
      </c>
      <c r="F481" s="498">
        <v>83</v>
      </c>
      <c r="G481" s="498">
        <v>139310.32999999999</v>
      </c>
      <c r="H481" s="498">
        <v>1</v>
      </c>
      <c r="I481" s="498">
        <v>1678.4377108433735</v>
      </c>
      <c r="J481" s="498">
        <v>120</v>
      </c>
      <c r="K481" s="498">
        <v>204877.19999999998</v>
      </c>
      <c r="L481" s="498">
        <v>1.4706533248467648</v>
      </c>
      <c r="M481" s="498">
        <v>1707.31</v>
      </c>
      <c r="N481" s="498">
        <v>152</v>
      </c>
      <c r="O481" s="498">
        <v>259511.11999999997</v>
      </c>
      <c r="P481" s="511">
        <v>1.862827544805902</v>
      </c>
      <c r="Q481" s="499">
        <v>1707.3099999999997</v>
      </c>
    </row>
    <row r="482" spans="1:17" ht="14.4" customHeight="1" x14ac:dyDescent="0.3">
      <c r="A482" s="494" t="s">
        <v>2534</v>
      </c>
      <c r="B482" s="495" t="s">
        <v>2082</v>
      </c>
      <c r="C482" s="495" t="s">
        <v>2048</v>
      </c>
      <c r="D482" s="495" t="s">
        <v>2131</v>
      </c>
      <c r="E482" s="495" t="s">
        <v>2129</v>
      </c>
      <c r="F482" s="498">
        <v>68</v>
      </c>
      <c r="G482" s="498">
        <v>138043.4</v>
      </c>
      <c r="H482" s="498">
        <v>1</v>
      </c>
      <c r="I482" s="498">
        <v>2030.05</v>
      </c>
      <c r="J482" s="498">
        <v>72</v>
      </c>
      <c r="K482" s="498">
        <v>148773.6</v>
      </c>
      <c r="L482" s="498">
        <v>1.0777306267449223</v>
      </c>
      <c r="M482" s="498">
        <v>2066.3000000000002</v>
      </c>
      <c r="N482" s="498">
        <v>87</v>
      </c>
      <c r="O482" s="498">
        <v>179768.09999999998</v>
      </c>
      <c r="P482" s="511">
        <v>1.3022578406501142</v>
      </c>
      <c r="Q482" s="499">
        <v>2066.2999999999997</v>
      </c>
    </row>
    <row r="483" spans="1:17" ht="14.4" customHeight="1" x14ac:dyDescent="0.3">
      <c r="A483" s="494" t="s">
        <v>2534</v>
      </c>
      <c r="B483" s="495" t="s">
        <v>2082</v>
      </c>
      <c r="C483" s="495" t="s">
        <v>2048</v>
      </c>
      <c r="D483" s="495" t="s">
        <v>2132</v>
      </c>
      <c r="E483" s="495" t="s">
        <v>2133</v>
      </c>
      <c r="F483" s="498">
        <v>24</v>
      </c>
      <c r="G483" s="498">
        <v>45556.68</v>
      </c>
      <c r="H483" s="498">
        <v>1</v>
      </c>
      <c r="I483" s="498">
        <v>1898.1949999999999</v>
      </c>
      <c r="J483" s="498">
        <v>27</v>
      </c>
      <c r="K483" s="498">
        <v>52166.429999999993</v>
      </c>
      <c r="L483" s="498">
        <v>1.1450884919621007</v>
      </c>
      <c r="M483" s="498">
        <v>1932.0899999999997</v>
      </c>
      <c r="N483" s="498">
        <v>4</v>
      </c>
      <c r="O483" s="498">
        <v>7728.36</v>
      </c>
      <c r="P483" s="511">
        <v>0.16964273954994086</v>
      </c>
      <c r="Q483" s="499">
        <v>1932.09</v>
      </c>
    </row>
    <row r="484" spans="1:17" ht="14.4" customHeight="1" x14ac:dyDescent="0.3">
      <c r="A484" s="494" t="s">
        <v>2534</v>
      </c>
      <c r="B484" s="495" t="s">
        <v>2082</v>
      </c>
      <c r="C484" s="495" t="s">
        <v>2048</v>
      </c>
      <c r="D484" s="495" t="s">
        <v>2134</v>
      </c>
      <c r="E484" s="495" t="s">
        <v>2135</v>
      </c>
      <c r="F484" s="498">
        <v>98</v>
      </c>
      <c r="G484" s="498">
        <v>98737.18</v>
      </c>
      <c r="H484" s="498">
        <v>1</v>
      </c>
      <c r="I484" s="498">
        <v>1007.5222448979591</v>
      </c>
      <c r="J484" s="498">
        <v>161</v>
      </c>
      <c r="K484" s="498">
        <v>165469.35999999999</v>
      </c>
      <c r="L484" s="498">
        <v>1.6758566529852281</v>
      </c>
      <c r="M484" s="498">
        <v>1027.76</v>
      </c>
      <c r="N484" s="498">
        <v>173</v>
      </c>
      <c r="O484" s="498">
        <v>177802.48</v>
      </c>
      <c r="P484" s="511">
        <v>1.8007652233940652</v>
      </c>
      <c r="Q484" s="499">
        <v>1027.76</v>
      </c>
    </row>
    <row r="485" spans="1:17" ht="14.4" customHeight="1" x14ac:dyDescent="0.3">
      <c r="A485" s="494" t="s">
        <v>2534</v>
      </c>
      <c r="B485" s="495" t="s">
        <v>2082</v>
      </c>
      <c r="C485" s="495" t="s">
        <v>2048</v>
      </c>
      <c r="D485" s="495" t="s">
        <v>2136</v>
      </c>
      <c r="E485" s="495" t="s">
        <v>2135</v>
      </c>
      <c r="F485" s="498">
        <v>86</v>
      </c>
      <c r="G485" s="498">
        <v>181418.55000000002</v>
      </c>
      <c r="H485" s="498">
        <v>1</v>
      </c>
      <c r="I485" s="498">
        <v>2109.5180232558141</v>
      </c>
      <c r="J485" s="498">
        <v>64</v>
      </c>
      <c r="K485" s="498">
        <v>137078.39999999999</v>
      </c>
      <c r="L485" s="498">
        <v>0.75559197226523955</v>
      </c>
      <c r="M485" s="498">
        <v>2141.85</v>
      </c>
      <c r="N485" s="498">
        <v>93</v>
      </c>
      <c r="O485" s="498">
        <v>199192.05</v>
      </c>
      <c r="P485" s="511">
        <v>1.0979695846979263</v>
      </c>
      <c r="Q485" s="499">
        <v>2141.85</v>
      </c>
    </row>
    <row r="486" spans="1:17" ht="14.4" customHeight="1" x14ac:dyDescent="0.3">
      <c r="A486" s="494" t="s">
        <v>2534</v>
      </c>
      <c r="B486" s="495" t="s">
        <v>2082</v>
      </c>
      <c r="C486" s="495" t="s">
        <v>2048</v>
      </c>
      <c r="D486" s="495" t="s">
        <v>2137</v>
      </c>
      <c r="E486" s="495" t="s">
        <v>2138</v>
      </c>
      <c r="F486" s="498">
        <v>5</v>
      </c>
      <c r="G486" s="498">
        <v>2333.8999999999996</v>
      </c>
      <c r="H486" s="498">
        <v>1</v>
      </c>
      <c r="I486" s="498">
        <v>466.77999999999992</v>
      </c>
      <c r="J486" s="498">
        <v>5</v>
      </c>
      <c r="K486" s="498">
        <v>2333.8999999999996</v>
      </c>
      <c r="L486" s="498">
        <v>1</v>
      </c>
      <c r="M486" s="498">
        <v>466.77999999999992</v>
      </c>
      <c r="N486" s="498">
        <v>6</v>
      </c>
      <c r="O486" s="498">
        <v>2800.6799999999994</v>
      </c>
      <c r="P486" s="511">
        <v>1.2</v>
      </c>
      <c r="Q486" s="499">
        <v>466.77999999999992</v>
      </c>
    </row>
    <row r="487" spans="1:17" ht="14.4" customHeight="1" x14ac:dyDescent="0.3">
      <c r="A487" s="494" t="s">
        <v>2534</v>
      </c>
      <c r="B487" s="495" t="s">
        <v>2082</v>
      </c>
      <c r="C487" s="495" t="s">
        <v>2048</v>
      </c>
      <c r="D487" s="495" t="s">
        <v>2536</v>
      </c>
      <c r="E487" s="495" t="s">
        <v>2537</v>
      </c>
      <c r="F487" s="498">
        <v>3</v>
      </c>
      <c r="G487" s="498">
        <v>27360</v>
      </c>
      <c r="H487" s="498">
        <v>1</v>
      </c>
      <c r="I487" s="498">
        <v>9120</v>
      </c>
      <c r="J487" s="498"/>
      <c r="K487" s="498"/>
      <c r="L487" s="498"/>
      <c r="M487" s="498"/>
      <c r="N487" s="498"/>
      <c r="O487" s="498"/>
      <c r="P487" s="511"/>
      <c r="Q487" s="499"/>
    </row>
    <row r="488" spans="1:17" ht="14.4" customHeight="1" x14ac:dyDescent="0.3">
      <c r="A488" s="494" t="s">
        <v>2534</v>
      </c>
      <c r="B488" s="495" t="s">
        <v>2082</v>
      </c>
      <c r="C488" s="495" t="s">
        <v>2048</v>
      </c>
      <c r="D488" s="495" t="s">
        <v>2139</v>
      </c>
      <c r="E488" s="495" t="s">
        <v>2140</v>
      </c>
      <c r="F488" s="498">
        <v>6</v>
      </c>
      <c r="G488" s="498">
        <v>161890.91999999998</v>
      </c>
      <c r="H488" s="498">
        <v>1</v>
      </c>
      <c r="I488" s="498">
        <v>26981.819999999996</v>
      </c>
      <c r="J488" s="498"/>
      <c r="K488" s="498"/>
      <c r="L488" s="498"/>
      <c r="M488" s="498"/>
      <c r="N488" s="498">
        <v>7</v>
      </c>
      <c r="O488" s="498">
        <v>192245.47999999998</v>
      </c>
      <c r="P488" s="511">
        <v>1.1875000772124835</v>
      </c>
      <c r="Q488" s="499">
        <v>27463.639999999996</v>
      </c>
    </row>
    <row r="489" spans="1:17" ht="14.4" customHeight="1" x14ac:dyDescent="0.3">
      <c r="A489" s="494" t="s">
        <v>2534</v>
      </c>
      <c r="B489" s="495" t="s">
        <v>2082</v>
      </c>
      <c r="C489" s="495" t="s">
        <v>2048</v>
      </c>
      <c r="D489" s="495" t="s">
        <v>2141</v>
      </c>
      <c r="E489" s="495" t="s">
        <v>2142</v>
      </c>
      <c r="F489" s="498">
        <v>6</v>
      </c>
      <c r="G489" s="498">
        <v>6335.13</v>
      </c>
      <c r="H489" s="498">
        <v>1</v>
      </c>
      <c r="I489" s="498">
        <v>1055.855</v>
      </c>
      <c r="J489" s="498">
        <v>6</v>
      </c>
      <c r="K489" s="498">
        <v>6448.26</v>
      </c>
      <c r="L489" s="498">
        <v>1.0178575656695286</v>
      </c>
      <c r="M489" s="498">
        <v>1074.71</v>
      </c>
      <c r="N489" s="498">
        <v>14</v>
      </c>
      <c r="O489" s="498">
        <v>15045.939999999999</v>
      </c>
      <c r="P489" s="511">
        <v>2.3750009865622328</v>
      </c>
      <c r="Q489" s="499">
        <v>1074.7099999999998</v>
      </c>
    </row>
    <row r="490" spans="1:17" ht="14.4" customHeight="1" x14ac:dyDescent="0.3">
      <c r="A490" s="494" t="s">
        <v>2534</v>
      </c>
      <c r="B490" s="495" t="s">
        <v>2082</v>
      </c>
      <c r="C490" s="495" t="s">
        <v>2048</v>
      </c>
      <c r="D490" s="495" t="s">
        <v>2538</v>
      </c>
      <c r="E490" s="495" t="s">
        <v>2539</v>
      </c>
      <c r="F490" s="498">
        <v>2</v>
      </c>
      <c r="G490" s="498">
        <v>110794.4</v>
      </c>
      <c r="H490" s="498">
        <v>1</v>
      </c>
      <c r="I490" s="498">
        <v>55397.2</v>
      </c>
      <c r="J490" s="498"/>
      <c r="K490" s="498"/>
      <c r="L490" s="498"/>
      <c r="M490" s="498"/>
      <c r="N490" s="498">
        <v>3</v>
      </c>
      <c r="O490" s="498">
        <v>166191.59999999998</v>
      </c>
      <c r="P490" s="511">
        <v>1.4999999999999998</v>
      </c>
      <c r="Q490" s="499">
        <v>55397.19999999999</v>
      </c>
    </row>
    <row r="491" spans="1:17" ht="14.4" customHeight="1" x14ac:dyDescent="0.3">
      <c r="A491" s="494" t="s">
        <v>2534</v>
      </c>
      <c r="B491" s="495" t="s">
        <v>2082</v>
      </c>
      <c r="C491" s="495" t="s">
        <v>2048</v>
      </c>
      <c r="D491" s="495" t="s">
        <v>2540</v>
      </c>
      <c r="E491" s="495" t="s">
        <v>2541</v>
      </c>
      <c r="F491" s="498">
        <v>2</v>
      </c>
      <c r="G491" s="498">
        <v>5166</v>
      </c>
      <c r="H491" s="498">
        <v>1</v>
      </c>
      <c r="I491" s="498">
        <v>2583</v>
      </c>
      <c r="J491" s="498">
        <v>7</v>
      </c>
      <c r="K491" s="498">
        <v>18081</v>
      </c>
      <c r="L491" s="498">
        <v>3.5</v>
      </c>
      <c r="M491" s="498">
        <v>2583</v>
      </c>
      <c r="N491" s="498">
        <v>1</v>
      </c>
      <c r="O491" s="498">
        <v>2583</v>
      </c>
      <c r="P491" s="511">
        <v>0.5</v>
      </c>
      <c r="Q491" s="499">
        <v>2583</v>
      </c>
    </row>
    <row r="492" spans="1:17" ht="14.4" customHeight="1" x14ac:dyDescent="0.3">
      <c r="A492" s="494" t="s">
        <v>2534</v>
      </c>
      <c r="B492" s="495" t="s">
        <v>2082</v>
      </c>
      <c r="C492" s="495" t="s">
        <v>2048</v>
      </c>
      <c r="D492" s="495" t="s">
        <v>2145</v>
      </c>
      <c r="E492" s="495" t="s">
        <v>2146</v>
      </c>
      <c r="F492" s="498"/>
      <c r="G492" s="498"/>
      <c r="H492" s="498"/>
      <c r="I492" s="498"/>
      <c r="J492" s="498">
        <v>1</v>
      </c>
      <c r="K492" s="498">
        <v>3003.38</v>
      </c>
      <c r="L492" s="498"/>
      <c r="M492" s="498">
        <v>3003.38</v>
      </c>
      <c r="N492" s="498"/>
      <c r="O492" s="498"/>
      <c r="P492" s="511"/>
      <c r="Q492" s="499"/>
    </row>
    <row r="493" spans="1:17" ht="14.4" customHeight="1" x14ac:dyDescent="0.3">
      <c r="A493" s="494" t="s">
        <v>2534</v>
      </c>
      <c r="B493" s="495" t="s">
        <v>2082</v>
      </c>
      <c r="C493" s="495" t="s">
        <v>2048</v>
      </c>
      <c r="D493" s="495" t="s">
        <v>2147</v>
      </c>
      <c r="E493" s="495" t="s">
        <v>2148</v>
      </c>
      <c r="F493" s="498">
        <v>11</v>
      </c>
      <c r="G493" s="498">
        <v>24601.5</v>
      </c>
      <c r="H493" s="498">
        <v>1</v>
      </c>
      <c r="I493" s="498">
        <v>2236.5</v>
      </c>
      <c r="J493" s="498">
        <v>3</v>
      </c>
      <c r="K493" s="498">
        <v>6709.5</v>
      </c>
      <c r="L493" s="498">
        <v>0.27272727272727271</v>
      </c>
      <c r="M493" s="498">
        <v>2236.5</v>
      </c>
      <c r="N493" s="498">
        <v>13</v>
      </c>
      <c r="O493" s="498">
        <v>29074.5</v>
      </c>
      <c r="P493" s="511">
        <v>1.1818181818181819</v>
      </c>
      <c r="Q493" s="499">
        <v>2236.5</v>
      </c>
    </row>
    <row r="494" spans="1:17" ht="14.4" customHeight="1" x14ac:dyDescent="0.3">
      <c r="A494" s="494" t="s">
        <v>2534</v>
      </c>
      <c r="B494" s="495" t="s">
        <v>2082</v>
      </c>
      <c r="C494" s="495" t="s">
        <v>2048</v>
      </c>
      <c r="D494" s="495" t="s">
        <v>2542</v>
      </c>
      <c r="E494" s="495" t="s">
        <v>2543</v>
      </c>
      <c r="F494" s="498">
        <v>1</v>
      </c>
      <c r="G494" s="498">
        <v>44071.360000000001</v>
      </c>
      <c r="H494" s="498">
        <v>1</v>
      </c>
      <c r="I494" s="498">
        <v>44071.360000000001</v>
      </c>
      <c r="J494" s="498"/>
      <c r="K494" s="498"/>
      <c r="L494" s="498"/>
      <c r="M494" s="498"/>
      <c r="N494" s="498"/>
      <c r="O494" s="498"/>
      <c r="P494" s="511"/>
      <c r="Q494" s="499"/>
    </row>
    <row r="495" spans="1:17" ht="14.4" customHeight="1" x14ac:dyDescent="0.3">
      <c r="A495" s="494" t="s">
        <v>2534</v>
      </c>
      <c r="B495" s="495" t="s">
        <v>2082</v>
      </c>
      <c r="C495" s="495" t="s">
        <v>2048</v>
      </c>
      <c r="D495" s="495" t="s">
        <v>2544</v>
      </c>
      <c r="E495" s="495" t="s">
        <v>2545</v>
      </c>
      <c r="F495" s="498"/>
      <c r="G495" s="498"/>
      <c r="H495" s="498"/>
      <c r="I495" s="498"/>
      <c r="J495" s="498"/>
      <c r="K495" s="498"/>
      <c r="L495" s="498"/>
      <c r="M495" s="498"/>
      <c r="N495" s="498">
        <v>1</v>
      </c>
      <c r="O495" s="498">
        <v>166546.75</v>
      </c>
      <c r="P495" s="511"/>
      <c r="Q495" s="499">
        <v>166546.75</v>
      </c>
    </row>
    <row r="496" spans="1:17" ht="14.4" customHeight="1" x14ac:dyDescent="0.3">
      <c r="A496" s="494" t="s">
        <v>2534</v>
      </c>
      <c r="B496" s="495" t="s">
        <v>2082</v>
      </c>
      <c r="C496" s="495" t="s">
        <v>2048</v>
      </c>
      <c r="D496" s="495" t="s">
        <v>2447</v>
      </c>
      <c r="E496" s="495" t="s">
        <v>2448</v>
      </c>
      <c r="F496" s="498"/>
      <c r="G496" s="498"/>
      <c r="H496" s="498"/>
      <c r="I496" s="498"/>
      <c r="J496" s="498">
        <v>1</v>
      </c>
      <c r="K496" s="498">
        <v>29018.18</v>
      </c>
      <c r="L496" s="498"/>
      <c r="M496" s="498">
        <v>29018.18</v>
      </c>
      <c r="N496" s="498"/>
      <c r="O496" s="498"/>
      <c r="P496" s="511"/>
      <c r="Q496" s="499"/>
    </row>
    <row r="497" spans="1:17" ht="14.4" customHeight="1" x14ac:dyDescent="0.3">
      <c r="A497" s="494" t="s">
        <v>2534</v>
      </c>
      <c r="B497" s="495" t="s">
        <v>2082</v>
      </c>
      <c r="C497" s="495" t="s">
        <v>2048</v>
      </c>
      <c r="D497" s="495" t="s">
        <v>2546</v>
      </c>
      <c r="E497" s="495" t="s">
        <v>2547</v>
      </c>
      <c r="F497" s="498">
        <v>1</v>
      </c>
      <c r="G497" s="498">
        <v>29018.18</v>
      </c>
      <c r="H497" s="498">
        <v>1</v>
      </c>
      <c r="I497" s="498">
        <v>29018.18</v>
      </c>
      <c r="J497" s="498"/>
      <c r="K497" s="498"/>
      <c r="L497" s="498"/>
      <c r="M497" s="498"/>
      <c r="N497" s="498"/>
      <c r="O497" s="498"/>
      <c r="P497" s="511"/>
      <c r="Q497" s="499"/>
    </row>
    <row r="498" spans="1:17" ht="14.4" customHeight="1" x14ac:dyDescent="0.3">
      <c r="A498" s="494" t="s">
        <v>2534</v>
      </c>
      <c r="B498" s="495" t="s">
        <v>2082</v>
      </c>
      <c r="C498" s="495" t="s">
        <v>2048</v>
      </c>
      <c r="D498" s="495" t="s">
        <v>2451</v>
      </c>
      <c r="E498" s="495" t="s">
        <v>2452</v>
      </c>
      <c r="F498" s="498">
        <v>2</v>
      </c>
      <c r="G498" s="498">
        <v>7982.08</v>
      </c>
      <c r="H498" s="498">
        <v>1</v>
      </c>
      <c r="I498" s="498">
        <v>3991.04</v>
      </c>
      <c r="J498" s="498">
        <v>2</v>
      </c>
      <c r="K498" s="498">
        <v>7982.08</v>
      </c>
      <c r="L498" s="498">
        <v>1</v>
      </c>
      <c r="M498" s="498">
        <v>3991.04</v>
      </c>
      <c r="N498" s="498">
        <v>2</v>
      </c>
      <c r="O498" s="498">
        <v>7982.08</v>
      </c>
      <c r="P498" s="511">
        <v>1</v>
      </c>
      <c r="Q498" s="499">
        <v>3991.04</v>
      </c>
    </row>
    <row r="499" spans="1:17" ht="14.4" customHeight="1" x14ac:dyDescent="0.3">
      <c r="A499" s="494" t="s">
        <v>2534</v>
      </c>
      <c r="B499" s="495" t="s">
        <v>2082</v>
      </c>
      <c r="C499" s="495" t="s">
        <v>2048</v>
      </c>
      <c r="D499" s="495" t="s">
        <v>2548</v>
      </c>
      <c r="E499" s="495" t="s">
        <v>2549</v>
      </c>
      <c r="F499" s="498"/>
      <c r="G499" s="498"/>
      <c r="H499" s="498"/>
      <c r="I499" s="498"/>
      <c r="J499" s="498">
        <v>3</v>
      </c>
      <c r="K499" s="498">
        <v>72395.399999999994</v>
      </c>
      <c r="L499" s="498"/>
      <c r="M499" s="498">
        <v>24131.8</v>
      </c>
      <c r="N499" s="498"/>
      <c r="O499" s="498"/>
      <c r="P499" s="511"/>
      <c r="Q499" s="499"/>
    </row>
    <row r="500" spans="1:17" ht="14.4" customHeight="1" x14ac:dyDescent="0.3">
      <c r="A500" s="494" t="s">
        <v>2534</v>
      </c>
      <c r="B500" s="495" t="s">
        <v>2082</v>
      </c>
      <c r="C500" s="495" t="s">
        <v>2048</v>
      </c>
      <c r="D500" s="495" t="s">
        <v>2550</v>
      </c>
      <c r="E500" s="495" t="s">
        <v>2551</v>
      </c>
      <c r="F500" s="498"/>
      <c r="G500" s="498"/>
      <c r="H500" s="498"/>
      <c r="I500" s="498"/>
      <c r="J500" s="498">
        <v>2</v>
      </c>
      <c r="K500" s="498">
        <v>5993</v>
      </c>
      <c r="L500" s="498"/>
      <c r="M500" s="498">
        <v>2996.5</v>
      </c>
      <c r="N500" s="498"/>
      <c r="O500" s="498"/>
      <c r="P500" s="511"/>
      <c r="Q500" s="499"/>
    </row>
    <row r="501" spans="1:17" ht="14.4" customHeight="1" x14ac:dyDescent="0.3">
      <c r="A501" s="494" t="s">
        <v>2534</v>
      </c>
      <c r="B501" s="495" t="s">
        <v>2082</v>
      </c>
      <c r="C501" s="495" t="s">
        <v>2048</v>
      </c>
      <c r="D501" s="495" t="s">
        <v>2151</v>
      </c>
      <c r="E501" s="495" t="s">
        <v>2129</v>
      </c>
      <c r="F501" s="498">
        <v>1</v>
      </c>
      <c r="G501" s="498">
        <v>1396.2</v>
      </c>
      <c r="H501" s="498">
        <v>1</v>
      </c>
      <c r="I501" s="498">
        <v>1396.2</v>
      </c>
      <c r="J501" s="498"/>
      <c r="K501" s="498"/>
      <c r="L501" s="498"/>
      <c r="M501" s="498"/>
      <c r="N501" s="498">
        <v>8</v>
      </c>
      <c r="O501" s="498">
        <v>11575.76</v>
      </c>
      <c r="P501" s="511">
        <v>8.2909038819653347</v>
      </c>
      <c r="Q501" s="499">
        <v>1446.97</v>
      </c>
    </row>
    <row r="502" spans="1:17" ht="14.4" customHeight="1" x14ac:dyDescent="0.3">
      <c r="A502" s="494" t="s">
        <v>2534</v>
      </c>
      <c r="B502" s="495" t="s">
        <v>2082</v>
      </c>
      <c r="C502" s="495" t="s">
        <v>2048</v>
      </c>
      <c r="D502" s="495" t="s">
        <v>2552</v>
      </c>
      <c r="E502" s="495" t="s">
        <v>2129</v>
      </c>
      <c r="F502" s="498"/>
      <c r="G502" s="498"/>
      <c r="H502" s="498"/>
      <c r="I502" s="498"/>
      <c r="J502" s="498"/>
      <c r="K502" s="498"/>
      <c r="L502" s="498"/>
      <c r="M502" s="498"/>
      <c r="N502" s="498">
        <v>1</v>
      </c>
      <c r="O502" s="498">
        <v>3430.88</v>
      </c>
      <c r="P502" s="511"/>
      <c r="Q502" s="499">
        <v>3430.88</v>
      </c>
    </row>
    <row r="503" spans="1:17" ht="14.4" customHeight="1" x14ac:dyDescent="0.3">
      <c r="A503" s="494" t="s">
        <v>2534</v>
      </c>
      <c r="B503" s="495" t="s">
        <v>2082</v>
      </c>
      <c r="C503" s="495" t="s">
        <v>2048</v>
      </c>
      <c r="D503" s="495" t="s">
        <v>2152</v>
      </c>
      <c r="E503" s="495" t="s">
        <v>2153</v>
      </c>
      <c r="F503" s="498">
        <v>163</v>
      </c>
      <c r="G503" s="498">
        <v>1102645.8399999999</v>
      </c>
      <c r="H503" s="498">
        <v>1</v>
      </c>
      <c r="I503" s="498">
        <v>6764.6984049079747</v>
      </c>
      <c r="J503" s="498">
        <v>194</v>
      </c>
      <c r="K503" s="498">
        <v>1336811.3199999998</v>
      </c>
      <c r="L503" s="498">
        <v>1.2123669010531977</v>
      </c>
      <c r="M503" s="498">
        <v>6890.7799999999988</v>
      </c>
      <c r="N503" s="498">
        <v>225</v>
      </c>
      <c r="O503" s="498">
        <v>1550425.5</v>
      </c>
      <c r="P503" s="511">
        <v>1.4060956326647913</v>
      </c>
      <c r="Q503" s="499">
        <v>6890.78</v>
      </c>
    </row>
    <row r="504" spans="1:17" ht="14.4" customHeight="1" x14ac:dyDescent="0.3">
      <c r="A504" s="494" t="s">
        <v>2534</v>
      </c>
      <c r="B504" s="495" t="s">
        <v>2082</v>
      </c>
      <c r="C504" s="495" t="s">
        <v>2048</v>
      </c>
      <c r="D504" s="495" t="s">
        <v>2154</v>
      </c>
      <c r="E504" s="495" t="s">
        <v>2155</v>
      </c>
      <c r="F504" s="498">
        <v>2</v>
      </c>
      <c r="G504" s="498">
        <v>38393.599999999999</v>
      </c>
      <c r="H504" s="498">
        <v>1</v>
      </c>
      <c r="I504" s="498">
        <v>19196.8</v>
      </c>
      <c r="J504" s="498"/>
      <c r="K504" s="498"/>
      <c r="L504" s="498"/>
      <c r="M504" s="498"/>
      <c r="N504" s="498">
        <v>8</v>
      </c>
      <c r="O504" s="498">
        <v>153574.39999999999</v>
      </c>
      <c r="P504" s="511">
        <v>4</v>
      </c>
      <c r="Q504" s="499">
        <v>19196.8</v>
      </c>
    </row>
    <row r="505" spans="1:17" ht="14.4" customHeight="1" x14ac:dyDescent="0.3">
      <c r="A505" s="494" t="s">
        <v>2534</v>
      </c>
      <c r="B505" s="495" t="s">
        <v>2082</v>
      </c>
      <c r="C505" s="495" t="s">
        <v>2048</v>
      </c>
      <c r="D505" s="495" t="s">
        <v>2158</v>
      </c>
      <c r="E505" s="495" t="s">
        <v>2159</v>
      </c>
      <c r="F505" s="498"/>
      <c r="G505" s="498"/>
      <c r="H505" s="498"/>
      <c r="I505" s="498"/>
      <c r="J505" s="498"/>
      <c r="K505" s="498"/>
      <c r="L505" s="498"/>
      <c r="M505" s="498"/>
      <c r="N505" s="498">
        <v>1</v>
      </c>
      <c r="O505" s="498">
        <v>4137.8900000000003</v>
      </c>
      <c r="P505" s="511"/>
      <c r="Q505" s="499">
        <v>4137.8900000000003</v>
      </c>
    </row>
    <row r="506" spans="1:17" ht="14.4" customHeight="1" x14ac:dyDescent="0.3">
      <c r="A506" s="494" t="s">
        <v>2534</v>
      </c>
      <c r="B506" s="495" t="s">
        <v>2082</v>
      </c>
      <c r="C506" s="495" t="s">
        <v>2048</v>
      </c>
      <c r="D506" s="495" t="s">
        <v>2160</v>
      </c>
      <c r="E506" s="495" t="s">
        <v>2161</v>
      </c>
      <c r="F506" s="498">
        <v>4</v>
      </c>
      <c r="G506" s="498">
        <v>4455.49</v>
      </c>
      <c r="H506" s="498">
        <v>1</v>
      </c>
      <c r="I506" s="498">
        <v>1113.8724999999999</v>
      </c>
      <c r="J506" s="498">
        <v>2</v>
      </c>
      <c r="K506" s="498">
        <v>2247.46</v>
      </c>
      <c r="L506" s="498">
        <v>0.50442487807177216</v>
      </c>
      <c r="M506" s="498">
        <v>1123.73</v>
      </c>
      <c r="N506" s="498"/>
      <c r="O506" s="498"/>
      <c r="P506" s="511"/>
      <c r="Q506" s="499"/>
    </row>
    <row r="507" spans="1:17" ht="14.4" customHeight="1" x14ac:dyDescent="0.3">
      <c r="A507" s="494" t="s">
        <v>2534</v>
      </c>
      <c r="B507" s="495" t="s">
        <v>2082</v>
      </c>
      <c r="C507" s="495" t="s">
        <v>2048</v>
      </c>
      <c r="D507" s="495" t="s">
        <v>2164</v>
      </c>
      <c r="E507" s="495" t="s">
        <v>2165</v>
      </c>
      <c r="F507" s="498">
        <v>83</v>
      </c>
      <c r="G507" s="498">
        <v>83232.399999999994</v>
      </c>
      <c r="H507" s="498">
        <v>1</v>
      </c>
      <c r="I507" s="498">
        <v>1002.8</v>
      </c>
      <c r="J507" s="498">
        <v>59</v>
      </c>
      <c r="K507" s="498">
        <v>59165.2</v>
      </c>
      <c r="L507" s="498">
        <v>0.71084337349397597</v>
      </c>
      <c r="M507" s="498">
        <v>1002.8</v>
      </c>
      <c r="N507" s="498">
        <v>64</v>
      </c>
      <c r="O507" s="498">
        <v>64179.200000000019</v>
      </c>
      <c r="P507" s="511">
        <v>0.77108433734939785</v>
      </c>
      <c r="Q507" s="499">
        <v>1002.8000000000003</v>
      </c>
    </row>
    <row r="508" spans="1:17" ht="14.4" customHeight="1" x14ac:dyDescent="0.3">
      <c r="A508" s="494" t="s">
        <v>2534</v>
      </c>
      <c r="B508" s="495" t="s">
        <v>2082</v>
      </c>
      <c r="C508" s="495" t="s">
        <v>2048</v>
      </c>
      <c r="D508" s="495" t="s">
        <v>2166</v>
      </c>
      <c r="E508" s="495" t="s">
        <v>2167</v>
      </c>
      <c r="F508" s="498">
        <v>58</v>
      </c>
      <c r="G508" s="498">
        <v>443700</v>
      </c>
      <c r="H508" s="498">
        <v>1</v>
      </c>
      <c r="I508" s="498">
        <v>7650</v>
      </c>
      <c r="J508" s="498">
        <v>94</v>
      </c>
      <c r="K508" s="498">
        <v>719100</v>
      </c>
      <c r="L508" s="498">
        <v>1.6206896551724137</v>
      </c>
      <c r="M508" s="498">
        <v>7650</v>
      </c>
      <c r="N508" s="498">
        <v>100</v>
      </c>
      <c r="O508" s="498">
        <v>765000</v>
      </c>
      <c r="P508" s="511">
        <v>1.7241379310344827</v>
      </c>
      <c r="Q508" s="499">
        <v>7650</v>
      </c>
    </row>
    <row r="509" spans="1:17" ht="14.4" customHeight="1" x14ac:dyDescent="0.3">
      <c r="A509" s="494" t="s">
        <v>2534</v>
      </c>
      <c r="B509" s="495" t="s">
        <v>2082</v>
      </c>
      <c r="C509" s="495" t="s">
        <v>2048</v>
      </c>
      <c r="D509" s="495" t="s">
        <v>2168</v>
      </c>
      <c r="E509" s="495" t="s">
        <v>2169</v>
      </c>
      <c r="F509" s="498">
        <v>4</v>
      </c>
      <c r="G509" s="498">
        <v>37152.769999999997</v>
      </c>
      <c r="H509" s="498">
        <v>1</v>
      </c>
      <c r="I509" s="498">
        <v>9288.1924999999992</v>
      </c>
      <c r="J509" s="498">
        <v>3</v>
      </c>
      <c r="K509" s="498">
        <v>28111.17</v>
      </c>
      <c r="L509" s="498">
        <v>0.75663725746424826</v>
      </c>
      <c r="M509" s="498">
        <v>9370.39</v>
      </c>
      <c r="N509" s="498">
        <v>1</v>
      </c>
      <c r="O509" s="498">
        <v>9370.39</v>
      </c>
      <c r="P509" s="511">
        <v>0.25221241915474946</v>
      </c>
      <c r="Q509" s="499">
        <v>9370.39</v>
      </c>
    </row>
    <row r="510" spans="1:17" ht="14.4" customHeight="1" x14ac:dyDescent="0.3">
      <c r="A510" s="494" t="s">
        <v>2534</v>
      </c>
      <c r="B510" s="495" t="s">
        <v>2082</v>
      </c>
      <c r="C510" s="495" t="s">
        <v>2048</v>
      </c>
      <c r="D510" s="495" t="s">
        <v>2172</v>
      </c>
      <c r="E510" s="495" t="s">
        <v>2173</v>
      </c>
      <c r="F510" s="498"/>
      <c r="G510" s="498"/>
      <c r="H510" s="498"/>
      <c r="I510" s="498"/>
      <c r="J510" s="498">
        <v>20</v>
      </c>
      <c r="K510" s="498">
        <v>265690.40000000002</v>
      </c>
      <c r="L510" s="498"/>
      <c r="M510" s="498">
        <v>13284.52</v>
      </c>
      <c r="N510" s="498">
        <v>9</v>
      </c>
      <c r="O510" s="498">
        <v>119560.68000000001</v>
      </c>
      <c r="P510" s="511"/>
      <c r="Q510" s="499">
        <v>13284.52</v>
      </c>
    </row>
    <row r="511" spans="1:17" ht="14.4" customHeight="1" x14ac:dyDescent="0.3">
      <c r="A511" s="494" t="s">
        <v>2534</v>
      </c>
      <c r="B511" s="495" t="s">
        <v>2082</v>
      </c>
      <c r="C511" s="495" t="s">
        <v>2048</v>
      </c>
      <c r="D511" s="495" t="s">
        <v>2178</v>
      </c>
      <c r="E511" s="495" t="s">
        <v>2179</v>
      </c>
      <c r="F511" s="498">
        <v>14</v>
      </c>
      <c r="G511" s="498">
        <v>11158</v>
      </c>
      <c r="H511" s="498">
        <v>1</v>
      </c>
      <c r="I511" s="498">
        <v>797</v>
      </c>
      <c r="J511" s="498">
        <v>26</v>
      </c>
      <c r="K511" s="498">
        <v>20722</v>
      </c>
      <c r="L511" s="498">
        <v>1.8571428571428572</v>
      </c>
      <c r="M511" s="498">
        <v>797</v>
      </c>
      <c r="N511" s="498">
        <v>62</v>
      </c>
      <c r="O511" s="498">
        <v>49414</v>
      </c>
      <c r="P511" s="511">
        <v>4.4285714285714288</v>
      </c>
      <c r="Q511" s="499">
        <v>797</v>
      </c>
    </row>
    <row r="512" spans="1:17" ht="14.4" customHeight="1" x14ac:dyDescent="0.3">
      <c r="A512" s="494" t="s">
        <v>2534</v>
      </c>
      <c r="B512" s="495" t="s">
        <v>2082</v>
      </c>
      <c r="C512" s="495" t="s">
        <v>2048</v>
      </c>
      <c r="D512" s="495" t="s">
        <v>2553</v>
      </c>
      <c r="E512" s="495" t="s">
        <v>2554</v>
      </c>
      <c r="F512" s="498"/>
      <c r="G512" s="498"/>
      <c r="H512" s="498"/>
      <c r="I512" s="498"/>
      <c r="J512" s="498">
        <v>1</v>
      </c>
      <c r="K512" s="498">
        <v>858.52</v>
      </c>
      <c r="L512" s="498"/>
      <c r="M512" s="498">
        <v>858.52</v>
      </c>
      <c r="N512" s="498"/>
      <c r="O512" s="498"/>
      <c r="P512" s="511"/>
      <c r="Q512" s="499"/>
    </row>
    <row r="513" spans="1:17" ht="14.4" customHeight="1" x14ac:dyDescent="0.3">
      <c r="A513" s="494" t="s">
        <v>2534</v>
      </c>
      <c r="B513" s="495" t="s">
        <v>2082</v>
      </c>
      <c r="C513" s="495" t="s">
        <v>2048</v>
      </c>
      <c r="D513" s="495" t="s">
        <v>2555</v>
      </c>
      <c r="E513" s="495" t="s">
        <v>2556</v>
      </c>
      <c r="F513" s="498">
        <v>2</v>
      </c>
      <c r="G513" s="498">
        <v>19439</v>
      </c>
      <c r="H513" s="498">
        <v>1</v>
      </c>
      <c r="I513" s="498">
        <v>9719.5</v>
      </c>
      <c r="J513" s="498"/>
      <c r="K513" s="498"/>
      <c r="L513" s="498"/>
      <c r="M513" s="498"/>
      <c r="N513" s="498">
        <v>17</v>
      </c>
      <c r="O513" s="498">
        <v>171239.97999999998</v>
      </c>
      <c r="P513" s="511">
        <v>8.8090940892021177</v>
      </c>
      <c r="Q513" s="499">
        <v>10072.939999999999</v>
      </c>
    </row>
    <row r="514" spans="1:17" ht="14.4" customHeight="1" x14ac:dyDescent="0.3">
      <c r="A514" s="494" t="s">
        <v>2534</v>
      </c>
      <c r="B514" s="495" t="s">
        <v>2082</v>
      </c>
      <c r="C514" s="495" t="s">
        <v>2048</v>
      </c>
      <c r="D514" s="495" t="s">
        <v>2483</v>
      </c>
      <c r="E514" s="495" t="s">
        <v>2484</v>
      </c>
      <c r="F514" s="498">
        <v>2</v>
      </c>
      <c r="G514" s="498">
        <v>5948.72</v>
      </c>
      <c r="H514" s="498">
        <v>1</v>
      </c>
      <c r="I514" s="498">
        <v>2974.36</v>
      </c>
      <c r="J514" s="498"/>
      <c r="K514" s="498"/>
      <c r="L514" s="498"/>
      <c r="M514" s="498"/>
      <c r="N514" s="498">
        <v>1</v>
      </c>
      <c r="O514" s="498">
        <v>2974.36</v>
      </c>
      <c r="P514" s="511">
        <v>0.5</v>
      </c>
      <c r="Q514" s="499">
        <v>2974.36</v>
      </c>
    </row>
    <row r="515" spans="1:17" ht="14.4" customHeight="1" x14ac:dyDescent="0.3">
      <c r="A515" s="494" t="s">
        <v>2534</v>
      </c>
      <c r="B515" s="495" t="s">
        <v>2082</v>
      </c>
      <c r="C515" s="495" t="s">
        <v>2048</v>
      </c>
      <c r="D515" s="495" t="s">
        <v>2557</v>
      </c>
      <c r="E515" s="495" t="s">
        <v>2558</v>
      </c>
      <c r="F515" s="498">
        <v>3</v>
      </c>
      <c r="G515" s="498">
        <v>10080</v>
      </c>
      <c r="H515" s="498">
        <v>1</v>
      </c>
      <c r="I515" s="498">
        <v>3360</v>
      </c>
      <c r="J515" s="498"/>
      <c r="K515" s="498"/>
      <c r="L515" s="498"/>
      <c r="M515" s="498"/>
      <c r="N515" s="498"/>
      <c r="O515" s="498"/>
      <c r="P515" s="511"/>
      <c r="Q515" s="499"/>
    </row>
    <row r="516" spans="1:17" ht="14.4" customHeight="1" x14ac:dyDescent="0.3">
      <c r="A516" s="494" t="s">
        <v>2534</v>
      </c>
      <c r="B516" s="495" t="s">
        <v>2082</v>
      </c>
      <c r="C516" s="495" t="s">
        <v>2048</v>
      </c>
      <c r="D516" s="495" t="s">
        <v>2559</v>
      </c>
      <c r="E516" s="495" t="s">
        <v>2560</v>
      </c>
      <c r="F516" s="498">
        <v>1</v>
      </c>
      <c r="G516" s="498">
        <v>3360</v>
      </c>
      <c r="H516" s="498">
        <v>1</v>
      </c>
      <c r="I516" s="498">
        <v>3360</v>
      </c>
      <c r="J516" s="498">
        <v>1</v>
      </c>
      <c r="K516" s="498">
        <v>3360</v>
      </c>
      <c r="L516" s="498">
        <v>1</v>
      </c>
      <c r="M516" s="498">
        <v>3360</v>
      </c>
      <c r="N516" s="498"/>
      <c r="O516" s="498"/>
      <c r="P516" s="511"/>
      <c r="Q516" s="499"/>
    </row>
    <row r="517" spans="1:17" ht="14.4" customHeight="1" x14ac:dyDescent="0.3">
      <c r="A517" s="494" t="s">
        <v>2534</v>
      </c>
      <c r="B517" s="495" t="s">
        <v>2082</v>
      </c>
      <c r="C517" s="495" t="s">
        <v>2048</v>
      </c>
      <c r="D517" s="495" t="s">
        <v>2188</v>
      </c>
      <c r="E517" s="495" t="s">
        <v>2189</v>
      </c>
      <c r="F517" s="498">
        <v>2</v>
      </c>
      <c r="G517" s="498">
        <v>5394.48</v>
      </c>
      <c r="H517" s="498">
        <v>1</v>
      </c>
      <c r="I517" s="498">
        <v>2697.24</v>
      </c>
      <c r="J517" s="498">
        <v>7</v>
      </c>
      <c r="K517" s="498">
        <v>18880.68</v>
      </c>
      <c r="L517" s="498">
        <v>3.5000000000000004</v>
      </c>
      <c r="M517" s="498">
        <v>2697.2400000000002</v>
      </c>
      <c r="N517" s="498">
        <v>8</v>
      </c>
      <c r="O517" s="498">
        <v>21577.919999999998</v>
      </c>
      <c r="P517" s="511">
        <v>4</v>
      </c>
      <c r="Q517" s="499">
        <v>2697.24</v>
      </c>
    </row>
    <row r="518" spans="1:17" ht="14.4" customHeight="1" x14ac:dyDescent="0.3">
      <c r="A518" s="494" t="s">
        <v>2534</v>
      </c>
      <c r="B518" s="495" t="s">
        <v>2082</v>
      </c>
      <c r="C518" s="495" t="s">
        <v>2048</v>
      </c>
      <c r="D518" s="495" t="s">
        <v>2190</v>
      </c>
      <c r="E518" s="495" t="s">
        <v>2189</v>
      </c>
      <c r="F518" s="498">
        <v>5</v>
      </c>
      <c r="G518" s="498">
        <v>25742.560000000001</v>
      </c>
      <c r="H518" s="498">
        <v>1</v>
      </c>
      <c r="I518" s="498">
        <v>5148.5120000000006</v>
      </c>
      <c r="J518" s="498">
        <v>10</v>
      </c>
      <c r="K518" s="498">
        <v>52592.3</v>
      </c>
      <c r="L518" s="498">
        <v>2.0430097084361463</v>
      </c>
      <c r="M518" s="498">
        <v>5259.2300000000005</v>
      </c>
      <c r="N518" s="498">
        <v>15</v>
      </c>
      <c r="O518" s="498">
        <v>78888.45</v>
      </c>
      <c r="P518" s="511">
        <v>3.0645145626542192</v>
      </c>
      <c r="Q518" s="499">
        <v>5259.23</v>
      </c>
    </row>
    <row r="519" spans="1:17" ht="14.4" customHeight="1" x14ac:dyDescent="0.3">
      <c r="A519" s="494" t="s">
        <v>2534</v>
      </c>
      <c r="B519" s="495" t="s">
        <v>2082</v>
      </c>
      <c r="C519" s="495" t="s">
        <v>2048</v>
      </c>
      <c r="D519" s="495" t="s">
        <v>2191</v>
      </c>
      <c r="E519" s="495" t="s">
        <v>2192</v>
      </c>
      <c r="F519" s="498">
        <v>2</v>
      </c>
      <c r="G519" s="498">
        <v>2994.88</v>
      </c>
      <c r="H519" s="498">
        <v>1</v>
      </c>
      <c r="I519" s="498">
        <v>1497.44</v>
      </c>
      <c r="J519" s="498">
        <v>8</v>
      </c>
      <c r="K519" s="498">
        <v>11979.52</v>
      </c>
      <c r="L519" s="498">
        <v>4</v>
      </c>
      <c r="M519" s="498">
        <v>1497.44</v>
      </c>
      <c r="N519" s="498">
        <v>8</v>
      </c>
      <c r="O519" s="498">
        <v>11979.52</v>
      </c>
      <c r="P519" s="511">
        <v>4</v>
      </c>
      <c r="Q519" s="499">
        <v>1497.44</v>
      </c>
    </row>
    <row r="520" spans="1:17" ht="14.4" customHeight="1" x14ac:dyDescent="0.3">
      <c r="A520" s="494" t="s">
        <v>2534</v>
      </c>
      <c r="B520" s="495" t="s">
        <v>2082</v>
      </c>
      <c r="C520" s="495" t="s">
        <v>2048</v>
      </c>
      <c r="D520" s="495" t="s">
        <v>2561</v>
      </c>
      <c r="E520" s="495" t="s">
        <v>2562</v>
      </c>
      <c r="F520" s="498">
        <v>1</v>
      </c>
      <c r="G520" s="498">
        <v>39061</v>
      </c>
      <c r="H520" s="498">
        <v>1</v>
      </c>
      <c r="I520" s="498">
        <v>39061</v>
      </c>
      <c r="J520" s="498"/>
      <c r="K520" s="498"/>
      <c r="L520" s="498"/>
      <c r="M520" s="498"/>
      <c r="N520" s="498"/>
      <c r="O520" s="498"/>
      <c r="P520" s="511"/>
      <c r="Q520" s="499"/>
    </row>
    <row r="521" spans="1:17" ht="14.4" customHeight="1" x14ac:dyDescent="0.3">
      <c r="A521" s="494" t="s">
        <v>2534</v>
      </c>
      <c r="B521" s="495" t="s">
        <v>2082</v>
      </c>
      <c r="C521" s="495" t="s">
        <v>2048</v>
      </c>
      <c r="D521" s="495" t="s">
        <v>2563</v>
      </c>
      <c r="E521" s="495" t="s">
        <v>2564</v>
      </c>
      <c r="F521" s="498">
        <v>2</v>
      </c>
      <c r="G521" s="498">
        <v>69800</v>
      </c>
      <c r="H521" s="498">
        <v>1</v>
      </c>
      <c r="I521" s="498">
        <v>34900</v>
      </c>
      <c r="J521" s="498">
        <v>3</v>
      </c>
      <c r="K521" s="498">
        <v>104700</v>
      </c>
      <c r="L521" s="498">
        <v>1.5</v>
      </c>
      <c r="M521" s="498">
        <v>34900</v>
      </c>
      <c r="N521" s="498"/>
      <c r="O521" s="498"/>
      <c r="P521" s="511"/>
      <c r="Q521" s="499"/>
    </row>
    <row r="522" spans="1:17" ht="14.4" customHeight="1" x14ac:dyDescent="0.3">
      <c r="A522" s="494" t="s">
        <v>2534</v>
      </c>
      <c r="B522" s="495" t="s">
        <v>2082</v>
      </c>
      <c r="C522" s="495" t="s">
        <v>2048</v>
      </c>
      <c r="D522" s="495" t="s">
        <v>2508</v>
      </c>
      <c r="E522" s="495" t="s">
        <v>2509</v>
      </c>
      <c r="F522" s="498">
        <v>1</v>
      </c>
      <c r="G522" s="498">
        <v>3900</v>
      </c>
      <c r="H522" s="498">
        <v>1</v>
      </c>
      <c r="I522" s="498">
        <v>3900</v>
      </c>
      <c r="J522" s="498"/>
      <c r="K522" s="498"/>
      <c r="L522" s="498"/>
      <c r="M522" s="498"/>
      <c r="N522" s="498"/>
      <c r="O522" s="498"/>
      <c r="P522" s="511"/>
      <c r="Q522" s="499"/>
    </row>
    <row r="523" spans="1:17" ht="14.4" customHeight="1" x14ac:dyDescent="0.3">
      <c r="A523" s="494" t="s">
        <v>2534</v>
      </c>
      <c r="B523" s="495" t="s">
        <v>2082</v>
      </c>
      <c r="C523" s="495" t="s">
        <v>2048</v>
      </c>
      <c r="D523" s="495" t="s">
        <v>2195</v>
      </c>
      <c r="E523" s="495" t="s">
        <v>2196</v>
      </c>
      <c r="F523" s="498">
        <v>10</v>
      </c>
      <c r="G523" s="498">
        <v>5929</v>
      </c>
      <c r="H523" s="498">
        <v>1</v>
      </c>
      <c r="I523" s="498">
        <v>592.9</v>
      </c>
      <c r="J523" s="498">
        <v>12</v>
      </c>
      <c r="K523" s="498">
        <v>7267.8</v>
      </c>
      <c r="L523" s="498">
        <v>1.2258053634677011</v>
      </c>
      <c r="M523" s="498">
        <v>605.65</v>
      </c>
      <c r="N523" s="498">
        <v>5</v>
      </c>
      <c r="O523" s="498">
        <v>3028.25</v>
      </c>
      <c r="P523" s="511">
        <v>0.51075223477820886</v>
      </c>
      <c r="Q523" s="499">
        <v>605.65</v>
      </c>
    </row>
    <row r="524" spans="1:17" ht="14.4" customHeight="1" x14ac:dyDescent="0.3">
      <c r="A524" s="494" t="s">
        <v>2534</v>
      </c>
      <c r="B524" s="495" t="s">
        <v>2082</v>
      </c>
      <c r="C524" s="495" t="s">
        <v>2048</v>
      </c>
      <c r="D524" s="495" t="s">
        <v>2199</v>
      </c>
      <c r="E524" s="495" t="s">
        <v>2200</v>
      </c>
      <c r="F524" s="498">
        <v>4</v>
      </c>
      <c r="G524" s="498">
        <v>3237.16</v>
      </c>
      <c r="H524" s="498">
        <v>1</v>
      </c>
      <c r="I524" s="498">
        <v>809.29</v>
      </c>
      <c r="J524" s="498">
        <v>10</v>
      </c>
      <c r="K524" s="498">
        <v>8311.6</v>
      </c>
      <c r="L524" s="498">
        <v>2.5675592185743059</v>
      </c>
      <c r="M524" s="498">
        <v>831.16000000000008</v>
      </c>
      <c r="N524" s="498">
        <v>5</v>
      </c>
      <c r="O524" s="498">
        <v>4155.8</v>
      </c>
      <c r="P524" s="511">
        <v>1.283779609287153</v>
      </c>
      <c r="Q524" s="499">
        <v>831.16000000000008</v>
      </c>
    </row>
    <row r="525" spans="1:17" ht="14.4" customHeight="1" x14ac:dyDescent="0.3">
      <c r="A525" s="494" t="s">
        <v>2534</v>
      </c>
      <c r="B525" s="495" t="s">
        <v>2082</v>
      </c>
      <c r="C525" s="495" t="s">
        <v>2048</v>
      </c>
      <c r="D525" s="495" t="s">
        <v>2201</v>
      </c>
      <c r="E525" s="495" t="s">
        <v>2200</v>
      </c>
      <c r="F525" s="498">
        <v>8</v>
      </c>
      <c r="G525" s="498">
        <v>6948.68</v>
      </c>
      <c r="H525" s="498">
        <v>1</v>
      </c>
      <c r="I525" s="498">
        <v>868.58500000000004</v>
      </c>
      <c r="J525" s="498">
        <v>15</v>
      </c>
      <c r="K525" s="498">
        <v>13320.900000000001</v>
      </c>
      <c r="L525" s="498">
        <v>1.9170403587443947</v>
      </c>
      <c r="M525" s="498">
        <v>888.06000000000006</v>
      </c>
      <c r="N525" s="498">
        <v>31</v>
      </c>
      <c r="O525" s="498">
        <v>27529.86</v>
      </c>
      <c r="P525" s="511">
        <v>3.9618834080717487</v>
      </c>
      <c r="Q525" s="499">
        <v>888.06000000000006</v>
      </c>
    </row>
    <row r="526" spans="1:17" ht="14.4" customHeight="1" x14ac:dyDescent="0.3">
      <c r="A526" s="494" t="s">
        <v>2534</v>
      </c>
      <c r="B526" s="495" t="s">
        <v>2082</v>
      </c>
      <c r="C526" s="495" t="s">
        <v>2048</v>
      </c>
      <c r="D526" s="495" t="s">
        <v>2202</v>
      </c>
      <c r="E526" s="495" t="s">
        <v>2203</v>
      </c>
      <c r="F526" s="498">
        <v>26</v>
      </c>
      <c r="G526" s="498">
        <v>22715.640000000003</v>
      </c>
      <c r="H526" s="498">
        <v>1</v>
      </c>
      <c r="I526" s="498">
        <v>873.67846153846165</v>
      </c>
      <c r="J526" s="498">
        <v>47</v>
      </c>
      <c r="K526" s="498">
        <v>41738.82</v>
      </c>
      <c r="L526" s="498">
        <v>1.8374485596707817</v>
      </c>
      <c r="M526" s="498">
        <v>888.06</v>
      </c>
      <c r="N526" s="498">
        <v>58</v>
      </c>
      <c r="O526" s="498">
        <v>51507.48</v>
      </c>
      <c r="P526" s="511">
        <v>2.2674897119341564</v>
      </c>
      <c r="Q526" s="499">
        <v>888.06000000000006</v>
      </c>
    </row>
    <row r="527" spans="1:17" ht="14.4" customHeight="1" x14ac:dyDescent="0.3">
      <c r="A527" s="494" t="s">
        <v>2534</v>
      </c>
      <c r="B527" s="495" t="s">
        <v>2082</v>
      </c>
      <c r="C527" s="495" t="s">
        <v>2048</v>
      </c>
      <c r="D527" s="495" t="s">
        <v>2204</v>
      </c>
      <c r="E527" s="495" t="s">
        <v>2205</v>
      </c>
      <c r="F527" s="498">
        <v>5</v>
      </c>
      <c r="G527" s="498">
        <v>4097.4799999999996</v>
      </c>
      <c r="H527" s="498">
        <v>1</v>
      </c>
      <c r="I527" s="498">
        <v>819.49599999999987</v>
      </c>
      <c r="J527" s="498">
        <v>2</v>
      </c>
      <c r="K527" s="498">
        <v>1662.32</v>
      </c>
      <c r="L527" s="498">
        <v>0.40569325536671325</v>
      </c>
      <c r="M527" s="498">
        <v>831.16</v>
      </c>
      <c r="N527" s="498"/>
      <c r="O527" s="498"/>
      <c r="P527" s="511"/>
      <c r="Q527" s="499"/>
    </row>
    <row r="528" spans="1:17" ht="14.4" customHeight="1" x14ac:dyDescent="0.3">
      <c r="A528" s="494" t="s">
        <v>2534</v>
      </c>
      <c r="B528" s="495" t="s">
        <v>2082</v>
      </c>
      <c r="C528" s="495" t="s">
        <v>2048</v>
      </c>
      <c r="D528" s="495" t="s">
        <v>2565</v>
      </c>
      <c r="E528" s="495" t="s">
        <v>2566</v>
      </c>
      <c r="F528" s="498"/>
      <c r="G528" s="498"/>
      <c r="H528" s="498"/>
      <c r="I528" s="498"/>
      <c r="J528" s="498">
        <v>2</v>
      </c>
      <c r="K528" s="498">
        <v>2187.7600000000002</v>
      </c>
      <c r="L528" s="498"/>
      <c r="M528" s="498">
        <v>1093.8800000000001</v>
      </c>
      <c r="N528" s="498">
        <v>9</v>
      </c>
      <c r="O528" s="498">
        <v>9844.92</v>
      </c>
      <c r="P528" s="511"/>
      <c r="Q528" s="499">
        <v>1093.8800000000001</v>
      </c>
    </row>
    <row r="529" spans="1:17" ht="14.4" customHeight="1" x14ac:dyDescent="0.3">
      <c r="A529" s="494" t="s">
        <v>2534</v>
      </c>
      <c r="B529" s="495" t="s">
        <v>2082</v>
      </c>
      <c r="C529" s="495" t="s">
        <v>2048</v>
      </c>
      <c r="D529" s="495" t="s">
        <v>2206</v>
      </c>
      <c r="E529" s="495" t="s">
        <v>2207</v>
      </c>
      <c r="F529" s="498">
        <v>4</v>
      </c>
      <c r="G529" s="498">
        <v>15595.2</v>
      </c>
      <c r="H529" s="498">
        <v>1</v>
      </c>
      <c r="I529" s="498">
        <v>3898.8</v>
      </c>
      <c r="J529" s="498">
        <v>16</v>
      </c>
      <c r="K529" s="498">
        <v>62380.799999999996</v>
      </c>
      <c r="L529" s="498">
        <v>3.9999999999999996</v>
      </c>
      <c r="M529" s="498">
        <v>3898.7999999999997</v>
      </c>
      <c r="N529" s="498">
        <v>2</v>
      </c>
      <c r="O529" s="498">
        <v>7797.6</v>
      </c>
      <c r="P529" s="511">
        <v>0.5</v>
      </c>
      <c r="Q529" s="499">
        <v>3898.8</v>
      </c>
    </row>
    <row r="530" spans="1:17" ht="14.4" customHeight="1" x14ac:dyDescent="0.3">
      <c r="A530" s="494" t="s">
        <v>2534</v>
      </c>
      <c r="B530" s="495" t="s">
        <v>2082</v>
      </c>
      <c r="C530" s="495" t="s">
        <v>2048</v>
      </c>
      <c r="D530" s="495" t="s">
        <v>2208</v>
      </c>
      <c r="E530" s="495" t="s">
        <v>2209</v>
      </c>
      <c r="F530" s="498"/>
      <c r="G530" s="498"/>
      <c r="H530" s="498"/>
      <c r="I530" s="498"/>
      <c r="J530" s="498">
        <v>1</v>
      </c>
      <c r="K530" s="498">
        <v>2205</v>
      </c>
      <c r="L530" s="498"/>
      <c r="M530" s="498">
        <v>2205</v>
      </c>
      <c r="N530" s="498"/>
      <c r="O530" s="498"/>
      <c r="P530" s="511"/>
      <c r="Q530" s="499"/>
    </row>
    <row r="531" spans="1:17" ht="14.4" customHeight="1" x14ac:dyDescent="0.3">
      <c r="A531" s="494" t="s">
        <v>2534</v>
      </c>
      <c r="B531" s="495" t="s">
        <v>2082</v>
      </c>
      <c r="C531" s="495" t="s">
        <v>2048</v>
      </c>
      <c r="D531" s="495" t="s">
        <v>2567</v>
      </c>
      <c r="E531" s="495" t="s">
        <v>2129</v>
      </c>
      <c r="F531" s="498"/>
      <c r="G531" s="498"/>
      <c r="H531" s="498"/>
      <c r="I531" s="498"/>
      <c r="J531" s="498">
        <v>1</v>
      </c>
      <c r="K531" s="498">
        <v>847.75</v>
      </c>
      <c r="L531" s="498"/>
      <c r="M531" s="498">
        <v>847.75</v>
      </c>
      <c r="N531" s="498"/>
      <c r="O531" s="498"/>
      <c r="P531" s="511"/>
      <c r="Q531" s="499"/>
    </row>
    <row r="532" spans="1:17" ht="14.4" customHeight="1" x14ac:dyDescent="0.3">
      <c r="A532" s="494" t="s">
        <v>2534</v>
      </c>
      <c r="B532" s="495" t="s">
        <v>2082</v>
      </c>
      <c r="C532" s="495" t="s">
        <v>2048</v>
      </c>
      <c r="D532" s="495" t="s">
        <v>2210</v>
      </c>
      <c r="E532" s="495" t="s">
        <v>2211</v>
      </c>
      <c r="F532" s="498">
        <v>23</v>
      </c>
      <c r="G532" s="498">
        <v>33204.400000000001</v>
      </c>
      <c r="H532" s="498">
        <v>1</v>
      </c>
      <c r="I532" s="498">
        <v>1443.6695652173914</v>
      </c>
      <c r="J532" s="498">
        <v>26</v>
      </c>
      <c r="K532" s="498">
        <v>38294.880000000005</v>
      </c>
      <c r="L532" s="498">
        <v>1.1533073929961091</v>
      </c>
      <c r="M532" s="498">
        <v>1472.88</v>
      </c>
      <c r="N532" s="498">
        <v>18</v>
      </c>
      <c r="O532" s="498">
        <v>26511.840000000004</v>
      </c>
      <c r="P532" s="511">
        <v>0.79844357976653701</v>
      </c>
      <c r="Q532" s="499">
        <v>1472.88</v>
      </c>
    </row>
    <row r="533" spans="1:17" ht="14.4" customHeight="1" x14ac:dyDescent="0.3">
      <c r="A533" s="494" t="s">
        <v>2534</v>
      </c>
      <c r="B533" s="495" t="s">
        <v>2082</v>
      </c>
      <c r="C533" s="495" t="s">
        <v>2048</v>
      </c>
      <c r="D533" s="495" t="s">
        <v>2212</v>
      </c>
      <c r="E533" s="495" t="s">
        <v>2213</v>
      </c>
      <c r="F533" s="498"/>
      <c r="G533" s="498"/>
      <c r="H533" s="498"/>
      <c r="I533" s="498"/>
      <c r="J533" s="498"/>
      <c r="K533" s="498"/>
      <c r="L533" s="498"/>
      <c r="M533" s="498"/>
      <c r="N533" s="498">
        <v>20</v>
      </c>
      <c r="O533" s="498">
        <v>26242.800000000003</v>
      </c>
      <c r="P533" s="511"/>
      <c r="Q533" s="499">
        <v>1312.14</v>
      </c>
    </row>
    <row r="534" spans="1:17" ht="14.4" customHeight="1" x14ac:dyDescent="0.3">
      <c r="A534" s="494" t="s">
        <v>2534</v>
      </c>
      <c r="B534" s="495" t="s">
        <v>2082</v>
      </c>
      <c r="C534" s="495" t="s">
        <v>2048</v>
      </c>
      <c r="D534" s="495" t="s">
        <v>2214</v>
      </c>
      <c r="E534" s="495" t="s">
        <v>2215</v>
      </c>
      <c r="F534" s="498">
        <v>2</v>
      </c>
      <c r="G534" s="498">
        <v>31142.720000000001</v>
      </c>
      <c r="H534" s="498">
        <v>1</v>
      </c>
      <c r="I534" s="498">
        <v>15571.36</v>
      </c>
      <c r="J534" s="498">
        <v>1</v>
      </c>
      <c r="K534" s="498">
        <v>15571.36</v>
      </c>
      <c r="L534" s="498">
        <v>0.5</v>
      </c>
      <c r="M534" s="498">
        <v>15571.36</v>
      </c>
      <c r="N534" s="498">
        <v>1</v>
      </c>
      <c r="O534" s="498">
        <v>15571.36</v>
      </c>
      <c r="P534" s="511">
        <v>0.5</v>
      </c>
      <c r="Q534" s="499">
        <v>15571.36</v>
      </c>
    </row>
    <row r="535" spans="1:17" ht="14.4" customHeight="1" x14ac:dyDescent="0.3">
      <c r="A535" s="494" t="s">
        <v>2534</v>
      </c>
      <c r="B535" s="495" t="s">
        <v>2082</v>
      </c>
      <c r="C535" s="495" t="s">
        <v>2048</v>
      </c>
      <c r="D535" s="495" t="s">
        <v>2568</v>
      </c>
      <c r="E535" s="495" t="s">
        <v>2569</v>
      </c>
      <c r="F535" s="498">
        <v>8</v>
      </c>
      <c r="G535" s="498">
        <v>579621.81999999995</v>
      </c>
      <c r="H535" s="498">
        <v>1</v>
      </c>
      <c r="I535" s="498">
        <v>72452.727499999994</v>
      </c>
      <c r="J535" s="498">
        <v>3</v>
      </c>
      <c r="K535" s="498">
        <v>223232.73</v>
      </c>
      <c r="L535" s="498">
        <v>0.38513513863228965</v>
      </c>
      <c r="M535" s="498">
        <v>74410.91</v>
      </c>
      <c r="N535" s="498"/>
      <c r="O535" s="498"/>
      <c r="P535" s="511"/>
      <c r="Q535" s="499"/>
    </row>
    <row r="536" spans="1:17" ht="14.4" customHeight="1" x14ac:dyDescent="0.3">
      <c r="A536" s="494" t="s">
        <v>2534</v>
      </c>
      <c r="B536" s="495" t="s">
        <v>2082</v>
      </c>
      <c r="C536" s="495" t="s">
        <v>2048</v>
      </c>
      <c r="D536" s="495" t="s">
        <v>2570</v>
      </c>
      <c r="E536" s="495" t="s">
        <v>2571</v>
      </c>
      <c r="F536" s="498"/>
      <c r="G536" s="498"/>
      <c r="H536" s="498"/>
      <c r="I536" s="498"/>
      <c r="J536" s="498">
        <v>2</v>
      </c>
      <c r="K536" s="498">
        <v>43966.48</v>
      </c>
      <c r="L536" s="498"/>
      <c r="M536" s="498">
        <v>21983.24</v>
      </c>
      <c r="N536" s="498"/>
      <c r="O536" s="498"/>
      <c r="P536" s="511"/>
      <c r="Q536" s="499"/>
    </row>
    <row r="537" spans="1:17" ht="14.4" customHeight="1" x14ac:dyDescent="0.3">
      <c r="A537" s="494" t="s">
        <v>2534</v>
      </c>
      <c r="B537" s="495" t="s">
        <v>2082</v>
      </c>
      <c r="C537" s="495" t="s">
        <v>2048</v>
      </c>
      <c r="D537" s="495" t="s">
        <v>2572</v>
      </c>
      <c r="E537" s="495" t="s">
        <v>2043</v>
      </c>
      <c r="F537" s="498">
        <v>2</v>
      </c>
      <c r="G537" s="498">
        <v>202685.38</v>
      </c>
      <c r="H537" s="498">
        <v>1</v>
      </c>
      <c r="I537" s="498">
        <v>101342.69</v>
      </c>
      <c r="J537" s="498"/>
      <c r="K537" s="498"/>
      <c r="L537" s="498"/>
      <c r="M537" s="498"/>
      <c r="N537" s="498"/>
      <c r="O537" s="498"/>
      <c r="P537" s="511"/>
      <c r="Q537" s="499"/>
    </row>
    <row r="538" spans="1:17" ht="14.4" customHeight="1" x14ac:dyDescent="0.3">
      <c r="A538" s="494" t="s">
        <v>2534</v>
      </c>
      <c r="B538" s="495" t="s">
        <v>2082</v>
      </c>
      <c r="C538" s="495" t="s">
        <v>2048</v>
      </c>
      <c r="D538" s="495" t="s">
        <v>2489</v>
      </c>
      <c r="E538" s="495" t="s">
        <v>2490</v>
      </c>
      <c r="F538" s="498"/>
      <c r="G538" s="498"/>
      <c r="H538" s="498"/>
      <c r="I538" s="498"/>
      <c r="J538" s="498">
        <v>6</v>
      </c>
      <c r="K538" s="498">
        <v>21867.48</v>
      </c>
      <c r="L538" s="498"/>
      <c r="M538" s="498">
        <v>3644.58</v>
      </c>
      <c r="N538" s="498">
        <v>30</v>
      </c>
      <c r="O538" s="498">
        <v>109337.40000000001</v>
      </c>
      <c r="P538" s="511"/>
      <c r="Q538" s="499">
        <v>3644.5800000000004</v>
      </c>
    </row>
    <row r="539" spans="1:17" ht="14.4" customHeight="1" x14ac:dyDescent="0.3">
      <c r="A539" s="494" t="s">
        <v>2534</v>
      </c>
      <c r="B539" s="495" t="s">
        <v>2082</v>
      </c>
      <c r="C539" s="495" t="s">
        <v>2048</v>
      </c>
      <c r="D539" s="495" t="s">
        <v>2573</v>
      </c>
      <c r="E539" s="495" t="s">
        <v>2574</v>
      </c>
      <c r="F539" s="498">
        <v>1</v>
      </c>
      <c r="G539" s="498">
        <v>10073.040000000001</v>
      </c>
      <c r="H539" s="498">
        <v>1</v>
      </c>
      <c r="I539" s="498">
        <v>10073.040000000001</v>
      </c>
      <c r="J539" s="498">
        <v>8</v>
      </c>
      <c r="K539" s="498">
        <v>80584.320000000007</v>
      </c>
      <c r="L539" s="498">
        <v>8</v>
      </c>
      <c r="M539" s="498">
        <v>10073.040000000001</v>
      </c>
      <c r="N539" s="498"/>
      <c r="O539" s="498"/>
      <c r="P539" s="511"/>
      <c r="Q539" s="499"/>
    </row>
    <row r="540" spans="1:17" ht="14.4" customHeight="1" x14ac:dyDescent="0.3">
      <c r="A540" s="494" t="s">
        <v>2534</v>
      </c>
      <c r="B540" s="495" t="s">
        <v>2082</v>
      </c>
      <c r="C540" s="495" t="s">
        <v>2048</v>
      </c>
      <c r="D540" s="495" t="s">
        <v>2575</v>
      </c>
      <c r="E540" s="495" t="s">
        <v>2576</v>
      </c>
      <c r="F540" s="498"/>
      <c r="G540" s="498"/>
      <c r="H540" s="498"/>
      <c r="I540" s="498"/>
      <c r="J540" s="498">
        <v>1</v>
      </c>
      <c r="K540" s="498">
        <v>34453.9</v>
      </c>
      <c r="L540" s="498"/>
      <c r="M540" s="498">
        <v>34453.9</v>
      </c>
      <c r="N540" s="498"/>
      <c r="O540" s="498"/>
      <c r="P540" s="511"/>
      <c r="Q540" s="499"/>
    </row>
    <row r="541" spans="1:17" ht="14.4" customHeight="1" x14ac:dyDescent="0.3">
      <c r="A541" s="494" t="s">
        <v>2534</v>
      </c>
      <c r="B541" s="495" t="s">
        <v>2082</v>
      </c>
      <c r="C541" s="495" t="s">
        <v>2048</v>
      </c>
      <c r="D541" s="495" t="s">
        <v>2577</v>
      </c>
      <c r="E541" s="495" t="s">
        <v>2578</v>
      </c>
      <c r="F541" s="498">
        <v>2</v>
      </c>
      <c r="G541" s="498">
        <v>59926</v>
      </c>
      <c r="H541" s="498">
        <v>1</v>
      </c>
      <c r="I541" s="498">
        <v>29963</v>
      </c>
      <c r="J541" s="498">
        <v>1</v>
      </c>
      <c r="K541" s="498">
        <v>31052.560000000001</v>
      </c>
      <c r="L541" s="498">
        <v>0.51818175750091777</v>
      </c>
      <c r="M541" s="498">
        <v>31052.560000000001</v>
      </c>
      <c r="N541" s="498">
        <v>2</v>
      </c>
      <c r="O541" s="498">
        <v>62105.120000000003</v>
      </c>
      <c r="P541" s="511">
        <v>1.0363635150018355</v>
      </c>
      <c r="Q541" s="499">
        <v>31052.560000000001</v>
      </c>
    </row>
    <row r="542" spans="1:17" ht="14.4" customHeight="1" x14ac:dyDescent="0.3">
      <c r="A542" s="494" t="s">
        <v>2534</v>
      </c>
      <c r="B542" s="495" t="s">
        <v>2082</v>
      </c>
      <c r="C542" s="495" t="s">
        <v>2048</v>
      </c>
      <c r="D542" s="495" t="s">
        <v>2579</v>
      </c>
      <c r="E542" s="495" t="s">
        <v>2578</v>
      </c>
      <c r="F542" s="498">
        <v>7</v>
      </c>
      <c r="G542" s="498">
        <v>556257.92999999993</v>
      </c>
      <c r="H542" s="498">
        <v>1</v>
      </c>
      <c r="I542" s="498">
        <v>79465.418571428556</v>
      </c>
      <c r="J542" s="498">
        <v>8</v>
      </c>
      <c r="K542" s="498">
        <v>648730.48</v>
      </c>
      <c r="L542" s="498">
        <v>1.1662404165635896</v>
      </c>
      <c r="M542" s="498">
        <v>81091.31</v>
      </c>
      <c r="N542" s="498">
        <v>9</v>
      </c>
      <c r="O542" s="498">
        <v>729821.79</v>
      </c>
      <c r="P542" s="511">
        <v>1.3120204686340384</v>
      </c>
      <c r="Q542" s="499">
        <v>81091.31</v>
      </c>
    </row>
    <row r="543" spans="1:17" ht="14.4" customHeight="1" x14ac:dyDescent="0.3">
      <c r="A543" s="494" t="s">
        <v>2534</v>
      </c>
      <c r="B543" s="495" t="s">
        <v>2082</v>
      </c>
      <c r="C543" s="495" t="s">
        <v>2048</v>
      </c>
      <c r="D543" s="495" t="s">
        <v>2216</v>
      </c>
      <c r="E543" s="495" t="s">
        <v>2217</v>
      </c>
      <c r="F543" s="498">
        <v>163</v>
      </c>
      <c r="G543" s="498">
        <v>212848.66</v>
      </c>
      <c r="H543" s="498">
        <v>1</v>
      </c>
      <c r="I543" s="498">
        <v>1305.82</v>
      </c>
      <c r="J543" s="498">
        <v>200</v>
      </c>
      <c r="K543" s="498">
        <v>261164.00000000006</v>
      </c>
      <c r="L543" s="498">
        <v>1.2269938650306751</v>
      </c>
      <c r="M543" s="498">
        <v>1305.8200000000004</v>
      </c>
      <c r="N543" s="498">
        <v>225</v>
      </c>
      <c r="O543" s="498">
        <v>282645.19999999995</v>
      </c>
      <c r="P543" s="511">
        <v>1.3279162762875742</v>
      </c>
      <c r="Q543" s="499">
        <v>1256.2008888888886</v>
      </c>
    </row>
    <row r="544" spans="1:17" ht="14.4" customHeight="1" x14ac:dyDescent="0.3">
      <c r="A544" s="494" t="s">
        <v>2534</v>
      </c>
      <c r="B544" s="495" t="s">
        <v>2082</v>
      </c>
      <c r="C544" s="495" t="s">
        <v>2048</v>
      </c>
      <c r="D544" s="495" t="s">
        <v>2218</v>
      </c>
      <c r="E544" s="495" t="s">
        <v>2219</v>
      </c>
      <c r="F544" s="498">
        <v>103</v>
      </c>
      <c r="G544" s="498">
        <v>36987.300000000003</v>
      </c>
      <c r="H544" s="498">
        <v>1</v>
      </c>
      <c r="I544" s="498">
        <v>359.1</v>
      </c>
      <c r="J544" s="498">
        <v>106</v>
      </c>
      <c r="K544" s="498">
        <v>38064.6</v>
      </c>
      <c r="L544" s="498">
        <v>1.029126213592233</v>
      </c>
      <c r="M544" s="498">
        <v>359.09999999999997</v>
      </c>
      <c r="N544" s="498">
        <v>99</v>
      </c>
      <c r="O544" s="498">
        <v>35550.9</v>
      </c>
      <c r="P544" s="511">
        <v>0.96116504854368934</v>
      </c>
      <c r="Q544" s="499">
        <v>359.1</v>
      </c>
    </row>
    <row r="545" spans="1:17" ht="14.4" customHeight="1" x14ac:dyDescent="0.3">
      <c r="A545" s="494" t="s">
        <v>2534</v>
      </c>
      <c r="B545" s="495" t="s">
        <v>2082</v>
      </c>
      <c r="C545" s="495" t="s">
        <v>2048</v>
      </c>
      <c r="D545" s="495" t="s">
        <v>2580</v>
      </c>
      <c r="E545" s="495" t="s">
        <v>2581</v>
      </c>
      <c r="F545" s="498">
        <v>1</v>
      </c>
      <c r="G545" s="498">
        <v>565.85</v>
      </c>
      <c r="H545" s="498">
        <v>1</v>
      </c>
      <c r="I545" s="498">
        <v>565.85</v>
      </c>
      <c r="J545" s="498">
        <v>4</v>
      </c>
      <c r="K545" s="498">
        <v>2263.4</v>
      </c>
      <c r="L545" s="498">
        <v>4</v>
      </c>
      <c r="M545" s="498">
        <v>565.85</v>
      </c>
      <c r="N545" s="498">
        <v>5</v>
      </c>
      <c r="O545" s="498">
        <v>2829.25</v>
      </c>
      <c r="P545" s="511">
        <v>5</v>
      </c>
      <c r="Q545" s="499">
        <v>565.85</v>
      </c>
    </row>
    <row r="546" spans="1:17" ht="14.4" customHeight="1" x14ac:dyDescent="0.3">
      <c r="A546" s="494" t="s">
        <v>2534</v>
      </c>
      <c r="B546" s="495" t="s">
        <v>2082</v>
      </c>
      <c r="C546" s="495" t="s">
        <v>2048</v>
      </c>
      <c r="D546" s="495" t="s">
        <v>2224</v>
      </c>
      <c r="E546" s="495" t="s">
        <v>2225</v>
      </c>
      <c r="F546" s="498"/>
      <c r="G546" s="498"/>
      <c r="H546" s="498"/>
      <c r="I546" s="498"/>
      <c r="J546" s="498">
        <v>2</v>
      </c>
      <c r="K546" s="498">
        <v>33663.379999999997</v>
      </c>
      <c r="L546" s="498"/>
      <c r="M546" s="498">
        <v>16831.689999999999</v>
      </c>
      <c r="N546" s="498">
        <v>2</v>
      </c>
      <c r="O546" s="498">
        <v>33663.379999999997</v>
      </c>
      <c r="P546" s="511"/>
      <c r="Q546" s="499">
        <v>16831.689999999999</v>
      </c>
    </row>
    <row r="547" spans="1:17" ht="14.4" customHeight="1" x14ac:dyDescent="0.3">
      <c r="A547" s="494" t="s">
        <v>2534</v>
      </c>
      <c r="B547" s="495" t="s">
        <v>2082</v>
      </c>
      <c r="C547" s="495" t="s">
        <v>2048</v>
      </c>
      <c r="D547" s="495" t="s">
        <v>2457</v>
      </c>
      <c r="E547" s="495" t="s">
        <v>2458</v>
      </c>
      <c r="F547" s="498"/>
      <c r="G547" s="498"/>
      <c r="H547" s="498"/>
      <c r="I547" s="498"/>
      <c r="J547" s="498">
        <v>1</v>
      </c>
      <c r="K547" s="498">
        <v>5200.68</v>
      </c>
      <c r="L547" s="498"/>
      <c r="M547" s="498">
        <v>5200.68</v>
      </c>
      <c r="N547" s="498"/>
      <c r="O547" s="498"/>
      <c r="P547" s="511"/>
      <c r="Q547" s="499"/>
    </row>
    <row r="548" spans="1:17" ht="14.4" customHeight="1" x14ac:dyDescent="0.3">
      <c r="A548" s="494" t="s">
        <v>2534</v>
      </c>
      <c r="B548" s="495" t="s">
        <v>2082</v>
      </c>
      <c r="C548" s="495" t="s">
        <v>2048</v>
      </c>
      <c r="D548" s="495" t="s">
        <v>2226</v>
      </c>
      <c r="E548" s="495" t="s">
        <v>2227</v>
      </c>
      <c r="F548" s="498">
        <v>21</v>
      </c>
      <c r="G548" s="498">
        <v>675760.89</v>
      </c>
      <c r="H548" s="498">
        <v>1</v>
      </c>
      <c r="I548" s="498">
        <v>32179.09</v>
      </c>
      <c r="J548" s="498">
        <v>21</v>
      </c>
      <c r="K548" s="498">
        <v>675760.89</v>
      </c>
      <c r="L548" s="498">
        <v>1</v>
      </c>
      <c r="M548" s="498">
        <v>32179.09</v>
      </c>
      <c r="N548" s="498">
        <v>24</v>
      </c>
      <c r="O548" s="498">
        <v>772298.15999999992</v>
      </c>
      <c r="P548" s="511">
        <v>1.1428571428571428</v>
      </c>
      <c r="Q548" s="499">
        <v>32179.089999999997</v>
      </c>
    </row>
    <row r="549" spans="1:17" ht="14.4" customHeight="1" x14ac:dyDescent="0.3">
      <c r="A549" s="494" t="s">
        <v>2534</v>
      </c>
      <c r="B549" s="495" t="s">
        <v>2082</v>
      </c>
      <c r="C549" s="495" t="s">
        <v>2048</v>
      </c>
      <c r="D549" s="495" t="s">
        <v>2228</v>
      </c>
      <c r="E549" s="495" t="s">
        <v>2229</v>
      </c>
      <c r="F549" s="498">
        <v>111</v>
      </c>
      <c r="G549" s="498">
        <v>717997.02</v>
      </c>
      <c r="H549" s="498">
        <v>1</v>
      </c>
      <c r="I549" s="498">
        <v>6468.4416216216214</v>
      </c>
      <c r="J549" s="498">
        <v>27</v>
      </c>
      <c r="K549" s="498">
        <v>177852.51</v>
      </c>
      <c r="L549" s="498">
        <v>0.24770647376781593</v>
      </c>
      <c r="M549" s="498">
        <v>6587.13</v>
      </c>
      <c r="N549" s="498">
        <v>156</v>
      </c>
      <c r="O549" s="498">
        <v>1027592.28</v>
      </c>
      <c r="P549" s="511">
        <v>1.4311929595473809</v>
      </c>
      <c r="Q549" s="499">
        <v>6587.13</v>
      </c>
    </row>
    <row r="550" spans="1:17" ht="14.4" customHeight="1" x14ac:dyDescent="0.3">
      <c r="A550" s="494" t="s">
        <v>2534</v>
      </c>
      <c r="B550" s="495" t="s">
        <v>2082</v>
      </c>
      <c r="C550" s="495" t="s">
        <v>2048</v>
      </c>
      <c r="D550" s="495" t="s">
        <v>2230</v>
      </c>
      <c r="E550" s="495" t="s">
        <v>2231</v>
      </c>
      <c r="F550" s="498"/>
      <c r="G550" s="498"/>
      <c r="H550" s="498"/>
      <c r="I550" s="498"/>
      <c r="J550" s="498">
        <v>1</v>
      </c>
      <c r="K550" s="498">
        <v>1841.62</v>
      </c>
      <c r="L550" s="498"/>
      <c r="M550" s="498">
        <v>1841.62</v>
      </c>
      <c r="N550" s="498"/>
      <c r="O550" s="498"/>
      <c r="P550" s="511"/>
      <c r="Q550" s="499"/>
    </row>
    <row r="551" spans="1:17" ht="14.4" customHeight="1" x14ac:dyDescent="0.3">
      <c r="A551" s="494" t="s">
        <v>2534</v>
      </c>
      <c r="B551" s="495" t="s">
        <v>2082</v>
      </c>
      <c r="C551" s="495" t="s">
        <v>2048</v>
      </c>
      <c r="D551" s="495" t="s">
        <v>2582</v>
      </c>
      <c r="E551" s="495" t="s">
        <v>2583</v>
      </c>
      <c r="F551" s="498">
        <v>1</v>
      </c>
      <c r="G551" s="498">
        <v>17370</v>
      </c>
      <c r="H551" s="498">
        <v>1</v>
      </c>
      <c r="I551" s="498">
        <v>17370</v>
      </c>
      <c r="J551" s="498"/>
      <c r="K551" s="498"/>
      <c r="L551" s="498"/>
      <c r="M551" s="498"/>
      <c r="N551" s="498"/>
      <c r="O551" s="498"/>
      <c r="P551" s="511"/>
      <c r="Q551" s="499"/>
    </row>
    <row r="552" spans="1:17" ht="14.4" customHeight="1" x14ac:dyDescent="0.3">
      <c r="A552" s="494" t="s">
        <v>2534</v>
      </c>
      <c r="B552" s="495" t="s">
        <v>2082</v>
      </c>
      <c r="C552" s="495" t="s">
        <v>2048</v>
      </c>
      <c r="D552" s="495" t="s">
        <v>2584</v>
      </c>
      <c r="E552" s="495" t="s">
        <v>2585</v>
      </c>
      <c r="F552" s="498">
        <v>1</v>
      </c>
      <c r="G552" s="498">
        <v>32601.31</v>
      </c>
      <c r="H552" s="498">
        <v>1</v>
      </c>
      <c r="I552" s="498">
        <v>32601.31</v>
      </c>
      <c r="J552" s="498">
        <v>9</v>
      </c>
      <c r="K552" s="498">
        <v>293411.79000000004</v>
      </c>
      <c r="L552" s="498">
        <v>9</v>
      </c>
      <c r="M552" s="498">
        <v>32601.310000000005</v>
      </c>
      <c r="N552" s="498">
        <v>1</v>
      </c>
      <c r="O552" s="498">
        <v>32601.31</v>
      </c>
      <c r="P552" s="511">
        <v>1</v>
      </c>
      <c r="Q552" s="499">
        <v>32601.31</v>
      </c>
    </row>
    <row r="553" spans="1:17" ht="14.4" customHeight="1" x14ac:dyDescent="0.3">
      <c r="A553" s="494" t="s">
        <v>2534</v>
      </c>
      <c r="B553" s="495" t="s">
        <v>2082</v>
      </c>
      <c r="C553" s="495" t="s">
        <v>2048</v>
      </c>
      <c r="D553" s="495" t="s">
        <v>2586</v>
      </c>
      <c r="E553" s="495" t="s">
        <v>2587</v>
      </c>
      <c r="F553" s="498"/>
      <c r="G553" s="498"/>
      <c r="H553" s="498"/>
      <c r="I553" s="498"/>
      <c r="J553" s="498">
        <v>6</v>
      </c>
      <c r="K553" s="498">
        <v>189778.91999999998</v>
      </c>
      <c r="L553" s="498"/>
      <c r="M553" s="498">
        <v>31629.819999999996</v>
      </c>
      <c r="N553" s="498">
        <v>15</v>
      </c>
      <c r="O553" s="498">
        <v>474447.30000000005</v>
      </c>
      <c r="P553" s="511"/>
      <c r="Q553" s="499">
        <v>31629.820000000003</v>
      </c>
    </row>
    <row r="554" spans="1:17" ht="14.4" customHeight="1" x14ac:dyDescent="0.3">
      <c r="A554" s="494" t="s">
        <v>2534</v>
      </c>
      <c r="B554" s="495" t="s">
        <v>2082</v>
      </c>
      <c r="C554" s="495" t="s">
        <v>2048</v>
      </c>
      <c r="D554" s="495" t="s">
        <v>2463</v>
      </c>
      <c r="E554" s="495" t="s">
        <v>2464</v>
      </c>
      <c r="F554" s="498">
        <v>15</v>
      </c>
      <c r="G554" s="498">
        <v>374405.54</v>
      </c>
      <c r="H554" s="498">
        <v>1</v>
      </c>
      <c r="I554" s="498">
        <v>24960.369333333332</v>
      </c>
      <c r="J554" s="498">
        <v>4</v>
      </c>
      <c r="K554" s="498">
        <v>101503.52</v>
      </c>
      <c r="L554" s="498">
        <v>0.27110581750473034</v>
      </c>
      <c r="M554" s="498">
        <v>25375.88</v>
      </c>
      <c r="N554" s="498">
        <v>2</v>
      </c>
      <c r="O554" s="498">
        <v>50751.76</v>
      </c>
      <c r="P554" s="511">
        <v>0.13555290875236517</v>
      </c>
      <c r="Q554" s="499">
        <v>25375.88</v>
      </c>
    </row>
    <row r="555" spans="1:17" ht="14.4" customHeight="1" x14ac:dyDescent="0.3">
      <c r="A555" s="494" t="s">
        <v>2534</v>
      </c>
      <c r="B555" s="495" t="s">
        <v>2082</v>
      </c>
      <c r="C555" s="495" t="s">
        <v>2048</v>
      </c>
      <c r="D555" s="495" t="s">
        <v>2588</v>
      </c>
      <c r="E555" s="495" t="s">
        <v>2589</v>
      </c>
      <c r="F555" s="498">
        <v>1</v>
      </c>
      <c r="G555" s="498">
        <v>99330</v>
      </c>
      <c r="H555" s="498">
        <v>1</v>
      </c>
      <c r="I555" s="498">
        <v>99330</v>
      </c>
      <c r="J555" s="498">
        <v>1</v>
      </c>
      <c r="K555" s="498">
        <v>99330</v>
      </c>
      <c r="L555" s="498">
        <v>1</v>
      </c>
      <c r="M555" s="498">
        <v>99330</v>
      </c>
      <c r="N555" s="498"/>
      <c r="O555" s="498"/>
      <c r="P555" s="511"/>
      <c r="Q555" s="499"/>
    </row>
    <row r="556" spans="1:17" ht="14.4" customHeight="1" x14ac:dyDescent="0.3">
      <c r="A556" s="494" t="s">
        <v>2534</v>
      </c>
      <c r="B556" s="495" t="s">
        <v>2082</v>
      </c>
      <c r="C556" s="495" t="s">
        <v>2048</v>
      </c>
      <c r="D556" s="495" t="s">
        <v>2590</v>
      </c>
      <c r="E556" s="495" t="s">
        <v>2591</v>
      </c>
      <c r="F556" s="498"/>
      <c r="G556" s="498"/>
      <c r="H556" s="498"/>
      <c r="I556" s="498"/>
      <c r="J556" s="498">
        <v>1</v>
      </c>
      <c r="K556" s="498">
        <v>26066.62</v>
      </c>
      <c r="L556" s="498"/>
      <c r="M556" s="498">
        <v>26066.62</v>
      </c>
      <c r="N556" s="498"/>
      <c r="O556" s="498"/>
      <c r="P556" s="511"/>
      <c r="Q556" s="499"/>
    </row>
    <row r="557" spans="1:17" ht="14.4" customHeight="1" x14ac:dyDescent="0.3">
      <c r="A557" s="494" t="s">
        <v>2534</v>
      </c>
      <c r="B557" s="495" t="s">
        <v>2082</v>
      </c>
      <c r="C557" s="495" t="s">
        <v>2048</v>
      </c>
      <c r="D557" s="495" t="s">
        <v>2465</v>
      </c>
      <c r="E557" s="495" t="s">
        <v>2466</v>
      </c>
      <c r="F557" s="498">
        <v>4</v>
      </c>
      <c r="G557" s="498">
        <v>128485.48</v>
      </c>
      <c r="H557" s="498">
        <v>1</v>
      </c>
      <c r="I557" s="498">
        <v>32121.37</v>
      </c>
      <c r="J557" s="498">
        <v>3</v>
      </c>
      <c r="K557" s="498">
        <v>96364.11</v>
      </c>
      <c r="L557" s="498">
        <v>0.75</v>
      </c>
      <c r="M557" s="498">
        <v>32121.37</v>
      </c>
      <c r="N557" s="498">
        <v>1</v>
      </c>
      <c r="O557" s="498">
        <v>32121.37</v>
      </c>
      <c r="P557" s="511">
        <v>0.25</v>
      </c>
      <c r="Q557" s="499">
        <v>32121.37</v>
      </c>
    </row>
    <row r="558" spans="1:17" ht="14.4" customHeight="1" x14ac:dyDescent="0.3">
      <c r="A558" s="494" t="s">
        <v>2534</v>
      </c>
      <c r="B558" s="495" t="s">
        <v>2082</v>
      </c>
      <c r="C558" s="495" t="s">
        <v>2048</v>
      </c>
      <c r="D558" s="495" t="s">
        <v>2592</v>
      </c>
      <c r="E558" s="495" t="s">
        <v>2593</v>
      </c>
      <c r="F558" s="498"/>
      <c r="G558" s="498"/>
      <c r="H558" s="498"/>
      <c r="I558" s="498"/>
      <c r="J558" s="498">
        <v>7</v>
      </c>
      <c r="K558" s="498">
        <v>65336.88</v>
      </c>
      <c r="L558" s="498"/>
      <c r="M558" s="498">
        <v>9333.84</v>
      </c>
      <c r="N558" s="498"/>
      <c r="O558" s="498"/>
      <c r="P558" s="511"/>
      <c r="Q558" s="499"/>
    </row>
    <row r="559" spans="1:17" ht="14.4" customHeight="1" x14ac:dyDescent="0.3">
      <c r="A559" s="494" t="s">
        <v>2534</v>
      </c>
      <c r="B559" s="495" t="s">
        <v>2082</v>
      </c>
      <c r="C559" s="495" t="s">
        <v>2048</v>
      </c>
      <c r="D559" s="495" t="s">
        <v>2594</v>
      </c>
      <c r="E559" s="495" t="s">
        <v>2595</v>
      </c>
      <c r="F559" s="498"/>
      <c r="G559" s="498"/>
      <c r="H559" s="498"/>
      <c r="I559" s="498"/>
      <c r="J559" s="498">
        <v>2</v>
      </c>
      <c r="K559" s="498">
        <v>432459.74</v>
      </c>
      <c r="L559" s="498"/>
      <c r="M559" s="498">
        <v>216229.87</v>
      </c>
      <c r="N559" s="498"/>
      <c r="O559" s="498"/>
      <c r="P559" s="511"/>
      <c r="Q559" s="499"/>
    </row>
    <row r="560" spans="1:17" ht="14.4" customHeight="1" x14ac:dyDescent="0.3">
      <c r="A560" s="494" t="s">
        <v>2534</v>
      </c>
      <c r="B560" s="495" t="s">
        <v>2082</v>
      </c>
      <c r="C560" s="495" t="s">
        <v>2048</v>
      </c>
      <c r="D560" s="495" t="s">
        <v>2596</v>
      </c>
      <c r="E560" s="495" t="s">
        <v>2597</v>
      </c>
      <c r="F560" s="498">
        <v>2</v>
      </c>
      <c r="G560" s="498">
        <v>159729.54</v>
      </c>
      <c r="H560" s="498">
        <v>1</v>
      </c>
      <c r="I560" s="498">
        <v>79864.77</v>
      </c>
      <c r="J560" s="498">
        <v>7</v>
      </c>
      <c r="K560" s="498">
        <v>559053.39</v>
      </c>
      <c r="L560" s="498">
        <v>3.5</v>
      </c>
      <c r="M560" s="498">
        <v>79864.77</v>
      </c>
      <c r="N560" s="498">
        <v>4</v>
      </c>
      <c r="O560" s="498">
        <v>319459.08</v>
      </c>
      <c r="P560" s="511">
        <v>2</v>
      </c>
      <c r="Q560" s="499">
        <v>79864.77</v>
      </c>
    </row>
    <row r="561" spans="1:17" ht="14.4" customHeight="1" x14ac:dyDescent="0.3">
      <c r="A561" s="494" t="s">
        <v>2534</v>
      </c>
      <c r="B561" s="495" t="s">
        <v>2082</v>
      </c>
      <c r="C561" s="495" t="s">
        <v>2048</v>
      </c>
      <c r="D561" s="495" t="s">
        <v>2598</v>
      </c>
      <c r="E561" s="495" t="s">
        <v>2599</v>
      </c>
      <c r="F561" s="498">
        <v>1</v>
      </c>
      <c r="G561" s="498">
        <v>122627</v>
      </c>
      <c r="H561" s="498">
        <v>1</v>
      </c>
      <c r="I561" s="498">
        <v>122627</v>
      </c>
      <c r="J561" s="498">
        <v>3</v>
      </c>
      <c r="K561" s="498">
        <v>367881</v>
      </c>
      <c r="L561" s="498">
        <v>3</v>
      </c>
      <c r="M561" s="498">
        <v>122627</v>
      </c>
      <c r="N561" s="498">
        <v>5</v>
      </c>
      <c r="O561" s="498">
        <v>613135</v>
      </c>
      <c r="P561" s="511">
        <v>5</v>
      </c>
      <c r="Q561" s="499">
        <v>122627</v>
      </c>
    </row>
    <row r="562" spans="1:17" ht="14.4" customHeight="1" x14ac:dyDescent="0.3">
      <c r="A562" s="494" t="s">
        <v>2534</v>
      </c>
      <c r="B562" s="495" t="s">
        <v>2082</v>
      </c>
      <c r="C562" s="495" t="s">
        <v>2048</v>
      </c>
      <c r="D562" s="495" t="s">
        <v>2600</v>
      </c>
      <c r="E562" s="495" t="s">
        <v>2601</v>
      </c>
      <c r="F562" s="498"/>
      <c r="G562" s="498"/>
      <c r="H562" s="498"/>
      <c r="I562" s="498"/>
      <c r="J562" s="498">
        <v>4</v>
      </c>
      <c r="K562" s="498">
        <v>297644</v>
      </c>
      <c r="L562" s="498"/>
      <c r="M562" s="498">
        <v>74411</v>
      </c>
      <c r="N562" s="498">
        <v>22</v>
      </c>
      <c r="O562" s="498">
        <v>1637042</v>
      </c>
      <c r="P562" s="511"/>
      <c r="Q562" s="499">
        <v>74411</v>
      </c>
    </row>
    <row r="563" spans="1:17" ht="14.4" customHeight="1" x14ac:dyDescent="0.3">
      <c r="A563" s="494" t="s">
        <v>2534</v>
      </c>
      <c r="B563" s="495" t="s">
        <v>2082</v>
      </c>
      <c r="C563" s="495" t="s">
        <v>2048</v>
      </c>
      <c r="D563" s="495" t="s">
        <v>2602</v>
      </c>
      <c r="E563" s="495" t="s">
        <v>2603</v>
      </c>
      <c r="F563" s="498"/>
      <c r="G563" s="498"/>
      <c r="H563" s="498"/>
      <c r="I563" s="498"/>
      <c r="J563" s="498"/>
      <c r="K563" s="498"/>
      <c r="L563" s="498"/>
      <c r="M563" s="498"/>
      <c r="N563" s="498">
        <v>1</v>
      </c>
      <c r="O563" s="498">
        <v>7196.51</v>
      </c>
      <c r="P563" s="511"/>
      <c r="Q563" s="499">
        <v>7196.51</v>
      </c>
    </row>
    <row r="564" spans="1:17" ht="14.4" customHeight="1" x14ac:dyDescent="0.3">
      <c r="A564" s="494" t="s">
        <v>2534</v>
      </c>
      <c r="B564" s="495" t="s">
        <v>2082</v>
      </c>
      <c r="C564" s="495" t="s">
        <v>2048</v>
      </c>
      <c r="D564" s="495" t="s">
        <v>2242</v>
      </c>
      <c r="E564" s="495" t="s">
        <v>2243</v>
      </c>
      <c r="F564" s="498"/>
      <c r="G564" s="498"/>
      <c r="H564" s="498"/>
      <c r="I564" s="498"/>
      <c r="J564" s="498"/>
      <c r="K564" s="498"/>
      <c r="L564" s="498"/>
      <c r="M564" s="498"/>
      <c r="N564" s="498">
        <v>22</v>
      </c>
      <c r="O564" s="498">
        <v>95920</v>
      </c>
      <c r="P564" s="511"/>
      <c r="Q564" s="499">
        <v>4360</v>
      </c>
    </row>
    <row r="565" spans="1:17" ht="14.4" customHeight="1" x14ac:dyDescent="0.3">
      <c r="A565" s="494" t="s">
        <v>2534</v>
      </c>
      <c r="B565" s="495" t="s">
        <v>2082</v>
      </c>
      <c r="C565" s="495" t="s">
        <v>2048</v>
      </c>
      <c r="D565" s="495" t="s">
        <v>2604</v>
      </c>
      <c r="E565" s="495" t="s">
        <v>2605</v>
      </c>
      <c r="F565" s="498"/>
      <c r="G565" s="498"/>
      <c r="H565" s="498"/>
      <c r="I565" s="498"/>
      <c r="J565" s="498"/>
      <c r="K565" s="498"/>
      <c r="L565" s="498"/>
      <c r="M565" s="498"/>
      <c r="N565" s="498">
        <v>1</v>
      </c>
      <c r="O565" s="498">
        <v>3754.75</v>
      </c>
      <c r="P565" s="511"/>
      <c r="Q565" s="499">
        <v>3754.75</v>
      </c>
    </row>
    <row r="566" spans="1:17" ht="14.4" customHeight="1" x14ac:dyDescent="0.3">
      <c r="A566" s="494" t="s">
        <v>2534</v>
      </c>
      <c r="B566" s="495" t="s">
        <v>2082</v>
      </c>
      <c r="C566" s="495" t="s">
        <v>2048</v>
      </c>
      <c r="D566" s="495" t="s">
        <v>2244</v>
      </c>
      <c r="E566" s="495" t="s">
        <v>2245</v>
      </c>
      <c r="F566" s="498"/>
      <c r="G566" s="498"/>
      <c r="H566" s="498"/>
      <c r="I566" s="498"/>
      <c r="J566" s="498"/>
      <c r="K566" s="498"/>
      <c r="L566" s="498"/>
      <c r="M566" s="498"/>
      <c r="N566" s="498">
        <v>2</v>
      </c>
      <c r="O566" s="498">
        <v>6213</v>
      </c>
      <c r="P566" s="511"/>
      <c r="Q566" s="499">
        <v>3106.5</v>
      </c>
    </row>
    <row r="567" spans="1:17" ht="14.4" customHeight="1" x14ac:dyDescent="0.3">
      <c r="A567" s="494" t="s">
        <v>2534</v>
      </c>
      <c r="B567" s="495" t="s">
        <v>2082</v>
      </c>
      <c r="C567" s="495" t="s">
        <v>2048</v>
      </c>
      <c r="D567" s="495" t="s">
        <v>2467</v>
      </c>
      <c r="E567" s="495" t="s">
        <v>2468</v>
      </c>
      <c r="F567" s="498"/>
      <c r="G567" s="498"/>
      <c r="H567" s="498"/>
      <c r="I567" s="498"/>
      <c r="J567" s="498"/>
      <c r="K567" s="498"/>
      <c r="L567" s="498"/>
      <c r="M567" s="498"/>
      <c r="N567" s="498">
        <v>19</v>
      </c>
      <c r="O567" s="498">
        <v>629379.94000000006</v>
      </c>
      <c r="P567" s="511"/>
      <c r="Q567" s="499">
        <v>33125.26</v>
      </c>
    </row>
    <row r="568" spans="1:17" ht="14.4" customHeight="1" x14ac:dyDescent="0.3">
      <c r="A568" s="494" t="s">
        <v>2534</v>
      </c>
      <c r="B568" s="495" t="s">
        <v>2082</v>
      </c>
      <c r="C568" s="495" t="s">
        <v>2048</v>
      </c>
      <c r="D568" s="495" t="s">
        <v>2246</v>
      </c>
      <c r="E568" s="495" t="s">
        <v>2247</v>
      </c>
      <c r="F568" s="498"/>
      <c r="G568" s="498"/>
      <c r="H568" s="498"/>
      <c r="I568" s="498"/>
      <c r="J568" s="498"/>
      <c r="K568" s="498"/>
      <c r="L568" s="498"/>
      <c r="M568" s="498"/>
      <c r="N568" s="498">
        <v>25</v>
      </c>
      <c r="O568" s="498">
        <v>9521.5</v>
      </c>
      <c r="P568" s="511"/>
      <c r="Q568" s="499">
        <v>380.86</v>
      </c>
    </row>
    <row r="569" spans="1:17" ht="14.4" customHeight="1" x14ac:dyDescent="0.3">
      <c r="A569" s="494" t="s">
        <v>2534</v>
      </c>
      <c r="B569" s="495" t="s">
        <v>2082</v>
      </c>
      <c r="C569" s="495" t="s">
        <v>2048</v>
      </c>
      <c r="D569" s="495" t="s">
        <v>2248</v>
      </c>
      <c r="E569" s="495" t="s">
        <v>2249</v>
      </c>
      <c r="F569" s="498"/>
      <c r="G569" s="498"/>
      <c r="H569" s="498"/>
      <c r="I569" s="498"/>
      <c r="J569" s="498"/>
      <c r="K569" s="498"/>
      <c r="L569" s="498"/>
      <c r="M569" s="498"/>
      <c r="N569" s="498">
        <v>1</v>
      </c>
      <c r="O569" s="498">
        <v>38086.36</v>
      </c>
      <c r="P569" s="511"/>
      <c r="Q569" s="499">
        <v>38086.36</v>
      </c>
    </row>
    <row r="570" spans="1:17" ht="14.4" customHeight="1" x14ac:dyDescent="0.3">
      <c r="A570" s="494" t="s">
        <v>2534</v>
      </c>
      <c r="B570" s="495" t="s">
        <v>2082</v>
      </c>
      <c r="C570" s="495" t="s">
        <v>2048</v>
      </c>
      <c r="D570" s="495" t="s">
        <v>2606</v>
      </c>
      <c r="E570" s="495" t="s">
        <v>2607</v>
      </c>
      <c r="F570" s="498"/>
      <c r="G570" s="498"/>
      <c r="H570" s="498"/>
      <c r="I570" s="498"/>
      <c r="J570" s="498"/>
      <c r="K570" s="498"/>
      <c r="L570" s="498"/>
      <c r="M570" s="498"/>
      <c r="N570" s="498">
        <v>1</v>
      </c>
      <c r="O570" s="498">
        <v>35700</v>
      </c>
      <c r="P570" s="511"/>
      <c r="Q570" s="499">
        <v>35700</v>
      </c>
    </row>
    <row r="571" spans="1:17" ht="14.4" customHeight="1" x14ac:dyDescent="0.3">
      <c r="A571" s="494" t="s">
        <v>2534</v>
      </c>
      <c r="B571" s="495" t="s">
        <v>2082</v>
      </c>
      <c r="C571" s="495" t="s">
        <v>2048</v>
      </c>
      <c r="D571" s="495" t="s">
        <v>2608</v>
      </c>
      <c r="E571" s="495" t="s">
        <v>2609</v>
      </c>
      <c r="F571" s="498">
        <v>1</v>
      </c>
      <c r="G571" s="498">
        <v>11526.9</v>
      </c>
      <c r="H571" s="498">
        <v>1</v>
      </c>
      <c r="I571" s="498">
        <v>11526.9</v>
      </c>
      <c r="J571" s="498"/>
      <c r="K571" s="498"/>
      <c r="L571" s="498"/>
      <c r="M571" s="498"/>
      <c r="N571" s="498"/>
      <c r="O571" s="498"/>
      <c r="P571" s="511"/>
      <c r="Q571" s="499"/>
    </row>
    <row r="572" spans="1:17" ht="14.4" customHeight="1" x14ac:dyDescent="0.3">
      <c r="A572" s="494" t="s">
        <v>2534</v>
      </c>
      <c r="B572" s="495" t="s">
        <v>2082</v>
      </c>
      <c r="C572" s="495" t="s">
        <v>2048</v>
      </c>
      <c r="D572" s="495" t="s">
        <v>2610</v>
      </c>
      <c r="E572" s="495" t="s">
        <v>2611</v>
      </c>
      <c r="F572" s="498"/>
      <c r="G572" s="498"/>
      <c r="H572" s="498"/>
      <c r="I572" s="498"/>
      <c r="J572" s="498">
        <v>1</v>
      </c>
      <c r="K572" s="498">
        <v>7486.38</v>
      </c>
      <c r="L572" s="498"/>
      <c r="M572" s="498">
        <v>7486.38</v>
      </c>
      <c r="N572" s="498">
        <v>1</v>
      </c>
      <c r="O572" s="498">
        <v>7486.38</v>
      </c>
      <c r="P572" s="511"/>
      <c r="Q572" s="499">
        <v>7486.38</v>
      </c>
    </row>
    <row r="573" spans="1:17" ht="14.4" customHeight="1" x14ac:dyDescent="0.3">
      <c r="A573" s="494" t="s">
        <v>2534</v>
      </c>
      <c r="B573" s="495" t="s">
        <v>2082</v>
      </c>
      <c r="C573" s="495" t="s">
        <v>2048</v>
      </c>
      <c r="D573" s="495" t="s">
        <v>2612</v>
      </c>
      <c r="E573" s="495" t="s">
        <v>2613</v>
      </c>
      <c r="F573" s="498"/>
      <c r="G573" s="498"/>
      <c r="H573" s="498"/>
      <c r="I573" s="498"/>
      <c r="J573" s="498">
        <v>3</v>
      </c>
      <c r="K573" s="498">
        <v>664874.42999999993</v>
      </c>
      <c r="L573" s="498"/>
      <c r="M573" s="498">
        <v>221624.80999999997</v>
      </c>
      <c r="N573" s="498">
        <v>2</v>
      </c>
      <c r="O573" s="498">
        <v>443249.62</v>
      </c>
      <c r="P573" s="511"/>
      <c r="Q573" s="499">
        <v>221624.81</v>
      </c>
    </row>
    <row r="574" spans="1:17" ht="14.4" customHeight="1" x14ac:dyDescent="0.3">
      <c r="A574" s="494" t="s">
        <v>2534</v>
      </c>
      <c r="B574" s="495" t="s">
        <v>2082</v>
      </c>
      <c r="C574" s="495" t="s">
        <v>2048</v>
      </c>
      <c r="D574" s="495" t="s">
        <v>2614</v>
      </c>
      <c r="E574" s="495" t="s">
        <v>2615</v>
      </c>
      <c r="F574" s="498">
        <v>5</v>
      </c>
      <c r="G574" s="498">
        <v>559252.46</v>
      </c>
      <c r="H574" s="498">
        <v>1</v>
      </c>
      <c r="I574" s="498">
        <v>111850.492</v>
      </c>
      <c r="J574" s="498">
        <v>2</v>
      </c>
      <c r="K574" s="498">
        <v>228511.76</v>
      </c>
      <c r="L574" s="498">
        <v>0.40860215438301339</v>
      </c>
      <c r="M574" s="498">
        <v>114255.88</v>
      </c>
      <c r="N574" s="498">
        <v>7</v>
      </c>
      <c r="O574" s="498">
        <v>799791.16</v>
      </c>
      <c r="P574" s="511">
        <v>1.430107540340547</v>
      </c>
      <c r="Q574" s="499">
        <v>114255.88</v>
      </c>
    </row>
    <row r="575" spans="1:17" ht="14.4" customHeight="1" x14ac:dyDescent="0.3">
      <c r="A575" s="494" t="s">
        <v>2534</v>
      </c>
      <c r="B575" s="495" t="s">
        <v>2082</v>
      </c>
      <c r="C575" s="495" t="s">
        <v>2048</v>
      </c>
      <c r="D575" s="495" t="s">
        <v>2616</v>
      </c>
      <c r="E575" s="495" t="s">
        <v>2470</v>
      </c>
      <c r="F575" s="498">
        <v>1</v>
      </c>
      <c r="G575" s="498">
        <v>2050.96</v>
      </c>
      <c r="H575" s="498">
        <v>1</v>
      </c>
      <c r="I575" s="498">
        <v>2050.96</v>
      </c>
      <c r="J575" s="498"/>
      <c r="K575" s="498"/>
      <c r="L575" s="498"/>
      <c r="M575" s="498"/>
      <c r="N575" s="498">
        <v>1</v>
      </c>
      <c r="O575" s="498">
        <v>2050.96</v>
      </c>
      <c r="P575" s="511">
        <v>1</v>
      </c>
      <c r="Q575" s="499">
        <v>2050.96</v>
      </c>
    </row>
    <row r="576" spans="1:17" ht="14.4" customHeight="1" x14ac:dyDescent="0.3">
      <c r="A576" s="494" t="s">
        <v>2534</v>
      </c>
      <c r="B576" s="495" t="s">
        <v>2082</v>
      </c>
      <c r="C576" s="495" t="s">
        <v>2048</v>
      </c>
      <c r="D576" s="495" t="s">
        <v>2469</v>
      </c>
      <c r="E576" s="495" t="s">
        <v>2470</v>
      </c>
      <c r="F576" s="498">
        <v>1</v>
      </c>
      <c r="G576" s="498">
        <v>4890.29</v>
      </c>
      <c r="H576" s="498">
        <v>1</v>
      </c>
      <c r="I576" s="498">
        <v>4890.29</v>
      </c>
      <c r="J576" s="498">
        <v>1</v>
      </c>
      <c r="K576" s="498">
        <v>4890.29</v>
      </c>
      <c r="L576" s="498">
        <v>1</v>
      </c>
      <c r="M576" s="498">
        <v>4890.29</v>
      </c>
      <c r="N576" s="498"/>
      <c r="O576" s="498"/>
      <c r="P576" s="511"/>
      <c r="Q576" s="499"/>
    </row>
    <row r="577" spans="1:17" ht="14.4" customHeight="1" x14ac:dyDescent="0.3">
      <c r="A577" s="494" t="s">
        <v>2534</v>
      </c>
      <c r="B577" s="495" t="s">
        <v>2082</v>
      </c>
      <c r="C577" s="495" t="s">
        <v>2048</v>
      </c>
      <c r="D577" s="495" t="s">
        <v>2617</v>
      </c>
      <c r="E577" s="495" t="s">
        <v>2618</v>
      </c>
      <c r="F577" s="498"/>
      <c r="G577" s="498"/>
      <c r="H577" s="498"/>
      <c r="I577" s="498"/>
      <c r="J577" s="498"/>
      <c r="K577" s="498"/>
      <c r="L577" s="498"/>
      <c r="M577" s="498"/>
      <c r="N577" s="498">
        <v>2</v>
      </c>
      <c r="O577" s="498">
        <v>113579.04</v>
      </c>
      <c r="P577" s="511"/>
      <c r="Q577" s="499">
        <v>56789.52</v>
      </c>
    </row>
    <row r="578" spans="1:17" ht="14.4" customHeight="1" x14ac:dyDescent="0.3">
      <c r="A578" s="494" t="s">
        <v>2534</v>
      </c>
      <c r="B578" s="495" t="s">
        <v>2082</v>
      </c>
      <c r="C578" s="495" t="s">
        <v>2048</v>
      </c>
      <c r="D578" s="495" t="s">
        <v>2619</v>
      </c>
      <c r="E578" s="495" t="s">
        <v>2620</v>
      </c>
      <c r="F578" s="498">
        <v>2</v>
      </c>
      <c r="G578" s="498">
        <v>10848</v>
      </c>
      <c r="H578" s="498">
        <v>1</v>
      </c>
      <c r="I578" s="498">
        <v>5424</v>
      </c>
      <c r="J578" s="498">
        <v>1</v>
      </c>
      <c r="K578" s="498">
        <v>5424</v>
      </c>
      <c r="L578" s="498">
        <v>0.5</v>
      </c>
      <c r="M578" s="498">
        <v>5424</v>
      </c>
      <c r="N578" s="498"/>
      <c r="O578" s="498"/>
      <c r="P578" s="511"/>
      <c r="Q578" s="499"/>
    </row>
    <row r="579" spans="1:17" ht="14.4" customHeight="1" x14ac:dyDescent="0.3">
      <c r="A579" s="494" t="s">
        <v>2534</v>
      </c>
      <c r="B579" s="495" t="s">
        <v>2082</v>
      </c>
      <c r="C579" s="495" t="s">
        <v>2048</v>
      </c>
      <c r="D579" s="495" t="s">
        <v>2621</v>
      </c>
      <c r="E579" s="495" t="s">
        <v>2622</v>
      </c>
      <c r="F579" s="498"/>
      <c r="G579" s="498"/>
      <c r="H579" s="498"/>
      <c r="I579" s="498"/>
      <c r="J579" s="498"/>
      <c r="K579" s="498"/>
      <c r="L579" s="498"/>
      <c r="M579" s="498"/>
      <c r="N579" s="498">
        <v>1</v>
      </c>
      <c r="O579" s="498">
        <v>11068.36</v>
      </c>
      <c r="P579" s="511"/>
      <c r="Q579" s="499">
        <v>11068.36</v>
      </c>
    </row>
    <row r="580" spans="1:17" ht="14.4" customHeight="1" x14ac:dyDescent="0.3">
      <c r="A580" s="494" t="s">
        <v>2534</v>
      </c>
      <c r="B580" s="495" t="s">
        <v>2082</v>
      </c>
      <c r="C580" s="495" t="s">
        <v>2048</v>
      </c>
      <c r="D580" s="495" t="s">
        <v>2471</v>
      </c>
      <c r="E580" s="495" t="s">
        <v>2472</v>
      </c>
      <c r="F580" s="498">
        <v>1</v>
      </c>
      <c r="G580" s="498">
        <v>30135</v>
      </c>
      <c r="H580" s="498">
        <v>1</v>
      </c>
      <c r="I580" s="498">
        <v>30135</v>
      </c>
      <c r="J580" s="498"/>
      <c r="K580" s="498"/>
      <c r="L580" s="498"/>
      <c r="M580" s="498"/>
      <c r="N580" s="498"/>
      <c r="O580" s="498"/>
      <c r="P580" s="511"/>
      <c r="Q580" s="499"/>
    </row>
    <row r="581" spans="1:17" ht="14.4" customHeight="1" x14ac:dyDescent="0.3">
      <c r="A581" s="494" t="s">
        <v>2534</v>
      </c>
      <c r="B581" s="495" t="s">
        <v>2082</v>
      </c>
      <c r="C581" s="495" t="s">
        <v>2048</v>
      </c>
      <c r="D581" s="495" t="s">
        <v>2623</v>
      </c>
      <c r="E581" s="495" t="s">
        <v>2624</v>
      </c>
      <c r="F581" s="498"/>
      <c r="G581" s="498"/>
      <c r="H581" s="498"/>
      <c r="I581" s="498"/>
      <c r="J581" s="498"/>
      <c r="K581" s="498"/>
      <c r="L581" s="498"/>
      <c r="M581" s="498"/>
      <c r="N581" s="498">
        <v>1</v>
      </c>
      <c r="O581" s="498">
        <v>796.5</v>
      </c>
      <c r="P581" s="511"/>
      <c r="Q581" s="499">
        <v>796.5</v>
      </c>
    </row>
    <row r="582" spans="1:17" ht="14.4" customHeight="1" x14ac:dyDescent="0.3">
      <c r="A582" s="494" t="s">
        <v>2534</v>
      </c>
      <c r="B582" s="495" t="s">
        <v>2082</v>
      </c>
      <c r="C582" s="495" t="s">
        <v>2048</v>
      </c>
      <c r="D582" s="495" t="s">
        <v>2512</v>
      </c>
      <c r="E582" s="495" t="s">
        <v>2513</v>
      </c>
      <c r="F582" s="498"/>
      <c r="G582" s="498"/>
      <c r="H582" s="498"/>
      <c r="I582" s="498"/>
      <c r="J582" s="498"/>
      <c r="K582" s="498"/>
      <c r="L582" s="498"/>
      <c r="M582" s="498"/>
      <c r="N582" s="498">
        <v>1</v>
      </c>
      <c r="O582" s="498">
        <v>17527.810000000001</v>
      </c>
      <c r="P582" s="511"/>
      <c r="Q582" s="499">
        <v>17527.810000000001</v>
      </c>
    </row>
    <row r="583" spans="1:17" ht="14.4" customHeight="1" x14ac:dyDescent="0.3">
      <c r="A583" s="494" t="s">
        <v>2534</v>
      </c>
      <c r="B583" s="495" t="s">
        <v>2082</v>
      </c>
      <c r="C583" s="495" t="s">
        <v>2048</v>
      </c>
      <c r="D583" s="495" t="s">
        <v>2625</v>
      </c>
      <c r="E583" s="495" t="s">
        <v>2626</v>
      </c>
      <c r="F583" s="498"/>
      <c r="G583" s="498"/>
      <c r="H583" s="498"/>
      <c r="I583" s="498"/>
      <c r="J583" s="498"/>
      <c r="K583" s="498"/>
      <c r="L583" s="498"/>
      <c r="M583" s="498"/>
      <c r="N583" s="498">
        <v>1</v>
      </c>
      <c r="O583" s="498">
        <v>8426.8799999999992</v>
      </c>
      <c r="P583" s="511"/>
      <c r="Q583" s="499">
        <v>8426.8799999999992</v>
      </c>
    </row>
    <row r="584" spans="1:17" ht="14.4" customHeight="1" x14ac:dyDescent="0.3">
      <c r="A584" s="494" t="s">
        <v>2534</v>
      </c>
      <c r="B584" s="495" t="s">
        <v>2082</v>
      </c>
      <c r="C584" s="495" t="s">
        <v>2048</v>
      </c>
      <c r="D584" s="495" t="s">
        <v>2627</v>
      </c>
      <c r="E584" s="495" t="s">
        <v>2628</v>
      </c>
      <c r="F584" s="498">
        <v>1</v>
      </c>
      <c r="G584" s="498">
        <v>14223</v>
      </c>
      <c r="H584" s="498">
        <v>1</v>
      </c>
      <c r="I584" s="498">
        <v>14223</v>
      </c>
      <c r="J584" s="498"/>
      <c r="K584" s="498"/>
      <c r="L584" s="498"/>
      <c r="M584" s="498"/>
      <c r="N584" s="498"/>
      <c r="O584" s="498"/>
      <c r="P584" s="511"/>
      <c r="Q584" s="499"/>
    </row>
    <row r="585" spans="1:17" ht="14.4" customHeight="1" x14ac:dyDescent="0.3">
      <c r="A585" s="494" t="s">
        <v>2534</v>
      </c>
      <c r="B585" s="495" t="s">
        <v>2082</v>
      </c>
      <c r="C585" s="495" t="s">
        <v>2048</v>
      </c>
      <c r="D585" s="495" t="s">
        <v>2629</v>
      </c>
      <c r="E585" s="495" t="s">
        <v>2133</v>
      </c>
      <c r="F585" s="498"/>
      <c r="G585" s="498"/>
      <c r="H585" s="498"/>
      <c r="I585" s="498"/>
      <c r="J585" s="498">
        <v>1</v>
      </c>
      <c r="K585" s="498">
        <v>1932.09</v>
      </c>
      <c r="L585" s="498"/>
      <c r="M585" s="498">
        <v>1932.09</v>
      </c>
      <c r="N585" s="498"/>
      <c r="O585" s="498"/>
      <c r="P585" s="511"/>
      <c r="Q585" s="499"/>
    </row>
    <row r="586" spans="1:17" ht="14.4" customHeight="1" x14ac:dyDescent="0.3">
      <c r="A586" s="494" t="s">
        <v>2534</v>
      </c>
      <c r="B586" s="495" t="s">
        <v>2082</v>
      </c>
      <c r="C586" s="495" t="s">
        <v>2048</v>
      </c>
      <c r="D586" s="495" t="s">
        <v>2630</v>
      </c>
      <c r="E586" s="495" t="s">
        <v>2631</v>
      </c>
      <c r="F586" s="498">
        <v>1</v>
      </c>
      <c r="G586" s="498">
        <v>958.64</v>
      </c>
      <c r="H586" s="498">
        <v>1</v>
      </c>
      <c r="I586" s="498">
        <v>958.64</v>
      </c>
      <c r="J586" s="498"/>
      <c r="K586" s="498"/>
      <c r="L586" s="498"/>
      <c r="M586" s="498"/>
      <c r="N586" s="498"/>
      <c r="O586" s="498"/>
      <c r="P586" s="511"/>
      <c r="Q586" s="499"/>
    </row>
    <row r="587" spans="1:17" ht="14.4" customHeight="1" x14ac:dyDescent="0.3">
      <c r="A587" s="494" t="s">
        <v>2534</v>
      </c>
      <c r="B587" s="495" t="s">
        <v>2082</v>
      </c>
      <c r="C587" s="495" t="s">
        <v>2048</v>
      </c>
      <c r="D587" s="495" t="s">
        <v>2260</v>
      </c>
      <c r="E587" s="495" t="s">
        <v>2261</v>
      </c>
      <c r="F587" s="498">
        <v>1</v>
      </c>
      <c r="G587" s="498">
        <v>1249.54</v>
      </c>
      <c r="H587" s="498">
        <v>1</v>
      </c>
      <c r="I587" s="498">
        <v>1249.54</v>
      </c>
      <c r="J587" s="498"/>
      <c r="K587" s="498"/>
      <c r="L587" s="498"/>
      <c r="M587" s="498"/>
      <c r="N587" s="498"/>
      <c r="O587" s="498"/>
      <c r="P587" s="511"/>
      <c r="Q587" s="499"/>
    </row>
    <row r="588" spans="1:17" ht="14.4" customHeight="1" x14ac:dyDescent="0.3">
      <c r="A588" s="494" t="s">
        <v>2534</v>
      </c>
      <c r="B588" s="495" t="s">
        <v>2082</v>
      </c>
      <c r="C588" s="495" t="s">
        <v>2048</v>
      </c>
      <c r="D588" s="495" t="s">
        <v>2632</v>
      </c>
      <c r="E588" s="495" t="s">
        <v>2633</v>
      </c>
      <c r="F588" s="498"/>
      <c r="G588" s="498"/>
      <c r="H588" s="498"/>
      <c r="I588" s="498"/>
      <c r="J588" s="498"/>
      <c r="K588" s="498"/>
      <c r="L588" s="498"/>
      <c r="M588" s="498"/>
      <c r="N588" s="498">
        <v>1</v>
      </c>
      <c r="O588" s="498">
        <v>9762</v>
      </c>
      <c r="P588" s="511"/>
      <c r="Q588" s="499">
        <v>9762</v>
      </c>
    </row>
    <row r="589" spans="1:17" ht="14.4" customHeight="1" x14ac:dyDescent="0.3">
      <c r="A589" s="494" t="s">
        <v>2534</v>
      </c>
      <c r="B589" s="495" t="s">
        <v>2082</v>
      </c>
      <c r="C589" s="495" t="s">
        <v>2048</v>
      </c>
      <c r="D589" s="495" t="s">
        <v>2634</v>
      </c>
      <c r="E589" s="495" t="s">
        <v>2635</v>
      </c>
      <c r="F589" s="498"/>
      <c r="G589" s="498"/>
      <c r="H589" s="498"/>
      <c r="I589" s="498"/>
      <c r="J589" s="498"/>
      <c r="K589" s="498"/>
      <c r="L589" s="498"/>
      <c r="M589" s="498"/>
      <c r="N589" s="498">
        <v>2</v>
      </c>
      <c r="O589" s="498">
        <v>97494.06</v>
      </c>
      <c r="P589" s="511"/>
      <c r="Q589" s="499">
        <v>48747.03</v>
      </c>
    </row>
    <row r="590" spans="1:17" ht="14.4" customHeight="1" x14ac:dyDescent="0.3">
      <c r="A590" s="494" t="s">
        <v>2534</v>
      </c>
      <c r="B590" s="495" t="s">
        <v>2082</v>
      </c>
      <c r="C590" s="495" t="s">
        <v>2057</v>
      </c>
      <c r="D590" s="495" t="s">
        <v>2264</v>
      </c>
      <c r="E590" s="495" t="s">
        <v>2265</v>
      </c>
      <c r="F590" s="498"/>
      <c r="G590" s="498"/>
      <c r="H590" s="498"/>
      <c r="I590" s="498"/>
      <c r="J590" s="498">
        <v>3</v>
      </c>
      <c r="K590" s="498">
        <v>450</v>
      </c>
      <c r="L590" s="498"/>
      <c r="M590" s="498">
        <v>150</v>
      </c>
      <c r="N590" s="498"/>
      <c r="O590" s="498"/>
      <c r="P590" s="511"/>
      <c r="Q590" s="499"/>
    </row>
    <row r="591" spans="1:17" ht="14.4" customHeight="1" x14ac:dyDescent="0.3">
      <c r="A591" s="494" t="s">
        <v>2534</v>
      </c>
      <c r="B591" s="495" t="s">
        <v>2082</v>
      </c>
      <c r="C591" s="495" t="s">
        <v>2057</v>
      </c>
      <c r="D591" s="495" t="s">
        <v>2266</v>
      </c>
      <c r="E591" s="495" t="s">
        <v>2267</v>
      </c>
      <c r="F591" s="498"/>
      <c r="G591" s="498"/>
      <c r="H591" s="498"/>
      <c r="I591" s="498"/>
      <c r="J591" s="498">
        <v>4</v>
      </c>
      <c r="K591" s="498">
        <v>728</v>
      </c>
      <c r="L591" s="498"/>
      <c r="M591" s="498">
        <v>182</v>
      </c>
      <c r="N591" s="498">
        <v>1</v>
      </c>
      <c r="O591" s="498">
        <v>182</v>
      </c>
      <c r="P591" s="511"/>
      <c r="Q591" s="499">
        <v>182</v>
      </c>
    </row>
    <row r="592" spans="1:17" ht="14.4" customHeight="1" x14ac:dyDescent="0.3">
      <c r="A592" s="494" t="s">
        <v>2534</v>
      </c>
      <c r="B592" s="495" t="s">
        <v>2082</v>
      </c>
      <c r="C592" s="495" t="s">
        <v>2057</v>
      </c>
      <c r="D592" s="495" t="s">
        <v>2268</v>
      </c>
      <c r="E592" s="495" t="s">
        <v>2269</v>
      </c>
      <c r="F592" s="498">
        <v>3</v>
      </c>
      <c r="G592" s="498">
        <v>372</v>
      </c>
      <c r="H592" s="498">
        <v>1</v>
      </c>
      <c r="I592" s="498">
        <v>124</v>
      </c>
      <c r="J592" s="498">
        <v>3</v>
      </c>
      <c r="K592" s="498">
        <v>372</v>
      </c>
      <c r="L592" s="498">
        <v>1</v>
      </c>
      <c r="M592" s="498">
        <v>124</v>
      </c>
      <c r="N592" s="498">
        <v>1</v>
      </c>
      <c r="O592" s="498">
        <v>124</v>
      </c>
      <c r="P592" s="511">
        <v>0.33333333333333331</v>
      </c>
      <c r="Q592" s="499">
        <v>124</v>
      </c>
    </row>
    <row r="593" spans="1:17" ht="14.4" customHeight="1" x14ac:dyDescent="0.3">
      <c r="A593" s="494" t="s">
        <v>2534</v>
      </c>
      <c r="B593" s="495" t="s">
        <v>2082</v>
      </c>
      <c r="C593" s="495" t="s">
        <v>2057</v>
      </c>
      <c r="D593" s="495" t="s">
        <v>2270</v>
      </c>
      <c r="E593" s="495" t="s">
        <v>2271</v>
      </c>
      <c r="F593" s="498">
        <v>13</v>
      </c>
      <c r="G593" s="498">
        <v>2808</v>
      </c>
      <c r="H593" s="498">
        <v>1</v>
      </c>
      <c r="I593" s="498">
        <v>216</v>
      </c>
      <c r="J593" s="498">
        <v>4</v>
      </c>
      <c r="K593" s="498">
        <v>868</v>
      </c>
      <c r="L593" s="498">
        <v>0.30911680911680911</v>
      </c>
      <c r="M593" s="498">
        <v>217</v>
      </c>
      <c r="N593" s="498">
        <v>2</v>
      </c>
      <c r="O593" s="498">
        <v>435</v>
      </c>
      <c r="P593" s="511">
        <v>0.15491452991452992</v>
      </c>
      <c r="Q593" s="499">
        <v>217.5</v>
      </c>
    </row>
    <row r="594" spans="1:17" ht="14.4" customHeight="1" x14ac:dyDescent="0.3">
      <c r="A594" s="494" t="s">
        <v>2534</v>
      </c>
      <c r="B594" s="495" t="s">
        <v>2082</v>
      </c>
      <c r="C594" s="495" t="s">
        <v>2057</v>
      </c>
      <c r="D594" s="495" t="s">
        <v>2272</v>
      </c>
      <c r="E594" s="495" t="s">
        <v>2273</v>
      </c>
      <c r="F594" s="498">
        <v>1</v>
      </c>
      <c r="G594" s="498">
        <v>216</v>
      </c>
      <c r="H594" s="498">
        <v>1</v>
      </c>
      <c r="I594" s="498">
        <v>216</v>
      </c>
      <c r="J594" s="498"/>
      <c r="K594" s="498"/>
      <c r="L594" s="498"/>
      <c r="M594" s="498"/>
      <c r="N594" s="498">
        <v>1</v>
      </c>
      <c r="O594" s="498">
        <v>217</v>
      </c>
      <c r="P594" s="511">
        <v>1.0046296296296295</v>
      </c>
      <c r="Q594" s="499">
        <v>217</v>
      </c>
    </row>
    <row r="595" spans="1:17" ht="14.4" customHeight="1" x14ac:dyDescent="0.3">
      <c r="A595" s="494" t="s">
        <v>2534</v>
      </c>
      <c r="B595" s="495" t="s">
        <v>2082</v>
      </c>
      <c r="C595" s="495" t="s">
        <v>2057</v>
      </c>
      <c r="D595" s="495" t="s">
        <v>2276</v>
      </c>
      <c r="E595" s="495" t="s">
        <v>2277</v>
      </c>
      <c r="F595" s="498">
        <v>3</v>
      </c>
      <c r="G595" s="498">
        <v>654</v>
      </c>
      <c r="H595" s="498">
        <v>1</v>
      </c>
      <c r="I595" s="498">
        <v>218</v>
      </c>
      <c r="J595" s="498">
        <v>1</v>
      </c>
      <c r="K595" s="498">
        <v>219</v>
      </c>
      <c r="L595" s="498">
        <v>0.33486238532110091</v>
      </c>
      <c r="M595" s="498">
        <v>219</v>
      </c>
      <c r="N595" s="498">
        <v>6</v>
      </c>
      <c r="O595" s="498">
        <v>1317</v>
      </c>
      <c r="P595" s="511">
        <v>2.0137614678899083</v>
      </c>
      <c r="Q595" s="499">
        <v>219.5</v>
      </c>
    </row>
    <row r="596" spans="1:17" ht="14.4" customHeight="1" x14ac:dyDescent="0.3">
      <c r="A596" s="494" t="s">
        <v>2534</v>
      </c>
      <c r="B596" s="495" t="s">
        <v>2082</v>
      </c>
      <c r="C596" s="495" t="s">
        <v>2057</v>
      </c>
      <c r="D596" s="495" t="s">
        <v>2278</v>
      </c>
      <c r="E596" s="495" t="s">
        <v>2279</v>
      </c>
      <c r="F596" s="498">
        <v>1</v>
      </c>
      <c r="G596" s="498">
        <v>608</v>
      </c>
      <c r="H596" s="498">
        <v>1</v>
      </c>
      <c r="I596" s="498">
        <v>608</v>
      </c>
      <c r="J596" s="498"/>
      <c r="K596" s="498"/>
      <c r="L596" s="498"/>
      <c r="M596" s="498"/>
      <c r="N596" s="498">
        <v>1</v>
      </c>
      <c r="O596" s="498">
        <v>612</v>
      </c>
      <c r="P596" s="511">
        <v>1.006578947368421</v>
      </c>
      <c r="Q596" s="499">
        <v>612</v>
      </c>
    </row>
    <row r="597" spans="1:17" ht="14.4" customHeight="1" x14ac:dyDescent="0.3">
      <c r="A597" s="494" t="s">
        <v>2534</v>
      </c>
      <c r="B597" s="495" t="s">
        <v>2082</v>
      </c>
      <c r="C597" s="495" t="s">
        <v>2057</v>
      </c>
      <c r="D597" s="495" t="s">
        <v>2294</v>
      </c>
      <c r="E597" s="495" t="s">
        <v>2295</v>
      </c>
      <c r="F597" s="498">
        <v>7</v>
      </c>
      <c r="G597" s="498">
        <v>2275</v>
      </c>
      <c r="H597" s="498">
        <v>1</v>
      </c>
      <c r="I597" s="498">
        <v>325</v>
      </c>
      <c r="J597" s="498">
        <v>17</v>
      </c>
      <c r="K597" s="498">
        <v>5542</v>
      </c>
      <c r="L597" s="498">
        <v>2.4360439560439562</v>
      </c>
      <c r="M597" s="498">
        <v>326</v>
      </c>
      <c r="N597" s="498">
        <v>12</v>
      </c>
      <c r="O597" s="498">
        <v>3930</v>
      </c>
      <c r="P597" s="511">
        <v>1.7274725274725276</v>
      </c>
      <c r="Q597" s="499">
        <v>327.5</v>
      </c>
    </row>
    <row r="598" spans="1:17" ht="14.4" customHeight="1" x14ac:dyDescent="0.3">
      <c r="A598" s="494" t="s">
        <v>2534</v>
      </c>
      <c r="B598" s="495" t="s">
        <v>2082</v>
      </c>
      <c r="C598" s="495" t="s">
        <v>2057</v>
      </c>
      <c r="D598" s="495" t="s">
        <v>2296</v>
      </c>
      <c r="E598" s="495" t="s">
        <v>2297</v>
      </c>
      <c r="F598" s="498">
        <v>2</v>
      </c>
      <c r="G598" s="498">
        <v>27382</v>
      </c>
      <c r="H598" s="498">
        <v>1</v>
      </c>
      <c r="I598" s="498">
        <v>13691</v>
      </c>
      <c r="J598" s="498">
        <v>6</v>
      </c>
      <c r="K598" s="498">
        <v>82200</v>
      </c>
      <c r="L598" s="498">
        <v>3.0019720984588414</v>
      </c>
      <c r="M598" s="498">
        <v>13700</v>
      </c>
      <c r="N598" s="498">
        <v>1</v>
      </c>
      <c r="O598" s="498">
        <v>13717</v>
      </c>
      <c r="P598" s="511">
        <v>0.50094952888759037</v>
      </c>
      <c r="Q598" s="499">
        <v>13717</v>
      </c>
    </row>
    <row r="599" spans="1:17" ht="14.4" customHeight="1" x14ac:dyDescent="0.3">
      <c r="A599" s="494" t="s">
        <v>2534</v>
      </c>
      <c r="B599" s="495" t="s">
        <v>2082</v>
      </c>
      <c r="C599" s="495" t="s">
        <v>2057</v>
      </c>
      <c r="D599" s="495" t="s">
        <v>2300</v>
      </c>
      <c r="E599" s="495" t="s">
        <v>2301</v>
      </c>
      <c r="F599" s="498">
        <v>98</v>
      </c>
      <c r="G599" s="498">
        <v>403956</v>
      </c>
      <c r="H599" s="498">
        <v>1</v>
      </c>
      <c r="I599" s="498">
        <v>4122</v>
      </c>
      <c r="J599" s="498">
        <v>43</v>
      </c>
      <c r="K599" s="498">
        <v>177461</v>
      </c>
      <c r="L599" s="498">
        <v>0.43930774638822051</v>
      </c>
      <c r="M599" s="498">
        <v>4127</v>
      </c>
      <c r="N599" s="498">
        <v>150</v>
      </c>
      <c r="O599" s="498">
        <v>619682</v>
      </c>
      <c r="P599" s="511">
        <v>1.5340334095792612</v>
      </c>
      <c r="Q599" s="499">
        <v>4131.2133333333331</v>
      </c>
    </row>
    <row r="600" spans="1:17" ht="14.4" customHeight="1" x14ac:dyDescent="0.3">
      <c r="A600" s="494" t="s">
        <v>2534</v>
      </c>
      <c r="B600" s="495" t="s">
        <v>2082</v>
      </c>
      <c r="C600" s="495" t="s">
        <v>2057</v>
      </c>
      <c r="D600" s="495" t="s">
        <v>2306</v>
      </c>
      <c r="E600" s="495" t="s">
        <v>2307</v>
      </c>
      <c r="F600" s="498">
        <v>1</v>
      </c>
      <c r="G600" s="498">
        <v>6244</v>
      </c>
      <c r="H600" s="498">
        <v>1</v>
      </c>
      <c r="I600" s="498">
        <v>6244</v>
      </c>
      <c r="J600" s="498">
        <v>1</v>
      </c>
      <c r="K600" s="498">
        <v>6250</v>
      </c>
      <c r="L600" s="498">
        <v>1.0009609224855862</v>
      </c>
      <c r="M600" s="498">
        <v>6250</v>
      </c>
      <c r="N600" s="498">
        <v>1</v>
      </c>
      <c r="O600" s="498">
        <v>6260</v>
      </c>
      <c r="P600" s="511">
        <v>1.002562459961563</v>
      </c>
      <c r="Q600" s="499">
        <v>6260</v>
      </c>
    </row>
    <row r="601" spans="1:17" ht="14.4" customHeight="1" x14ac:dyDescent="0.3">
      <c r="A601" s="494" t="s">
        <v>2534</v>
      </c>
      <c r="B601" s="495" t="s">
        <v>2082</v>
      </c>
      <c r="C601" s="495" t="s">
        <v>2057</v>
      </c>
      <c r="D601" s="495" t="s">
        <v>2499</v>
      </c>
      <c r="E601" s="495" t="s">
        <v>2500</v>
      </c>
      <c r="F601" s="498">
        <v>21</v>
      </c>
      <c r="G601" s="498">
        <v>315840</v>
      </c>
      <c r="H601" s="498">
        <v>1</v>
      </c>
      <c r="I601" s="498">
        <v>15040</v>
      </c>
      <c r="J601" s="498">
        <v>25</v>
      </c>
      <c r="K601" s="498">
        <v>376225</v>
      </c>
      <c r="L601" s="498">
        <v>1.1911885764944277</v>
      </c>
      <c r="M601" s="498">
        <v>15049</v>
      </c>
      <c r="N601" s="498">
        <v>34</v>
      </c>
      <c r="O601" s="498">
        <v>511954</v>
      </c>
      <c r="P601" s="511">
        <v>1.620928318135765</v>
      </c>
      <c r="Q601" s="499">
        <v>15057.470588235294</v>
      </c>
    </row>
    <row r="602" spans="1:17" ht="14.4" customHeight="1" x14ac:dyDescent="0.3">
      <c r="A602" s="494" t="s">
        <v>2534</v>
      </c>
      <c r="B602" s="495" t="s">
        <v>2082</v>
      </c>
      <c r="C602" s="495" t="s">
        <v>2057</v>
      </c>
      <c r="D602" s="495" t="s">
        <v>2314</v>
      </c>
      <c r="E602" s="495" t="s">
        <v>2315</v>
      </c>
      <c r="F602" s="498">
        <v>337</v>
      </c>
      <c r="G602" s="498">
        <v>1284307</v>
      </c>
      <c r="H602" s="498">
        <v>1</v>
      </c>
      <c r="I602" s="498">
        <v>3811</v>
      </c>
      <c r="J602" s="498">
        <v>434</v>
      </c>
      <c r="K602" s="498">
        <v>1655710</v>
      </c>
      <c r="L602" s="498">
        <v>1.2891855296280406</v>
      </c>
      <c r="M602" s="498">
        <v>3815</v>
      </c>
      <c r="N602" s="498">
        <v>480</v>
      </c>
      <c r="O602" s="498">
        <v>1832742</v>
      </c>
      <c r="P602" s="511">
        <v>1.427027961383065</v>
      </c>
      <c r="Q602" s="499">
        <v>3818.2125000000001</v>
      </c>
    </row>
    <row r="603" spans="1:17" ht="14.4" customHeight="1" x14ac:dyDescent="0.3">
      <c r="A603" s="494" t="s">
        <v>2534</v>
      </c>
      <c r="B603" s="495" t="s">
        <v>2082</v>
      </c>
      <c r="C603" s="495" t="s">
        <v>2057</v>
      </c>
      <c r="D603" s="495" t="s">
        <v>2316</v>
      </c>
      <c r="E603" s="495" t="s">
        <v>2317</v>
      </c>
      <c r="F603" s="498">
        <v>17</v>
      </c>
      <c r="G603" s="498">
        <v>87465</v>
      </c>
      <c r="H603" s="498">
        <v>1</v>
      </c>
      <c r="I603" s="498">
        <v>5145</v>
      </c>
      <c r="J603" s="498">
        <v>25</v>
      </c>
      <c r="K603" s="498">
        <v>128750</v>
      </c>
      <c r="L603" s="498">
        <v>1.4720173783799233</v>
      </c>
      <c r="M603" s="498">
        <v>5150</v>
      </c>
      <c r="N603" s="498">
        <v>8</v>
      </c>
      <c r="O603" s="498">
        <v>41208</v>
      </c>
      <c r="P603" s="511">
        <v>0.47113702623906706</v>
      </c>
      <c r="Q603" s="499">
        <v>5151</v>
      </c>
    </row>
    <row r="604" spans="1:17" ht="14.4" customHeight="1" x14ac:dyDescent="0.3">
      <c r="A604" s="494" t="s">
        <v>2534</v>
      </c>
      <c r="B604" s="495" t="s">
        <v>2082</v>
      </c>
      <c r="C604" s="495" t="s">
        <v>2057</v>
      </c>
      <c r="D604" s="495" t="s">
        <v>2318</v>
      </c>
      <c r="E604" s="495" t="s">
        <v>2319</v>
      </c>
      <c r="F604" s="498">
        <v>290</v>
      </c>
      <c r="G604" s="498">
        <v>2270120</v>
      </c>
      <c r="H604" s="498">
        <v>1</v>
      </c>
      <c r="I604" s="498">
        <v>7828</v>
      </c>
      <c r="J604" s="498">
        <v>346</v>
      </c>
      <c r="K604" s="498">
        <v>2710910</v>
      </c>
      <c r="L604" s="498">
        <v>1.194170352228076</v>
      </c>
      <c r="M604" s="498">
        <v>7835</v>
      </c>
      <c r="N604" s="498">
        <v>380</v>
      </c>
      <c r="O604" s="498">
        <v>2979952</v>
      </c>
      <c r="P604" s="511">
        <v>1.3126847919933748</v>
      </c>
      <c r="Q604" s="499">
        <v>7841.9789473684214</v>
      </c>
    </row>
    <row r="605" spans="1:17" ht="14.4" customHeight="1" x14ac:dyDescent="0.3">
      <c r="A605" s="494" t="s">
        <v>2534</v>
      </c>
      <c r="B605" s="495" t="s">
        <v>2082</v>
      </c>
      <c r="C605" s="495" t="s">
        <v>2057</v>
      </c>
      <c r="D605" s="495" t="s">
        <v>2636</v>
      </c>
      <c r="E605" s="495" t="s">
        <v>2637</v>
      </c>
      <c r="F605" s="498">
        <v>1</v>
      </c>
      <c r="G605" s="498">
        <v>913</v>
      </c>
      <c r="H605" s="498">
        <v>1</v>
      </c>
      <c r="I605" s="498">
        <v>913</v>
      </c>
      <c r="J605" s="498">
        <v>7</v>
      </c>
      <c r="K605" s="498">
        <v>6398</v>
      </c>
      <c r="L605" s="498">
        <v>7.0076670317634173</v>
      </c>
      <c r="M605" s="498">
        <v>914</v>
      </c>
      <c r="N605" s="498"/>
      <c r="O605" s="498"/>
      <c r="P605" s="511"/>
      <c r="Q605" s="499"/>
    </row>
    <row r="606" spans="1:17" ht="14.4" customHeight="1" x14ac:dyDescent="0.3">
      <c r="A606" s="494" t="s">
        <v>2534</v>
      </c>
      <c r="B606" s="495" t="s">
        <v>2082</v>
      </c>
      <c r="C606" s="495" t="s">
        <v>2057</v>
      </c>
      <c r="D606" s="495" t="s">
        <v>2330</v>
      </c>
      <c r="E606" s="495" t="s">
        <v>2331</v>
      </c>
      <c r="F606" s="498">
        <v>17</v>
      </c>
      <c r="G606" s="498">
        <v>21692</v>
      </c>
      <c r="H606" s="498">
        <v>1</v>
      </c>
      <c r="I606" s="498">
        <v>1276</v>
      </c>
      <c r="J606" s="498">
        <v>1</v>
      </c>
      <c r="K606" s="498">
        <v>1277</v>
      </c>
      <c r="L606" s="498">
        <v>5.8869629356444769E-2</v>
      </c>
      <c r="M606" s="498">
        <v>1277</v>
      </c>
      <c r="N606" s="498">
        <v>2</v>
      </c>
      <c r="O606" s="498">
        <v>2557</v>
      </c>
      <c r="P606" s="511">
        <v>0.11787755854692974</v>
      </c>
      <c r="Q606" s="499">
        <v>1278.5</v>
      </c>
    </row>
    <row r="607" spans="1:17" ht="14.4" customHeight="1" x14ac:dyDescent="0.3">
      <c r="A607" s="494" t="s">
        <v>2534</v>
      </c>
      <c r="B607" s="495" t="s">
        <v>2082</v>
      </c>
      <c r="C607" s="495" t="s">
        <v>2057</v>
      </c>
      <c r="D607" s="495" t="s">
        <v>2332</v>
      </c>
      <c r="E607" s="495" t="s">
        <v>2333</v>
      </c>
      <c r="F607" s="498"/>
      <c r="G607" s="498"/>
      <c r="H607" s="498"/>
      <c r="I607" s="498"/>
      <c r="J607" s="498">
        <v>1</v>
      </c>
      <c r="K607" s="498">
        <v>1164</v>
      </c>
      <c r="L607" s="498"/>
      <c r="M607" s="498">
        <v>1164</v>
      </c>
      <c r="N607" s="498">
        <v>2</v>
      </c>
      <c r="O607" s="498">
        <v>2330</v>
      </c>
      <c r="P607" s="511"/>
      <c r="Q607" s="499">
        <v>1165</v>
      </c>
    </row>
    <row r="608" spans="1:17" ht="14.4" customHeight="1" x14ac:dyDescent="0.3">
      <c r="A608" s="494" t="s">
        <v>2534</v>
      </c>
      <c r="B608" s="495" t="s">
        <v>2082</v>
      </c>
      <c r="C608" s="495" t="s">
        <v>2057</v>
      </c>
      <c r="D608" s="495" t="s">
        <v>2334</v>
      </c>
      <c r="E608" s="495" t="s">
        <v>2335</v>
      </c>
      <c r="F608" s="498">
        <v>35</v>
      </c>
      <c r="G608" s="498">
        <v>177275</v>
      </c>
      <c r="H608" s="498">
        <v>1</v>
      </c>
      <c r="I608" s="498">
        <v>5065</v>
      </c>
      <c r="J608" s="498">
        <v>22</v>
      </c>
      <c r="K608" s="498">
        <v>111496</v>
      </c>
      <c r="L608" s="498">
        <v>0.62894373149062188</v>
      </c>
      <c r="M608" s="498">
        <v>5068</v>
      </c>
      <c r="N608" s="498">
        <v>19</v>
      </c>
      <c r="O608" s="498">
        <v>96346</v>
      </c>
      <c r="P608" s="511">
        <v>0.54348328867578621</v>
      </c>
      <c r="Q608" s="499">
        <v>5070.8421052631575</v>
      </c>
    </row>
    <row r="609" spans="1:17" ht="14.4" customHeight="1" x14ac:dyDescent="0.3">
      <c r="A609" s="494" t="s">
        <v>2534</v>
      </c>
      <c r="B609" s="495" t="s">
        <v>2082</v>
      </c>
      <c r="C609" s="495" t="s">
        <v>2057</v>
      </c>
      <c r="D609" s="495" t="s">
        <v>2338</v>
      </c>
      <c r="E609" s="495" t="s">
        <v>2339</v>
      </c>
      <c r="F609" s="498">
        <v>1</v>
      </c>
      <c r="G609" s="498">
        <v>5505</v>
      </c>
      <c r="H609" s="498">
        <v>1</v>
      </c>
      <c r="I609" s="498">
        <v>5505</v>
      </c>
      <c r="J609" s="498"/>
      <c r="K609" s="498"/>
      <c r="L609" s="498"/>
      <c r="M609" s="498"/>
      <c r="N609" s="498"/>
      <c r="O609" s="498"/>
      <c r="P609" s="511"/>
      <c r="Q609" s="499"/>
    </row>
    <row r="610" spans="1:17" ht="14.4" customHeight="1" x14ac:dyDescent="0.3">
      <c r="A610" s="494" t="s">
        <v>2534</v>
      </c>
      <c r="B610" s="495" t="s">
        <v>2082</v>
      </c>
      <c r="C610" s="495" t="s">
        <v>2057</v>
      </c>
      <c r="D610" s="495" t="s">
        <v>2501</v>
      </c>
      <c r="E610" s="495" t="s">
        <v>2502</v>
      </c>
      <c r="F610" s="498">
        <v>21</v>
      </c>
      <c r="G610" s="498">
        <v>0</v>
      </c>
      <c r="H610" s="498"/>
      <c r="I610" s="498">
        <v>0</v>
      </c>
      <c r="J610" s="498">
        <v>24</v>
      </c>
      <c r="K610" s="498">
        <v>0</v>
      </c>
      <c r="L610" s="498"/>
      <c r="M610" s="498">
        <v>0</v>
      </c>
      <c r="N610" s="498">
        <v>35</v>
      </c>
      <c r="O610" s="498">
        <v>0</v>
      </c>
      <c r="P610" s="511"/>
      <c r="Q610" s="499">
        <v>0</v>
      </c>
    </row>
    <row r="611" spans="1:17" ht="14.4" customHeight="1" x14ac:dyDescent="0.3">
      <c r="A611" s="494" t="s">
        <v>2534</v>
      </c>
      <c r="B611" s="495" t="s">
        <v>2082</v>
      </c>
      <c r="C611" s="495" t="s">
        <v>2057</v>
      </c>
      <c r="D611" s="495" t="s">
        <v>2340</v>
      </c>
      <c r="E611" s="495" t="s">
        <v>2341</v>
      </c>
      <c r="F611" s="498">
        <v>1</v>
      </c>
      <c r="G611" s="498">
        <v>738</v>
      </c>
      <c r="H611" s="498">
        <v>1</v>
      </c>
      <c r="I611" s="498">
        <v>738</v>
      </c>
      <c r="J611" s="498">
        <v>6</v>
      </c>
      <c r="K611" s="498">
        <v>4452</v>
      </c>
      <c r="L611" s="498">
        <v>6.0325203252032518</v>
      </c>
      <c r="M611" s="498">
        <v>742</v>
      </c>
      <c r="N611" s="498">
        <v>1</v>
      </c>
      <c r="O611" s="498">
        <v>749</v>
      </c>
      <c r="P611" s="511">
        <v>1.0149051490514904</v>
      </c>
      <c r="Q611" s="499">
        <v>749</v>
      </c>
    </row>
    <row r="612" spans="1:17" ht="14.4" customHeight="1" x14ac:dyDescent="0.3">
      <c r="A612" s="494" t="s">
        <v>2534</v>
      </c>
      <c r="B612" s="495" t="s">
        <v>2082</v>
      </c>
      <c r="C612" s="495" t="s">
        <v>2057</v>
      </c>
      <c r="D612" s="495" t="s">
        <v>2342</v>
      </c>
      <c r="E612" s="495" t="s">
        <v>2343</v>
      </c>
      <c r="F612" s="498">
        <v>194</v>
      </c>
      <c r="G612" s="498">
        <v>33368</v>
      </c>
      <c r="H612" s="498">
        <v>1</v>
      </c>
      <c r="I612" s="498">
        <v>172</v>
      </c>
      <c r="J612" s="498">
        <v>160</v>
      </c>
      <c r="K612" s="498">
        <v>27680</v>
      </c>
      <c r="L612" s="498">
        <v>0.82953728122752335</v>
      </c>
      <c r="M612" s="498">
        <v>173</v>
      </c>
      <c r="N612" s="498">
        <v>162</v>
      </c>
      <c r="O612" s="498">
        <v>28122</v>
      </c>
      <c r="P612" s="511">
        <v>0.84278350515463918</v>
      </c>
      <c r="Q612" s="499">
        <v>173.59259259259258</v>
      </c>
    </row>
    <row r="613" spans="1:17" ht="14.4" customHeight="1" x14ac:dyDescent="0.3">
      <c r="A613" s="494" t="s">
        <v>2534</v>
      </c>
      <c r="B613" s="495" t="s">
        <v>2082</v>
      </c>
      <c r="C613" s="495" t="s">
        <v>2057</v>
      </c>
      <c r="D613" s="495" t="s">
        <v>2344</v>
      </c>
      <c r="E613" s="495" t="s">
        <v>2345</v>
      </c>
      <c r="F613" s="498">
        <v>6</v>
      </c>
      <c r="G613" s="498">
        <v>11964</v>
      </c>
      <c r="H613" s="498">
        <v>1</v>
      </c>
      <c r="I613" s="498">
        <v>1994</v>
      </c>
      <c r="J613" s="498">
        <v>7</v>
      </c>
      <c r="K613" s="498">
        <v>13972</v>
      </c>
      <c r="L613" s="498">
        <v>1.167836843864928</v>
      </c>
      <c r="M613" s="498">
        <v>1996</v>
      </c>
      <c r="N613" s="498">
        <v>5</v>
      </c>
      <c r="O613" s="498">
        <v>9983</v>
      </c>
      <c r="P613" s="511">
        <v>0.83441992644600471</v>
      </c>
      <c r="Q613" s="499">
        <v>1996.6</v>
      </c>
    </row>
    <row r="614" spans="1:17" ht="14.4" customHeight="1" x14ac:dyDescent="0.3">
      <c r="A614" s="494" t="s">
        <v>2534</v>
      </c>
      <c r="B614" s="495" t="s">
        <v>2082</v>
      </c>
      <c r="C614" s="495" t="s">
        <v>2057</v>
      </c>
      <c r="D614" s="495" t="s">
        <v>2350</v>
      </c>
      <c r="E614" s="495" t="s">
        <v>2351</v>
      </c>
      <c r="F614" s="498">
        <v>30</v>
      </c>
      <c r="G614" s="498">
        <v>80730</v>
      </c>
      <c r="H614" s="498">
        <v>1</v>
      </c>
      <c r="I614" s="498">
        <v>2691</v>
      </c>
      <c r="J614" s="498">
        <v>19</v>
      </c>
      <c r="K614" s="498">
        <v>51148</v>
      </c>
      <c r="L614" s="498">
        <v>0.63356868574259884</v>
      </c>
      <c r="M614" s="498">
        <v>2692</v>
      </c>
      <c r="N614" s="498">
        <v>15</v>
      </c>
      <c r="O614" s="498">
        <v>40404</v>
      </c>
      <c r="P614" s="511">
        <v>0.50048309178743966</v>
      </c>
      <c r="Q614" s="499">
        <v>2693.6</v>
      </c>
    </row>
    <row r="615" spans="1:17" ht="14.4" customHeight="1" x14ac:dyDescent="0.3">
      <c r="A615" s="494" t="s">
        <v>2534</v>
      </c>
      <c r="B615" s="495" t="s">
        <v>2082</v>
      </c>
      <c r="C615" s="495" t="s">
        <v>2057</v>
      </c>
      <c r="D615" s="495" t="s">
        <v>2352</v>
      </c>
      <c r="E615" s="495" t="s">
        <v>2353</v>
      </c>
      <c r="F615" s="498">
        <v>27</v>
      </c>
      <c r="G615" s="498">
        <v>139779</v>
      </c>
      <c r="H615" s="498">
        <v>1</v>
      </c>
      <c r="I615" s="498">
        <v>5177</v>
      </c>
      <c r="J615" s="498">
        <v>19</v>
      </c>
      <c r="K615" s="498">
        <v>98420</v>
      </c>
      <c r="L615" s="498">
        <v>0.70411149028108655</v>
      </c>
      <c r="M615" s="498">
        <v>5180</v>
      </c>
      <c r="N615" s="498">
        <v>15</v>
      </c>
      <c r="O615" s="498">
        <v>77748</v>
      </c>
      <c r="P615" s="511">
        <v>0.55622089155023291</v>
      </c>
      <c r="Q615" s="499">
        <v>5183.2</v>
      </c>
    </row>
    <row r="616" spans="1:17" ht="14.4" customHeight="1" x14ac:dyDescent="0.3">
      <c r="A616" s="494" t="s">
        <v>2534</v>
      </c>
      <c r="B616" s="495" t="s">
        <v>2082</v>
      </c>
      <c r="C616" s="495" t="s">
        <v>2057</v>
      </c>
      <c r="D616" s="495" t="s">
        <v>2356</v>
      </c>
      <c r="E616" s="495" t="s">
        <v>2357</v>
      </c>
      <c r="F616" s="498"/>
      <c r="G616" s="498"/>
      <c r="H616" s="498"/>
      <c r="I616" s="498"/>
      <c r="J616" s="498"/>
      <c r="K616" s="498"/>
      <c r="L616" s="498"/>
      <c r="M616" s="498"/>
      <c r="N616" s="498">
        <v>1</v>
      </c>
      <c r="O616" s="498">
        <v>661</v>
      </c>
      <c r="P616" s="511"/>
      <c r="Q616" s="499">
        <v>661</v>
      </c>
    </row>
    <row r="617" spans="1:17" ht="14.4" customHeight="1" x14ac:dyDescent="0.3">
      <c r="A617" s="494" t="s">
        <v>2534</v>
      </c>
      <c r="B617" s="495" t="s">
        <v>2082</v>
      </c>
      <c r="C617" s="495" t="s">
        <v>2057</v>
      </c>
      <c r="D617" s="495" t="s">
        <v>2362</v>
      </c>
      <c r="E617" s="495" t="s">
        <v>2363</v>
      </c>
      <c r="F617" s="498">
        <v>41</v>
      </c>
      <c r="G617" s="498">
        <v>85034</v>
      </c>
      <c r="H617" s="498">
        <v>1</v>
      </c>
      <c r="I617" s="498">
        <v>2074</v>
      </c>
      <c r="J617" s="498">
        <v>44</v>
      </c>
      <c r="K617" s="498">
        <v>91344</v>
      </c>
      <c r="L617" s="498">
        <v>1.074205611872898</v>
      </c>
      <c r="M617" s="498">
        <v>2076</v>
      </c>
      <c r="N617" s="498">
        <v>64</v>
      </c>
      <c r="O617" s="498">
        <v>133064</v>
      </c>
      <c r="P617" s="511">
        <v>1.5648328903732625</v>
      </c>
      <c r="Q617" s="499">
        <v>2079.125</v>
      </c>
    </row>
    <row r="618" spans="1:17" ht="14.4" customHeight="1" x14ac:dyDescent="0.3">
      <c r="A618" s="494" t="s">
        <v>2534</v>
      </c>
      <c r="B618" s="495" t="s">
        <v>2082</v>
      </c>
      <c r="C618" s="495" t="s">
        <v>2057</v>
      </c>
      <c r="D618" s="495" t="s">
        <v>2364</v>
      </c>
      <c r="E618" s="495" t="s">
        <v>2365</v>
      </c>
      <c r="F618" s="498">
        <v>1</v>
      </c>
      <c r="G618" s="498">
        <v>149</v>
      </c>
      <c r="H618" s="498">
        <v>1</v>
      </c>
      <c r="I618" s="498">
        <v>149</v>
      </c>
      <c r="J618" s="498">
        <v>3</v>
      </c>
      <c r="K618" s="498">
        <v>450</v>
      </c>
      <c r="L618" s="498">
        <v>3.0201342281879193</v>
      </c>
      <c r="M618" s="498">
        <v>150</v>
      </c>
      <c r="N618" s="498">
        <v>1</v>
      </c>
      <c r="O618" s="498">
        <v>150</v>
      </c>
      <c r="P618" s="511">
        <v>1.0067114093959733</v>
      </c>
      <c r="Q618" s="499">
        <v>150</v>
      </c>
    </row>
    <row r="619" spans="1:17" ht="14.4" customHeight="1" x14ac:dyDescent="0.3">
      <c r="A619" s="494" t="s">
        <v>2534</v>
      </c>
      <c r="B619" s="495" t="s">
        <v>2082</v>
      </c>
      <c r="C619" s="495" t="s">
        <v>2057</v>
      </c>
      <c r="D619" s="495" t="s">
        <v>2368</v>
      </c>
      <c r="E619" s="495" t="s">
        <v>2369</v>
      </c>
      <c r="F619" s="498">
        <v>240</v>
      </c>
      <c r="G619" s="498">
        <v>47280</v>
      </c>
      <c r="H619" s="498">
        <v>1</v>
      </c>
      <c r="I619" s="498">
        <v>197</v>
      </c>
      <c r="J619" s="498">
        <v>38</v>
      </c>
      <c r="K619" s="498">
        <v>7524</v>
      </c>
      <c r="L619" s="498">
        <v>0.15913705583756346</v>
      </c>
      <c r="M619" s="498">
        <v>198</v>
      </c>
      <c r="N619" s="498">
        <v>34</v>
      </c>
      <c r="O619" s="498">
        <v>6739</v>
      </c>
      <c r="P619" s="511">
        <v>0.14253384094754654</v>
      </c>
      <c r="Q619" s="499">
        <v>198.20588235294119</v>
      </c>
    </row>
    <row r="620" spans="1:17" ht="14.4" customHeight="1" x14ac:dyDescent="0.3">
      <c r="A620" s="494" t="s">
        <v>2534</v>
      </c>
      <c r="B620" s="495" t="s">
        <v>2082</v>
      </c>
      <c r="C620" s="495" t="s">
        <v>2057</v>
      </c>
      <c r="D620" s="495" t="s">
        <v>2370</v>
      </c>
      <c r="E620" s="495" t="s">
        <v>2371</v>
      </c>
      <c r="F620" s="498">
        <v>1</v>
      </c>
      <c r="G620" s="498">
        <v>414</v>
      </c>
      <c r="H620" s="498">
        <v>1</v>
      </c>
      <c r="I620" s="498">
        <v>414</v>
      </c>
      <c r="J620" s="498"/>
      <c r="K620" s="498"/>
      <c r="L620" s="498"/>
      <c r="M620" s="498"/>
      <c r="N620" s="498">
        <v>1</v>
      </c>
      <c r="O620" s="498">
        <v>417</v>
      </c>
      <c r="P620" s="511">
        <v>1.0072463768115942</v>
      </c>
      <c r="Q620" s="499">
        <v>417</v>
      </c>
    </row>
    <row r="621" spans="1:17" ht="14.4" customHeight="1" x14ac:dyDescent="0.3">
      <c r="A621" s="494" t="s">
        <v>2534</v>
      </c>
      <c r="B621" s="495" t="s">
        <v>2082</v>
      </c>
      <c r="C621" s="495" t="s">
        <v>2057</v>
      </c>
      <c r="D621" s="495" t="s">
        <v>2374</v>
      </c>
      <c r="E621" s="495" t="s">
        <v>2375</v>
      </c>
      <c r="F621" s="498">
        <v>1</v>
      </c>
      <c r="G621" s="498">
        <v>157</v>
      </c>
      <c r="H621" s="498">
        <v>1</v>
      </c>
      <c r="I621" s="498">
        <v>157</v>
      </c>
      <c r="J621" s="498">
        <v>1</v>
      </c>
      <c r="K621" s="498">
        <v>158</v>
      </c>
      <c r="L621" s="498">
        <v>1.0063694267515924</v>
      </c>
      <c r="M621" s="498">
        <v>158</v>
      </c>
      <c r="N621" s="498">
        <v>1</v>
      </c>
      <c r="O621" s="498">
        <v>158</v>
      </c>
      <c r="P621" s="511">
        <v>1.0063694267515924</v>
      </c>
      <c r="Q621" s="499">
        <v>158</v>
      </c>
    </row>
    <row r="622" spans="1:17" ht="14.4" customHeight="1" x14ac:dyDescent="0.3">
      <c r="A622" s="494" t="s">
        <v>2534</v>
      </c>
      <c r="B622" s="495" t="s">
        <v>2082</v>
      </c>
      <c r="C622" s="495" t="s">
        <v>2057</v>
      </c>
      <c r="D622" s="495" t="s">
        <v>2380</v>
      </c>
      <c r="E622" s="495" t="s">
        <v>2381</v>
      </c>
      <c r="F622" s="498">
        <v>24</v>
      </c>
      <c r="G622" s="498">
        <v>50784</v>
      </c>
      <c r="H622" s="498">
        <v>1</v>
      </c>
      <c r="I622" s="498">
        <v>2116</v>
      </c>
      <c r="J622" s="498">
        <v>44</v>
      </c>
      <c r="K622" s="498">
        <v>93192</v>
      </c>
      <c r="L622" s="498">
        <v>1.8350661625708884</v>
      </c>
      <c r="M622" s="498">
        <v>2118</v>
      </c>
      <c r="N622" s="498">
        <v>44</v>
      </c>
      <c r="O622" s="498">
        <v>93252</v>
      </c>
      <c r="P622" s="511">
        <v>1.8362476370510397</v>
      </c>
      <c r="Q622" s="499">
        <v>2119.3636363636365</v>
      </c>
    </row>
    <row r="623" spans="1:17" ht="14.4" customHeight="1" x14ac:dyDescent="0.3">
      <c r="A623" s="494" t="s">
        <v>2534</v>
      </c>
      <c r="B623" s="495" t="s">
        <v>2082</v>
      </c>
      <c r="C623" s="495" t="s">
        <v>2057</v>
      </c>
      <c r="D623" s="495" t="s">
        <v>2382</v>
      </c>
      <c r="E623" s="495" t="s">
        <v>2315</v>
      </c>
      <c r="F623" s="498">
        <v>378</v>
      </c>
      <c r="G623" s="498">
        <v>703836</v>
      </c>
      <c r="H623" s="498">
        <v>1</v>
      </c>
      <c r="I623" s="498">
        <v>1862</v>
      </c>
      <c r="J623" s="498">
        <v>465</v>
      </c>
      <c r="K623" s="498">
        <v>866760</v>
      </c>
      <c r="L623" s="498">
        <v>1.2314800606959575</v>
      </c>
      <c r="M623" s="498">
        <v>1864</v>
      </c>
      <c r="N623" s="498">
        <v>519</v>
      </c>
      <c r="O623" s="498">
        <v>968232</v>
      </c>
      <c r="P623" s="511">
        <v>1.3756500093771844</v>
      </c>
      <c r="Q623" s="499">
        <v>1865.5722543352601</v>
      </c>
    </row>
    <row r="624" spans="1:17" ht="14.4" customHeight="1" x14ac:dyDescent="0.3">
      <c r="A624" s="494" t="s">
        <v>2534</v>
      </c>
      <c r="B624" s="495" t="s">
        <v>2082</v>
      </c>
      <c r="C624" s="495" t="s">
        <v>2057</v>
      </c>
      <c r="D624" s="495" t="s">
        <v>2391</v>
      </c>
      <c r="E624" s="495" t="s">
        <v>2392</v>
      </c>
      <c r="F624" s="498">
        <v>197</v>
      </c>
      <c r="G624" s="498">
        <v>1650466</v>
      </c>
      <c r="H624" s="498">
        <v>1</v>
      </c>
      <c r="I624" s="498">
        <v>8378</v>
      </c>
      <c r="J624" s="498">
        <v>259</v>
      </c>
      <c r="K624" s="498">
        <v>2171456</v>
      </c>
      <c r="L624" s="498">
        <v>1.3156623644473742</v>
      </c>
      <c r="M624" s="498">
        <v>8384</v>
      </c>
      <c r="N624" s="498">
        <v>303</v>
      </c>
      <c r="O624" s="498">
        <v>2542189</v>
      </c>
      <c r="P624" s="511">
        <v>1.5402855920691489</v>
      </c>
      <c r="Q624" s="499">
        <v>8390.0627062706262</v>
      </c>
    </row>
    <row r="625" spans="1:17" ht="14.4" customHeight="1" x14ac:dyDescent="0.3">
      <c r="A625" s="494" t="s">
        <v>2534</v>
      </c>
      <c r="B625" s="495" t="s">
        <v>2082</v>
      </c>
      <c r="C625" s="495" t="s">
        <v>2057</v>
      </c>
      <c r="D625" s="495" t="s">
        <v>2397</v>
      </c>
      <c r="E625" s="495" t="s">
        <v>2398</v>
      </c>
      <c r="F625" s="498">
        <v>31</v>
      </c>
      <c r="G625" s="498">
        <v>0</v>
      </c>
      <c r="H625" s="498"/>
      <c r="I625" s="498">
        <v>0</v>
      </c>
      <c r="J625" s="498">
        <v>35</v>
      </c>
      <c r="K625" s="498">
        <v>0</v>
      </c>
      <c r="L625" s="498"/>
      <c r="M625" s="498">
        <v>0</v>
      </c>
      <c r="N625" s="498">
        <v>40</v>
      </c>
      <c r="O625" s="498">
        <v>0</v>
      </c>
      <c r="P625" s="511"/>
      <c r="Q625" s="499">
        <v>0</v>
      </c>
    </row>
    <row r="626" spans="1:17" ht="14.4" customHeight="1" x14ac:dyDescent="0.3">
      <c r="A626" s="494" t="s">
        <v>2534</v>
      </c>
      <c r="B626" s="495" t="s">
        <v>2082</v>
      </c>
      <c r="C626" s="495" t="s">
        <v>2057</v>
      </c>
      <c r="D626" s="495" t="s">
        <v>2399</v>
      </c>
      <c r="E626" s="495" t="s">
        <v>2400</v>
      </c>
      <c r="F626" s="498"/>
      <c r="G626" s="498"/>
      <c r="H626" s="498"/>
      <c r="I626" s="498"/>
      <c r="J626" s="498">
        <v>1</v>
      </c>
      <c r="K626" s="498">
        <v>1993</v>
      </c>
      <c r="L626" s="498"/>
      <c r="M626" s="498">
        <v>1993</v>
      </c>
      <c r="N626" s="498"/>
      <c r="O626" s="498"/>
      <c r="P626" s="511"/>
      <c r="Q626" s="499"/>
    </row>
    <row r="627" spans="1:17" ht="14.4" customHeight="1" x14ac:dyDescent="0.3">
      <c r="A627" s="494" t="s">
        <v>2534</v>
      </c>
      <c r="B627" s="495" t="s">
        <v>2082</v>
      </c>
      <c r="C627" s="495" t="s">
        <v>2057</v>
      </c>
      <c r="D627" s="495" t="s">
        <v>2401</v>
      </c>
      <c r="E627" s="495" t="s">
        <v>2402</v>
      </c>
      <c r="F627" s="498">
        <v>16</v>
      </c>
      <c r="G627" s="498">
        <v>14608</v>
      </c>
      <c r="H627" s="498">
        <v>1</v>
      </c>
      <c r="I627" s="498">
        <v>913</v>
      </c>
      <c r="J627" s="498">
        <v>10</v>
      </c>
      <c r="K627" s="498">
        <v>9140</v>
      </c>
      <c r="L627" s="498">
        <v>0.62568455640744802</v>
      </c>
      <c r="M627" s="498">
        <v>914</v>
      </c>
      <c r="N627" s="498">
        <v>4</v>
      </c>
      <c r="O627" s="498">
        <v>3660</v>
      </c>
      <c r="P627" s="511">
        <v>0.2505476451259584</v>
      </c>
      <c r="Q627" s="499">
        <v>915</v>
      </c>
    </row>
    <row r="628" spans="1:17" ht="14.4" customHeight="1" x14ac:dyDescent="0.3">
      <c r="A628" s="494" t="s">
        <v>2534</v>
      </c>
      <c r="B628" s="495" t="s">
        <v>2082</v>
      </c>
      <c r="C628" s="495" t="s">
        <v>2057</v>
      </c>
      <c r="D628" s="495" t="s">
        <v>2405</v>
      </c>
      <c r="E628" s="495" t="s">
        <v>2406</v>
      </c>
      <c r="F628" s="498">
        <v>4</v>
      </c>
      <c r="G628" s="498">
        <v>2232</v>
      </c>
      <c r="H628" s="498">
        <v>1</v>
      </c>
      <c r="I628" s="498">
        <v>558</v>
      </c>
      <c r="J628" s="498">
        <v>6</v>
      </c>
      <c r="K628" s="498">
        <v>3354</v>
      </c>
      <c r="L628" s="498">
        <v>1.5026881720430108</v>
      </c>
      <c r="M628" s="498">
        <v>559</v>
      </c>
      <c r="N628" s="498">
        <v>5</v>
      </c>
      <c r="O628" s="498">
        <v>2807</v>
      </c>
      <c r="P628" s="511">
        <v>1.2576164874551972</v>
      </c>
      <c r="Q628" s="499">
        <v>561.4</v>
      </c>
    </row>
    <row r="629" spans="1:17" ht="14.4" customHeight="1" x14ac:dyDescent="0.3">
      <c r="A629" s="494" t="s">
        <v>2638</v>
      </c>
      <c r="B629" s="495" t="s">
        <v>2082</v>
      </c>
      <c r="C629" s="495" t="s">
        <v>2083</v>
      </c>
      <c r="D629" s="495" t="s">
        <v>2087</v>
      </c>
      <c r="E629" s="495" t="s">
        <v>672</v>
      </c>
      <c r="F629" s="498"/>
      <c r="G629" s="498"/>
      <c r="H629" s="498"/>
      <c r="I629" s="498"/>
      <c r="J629" s="498">
        <v>4</v>
      </c>
      <c r="K629" s="498">
        <v>3993.66</v>
      </c>
      <c r="L629" s="498"/>
      <c r="M629" s="498">
        <v>998.41499999999996</v>
      </c>
      <c r="N629" s="498"/>
      <c r="O629" s="498"/>
      <c r="P629" s="511"/>
      <c r="Q629" s="499"/>
    </row>
    <row r="630" spans="1:17" ht="14.4" customHeight="1" x14ac:dyDescent="0.3">
      <c r="A630" s="494" t="s">
        <v>2638</v>
      </c>
      <c r="B630" s="495" t="s">
        <v>2082</v>
      </c>
      <c r="C630" s="495" t="s">
        <v>2083</v>
      </c>
      <c r="D630" s="495" t="s">
        <v>2088</v>
      </c>
      <c r="E630" s="495" t="s">
        <v>672</v>
      </c>
      <c r="F630" s="498">
        <v>8</v>
      </c>
      <c r="G630" s="498">
        <v>15863.04</v>
      </c>
      <c r="H630" s="498">
        <v>1</v>
      </c>
      <c r="I630" s="498">
        <v>1982.88</v>
      </c>
      <c r="J630" s="498">
        <v>3</v>
      </c>
      <c r="K630" s="498">
        <v>5974.72</v>
      </c>
      <c r="L630" s="498">
        <v>0.37664407326716692</v>
      </c>
      <c r="M630" s="498">
        <v>1991.5733333333335</v>
      </c>
      <c r="N630" s="498">
        <v>3.5</v>
      </c>
      <c r="O630" s="498">
        <v>7000.92</v>
      </c>
      <c r="P630" s="511">
        <v>0.44133533042846768</v>
      </c>
      <c r="Q630" s="499">
        <v>2000.2628571428572</v>
      </c>
    </row>
    <row r="631" spans="1:17" ht="14.4" customHeight="1" x14ac:dyDescent="0.3">
      <c r="A631" s="494" t="s">
        <v>2638</v>
      </c>
      <c r="B631" s="495" t="s">
        <v>2082</v>
      </c>
      <c r="C631" s="495" t="s">
        <v>2083</v>
      </c>
      <c r="D631" s="495" t="s">
        <v>2089</v>
      </c>
      <c r="E631" s="495" t="s">
        <v>2090</v>
      </c>
      <c r="F631" s="498">
        <v>8.19</v>
      </c>
      <c r="G631" s="498">
        <v>21681.02</v>
      </c>
      <c r="H631" s="498">
        <v>1</v>
      </c>
      <c r="I631" s="498">
        <v>2647.2551892551896</v>
      </c>
      <c r="J631" s="498">
        <v>2.3200000000000003</v>
      </c>
      <c r="K631" s="498">
        <v>6159.48</v>
      </c>
      <c r="L631" s="498">
        <v>0.28409548997233525</v>
      </c>
      <c r="M631" s="498">
        <v>2654.9482758620684</v>
      </c>
      <c r="N631" s="498">
        <v>8.86</v>
      </c>
      <c r="O631" s="498">
        <v>23669.070000000007</v>
      </c>
      <c r="P631" s="511">
        <v>1.0916954091643294</v>
      </c>
      <c r="Q631" s="499">
        <v>2671.4525959367957</v>
      </c>
    </row>
    <row r="632" spans="1:17" ht="14.4" customHeight="1" x14ac:dyDescent="0.3">
      <c r="A632" s="494" t="s">
        <v>2638</v>
      </c>
      <c r="B632" s="495" t="s">
        <v>2082</v>
      </c>
      <c r="C632" s="495" t="s">
        <v>2083</v>
      </c>
      <c r="D632" s="495" t="s">
        <v>2091</v>
      </c>
      <c r="E632" s="495" t="s">
        <v>2090</v>
      </c>
      <c r="F632" s="498">
        <v>3.1</v>
      </c>
      <c r="G632" s="498">
        <v>20523.7</v>
      </c>
      <c r="H632" s="498">
        <v>1</v>
      </c>
      <c r="I632" s="498">
        <v>6620.5483870967746</v>
      </c>
      <c r="J632" s="498">
        <v>2.6</v>
      </c>
      <c r="K632" s="498">
        <v>17283.09</v>
      </c>
      <c r="L632" s="498">
        <v>0.84210400658750617</v>
      </c>
      <c r="M632" s="498">
        <v>6647.3423076923073</v>
      </c>
      <c r="N632" s="498">
        <v>5.6</v>
      </c>
      <c r="O632" s="498">
        <v>37400.160000000003</v>
      </c>
      <c r="P632" s="511">
        <v>1.8222913022505689</v>
      </c>
      <c r="Q632" s="499">
        <v>6678.6000000000013</v>
      </c>
    </row>
    <row r="633" spans="1:17" ht="14.4" customHeight="1" x14ac:dyDescent="0.3">
      <c r="A633" s="494" t="s">
        <v>2638</v>
      </c>
      <c r="B633" s="495" t="s">
        <v>2082</v>
      </c>
      <c r="C633" s="495" t="s">
        <v>2083</v>
      </c>
      <c r="D633" s="495" t="s">
        <v>2096</v>
      </c>
      <c r="E633" s="495" t="s">
        <v>683</v>
      </c>
      <c r="F633" s="498">
        <v>5.4999999999999991</v>
      </c>
      <c r="G633" s="498">
        <v>5847.84</v>
      </c>
      <c r="H633" s="498">
        <v>1</v>
      </c>
      <c r="I633" s="498">
        <v>1063.2436363636366</v>
      </c>
      <c r="J633" s="498">
        <v>7.2999999999999989</v>
      </c>
      <c r="K633" s="498">
        <v>7174.2599999999993</v>
      </c>
      <c r="L633" s="498">
        <v>1.2268222112780103</v>
      </c>
      <c r="M633" s="498">
        <v>982.77534246575351</v>
      </c>
      <c r="N633" s="498">
        <v>4.2</v>
      </c>
      <c r="O633" s="498">
        <v>4153.88</v>
      </c>
      <c r="P633" s="511">
        <v>0.7103272319352103</v>
      </c>
      <c r="Q633" s="499">
        <v>989.01904761904757</v>
      </c>
    </row>
    <row r="634" spans="1:17" ht="14.4" customHeight="1" x14ac:dyDescent="0.3">
      <c r="A634" s="494" t="s">
        <v>2638</v>
      </c>
      <c r="B634" s="495" t="s">
        <v>2082</v>
      </c>
      <c r="C634" s="495" t="s">
        <v>2083</v>
      </c>
      <c r="D634" s="495" t="s">
        <v>2099</v>
      </c>
      <c r="E634" s="495" t="s">
        <v>781</v>
      </c>
      <c r="F634" s="498">
        <v>2.08</v>
      </c>
      <c r="G634" s="498">
        <v>26831.74</v>
      </c>
      <c r="H634" s="498">
        <v>1</v>
      </c>
      <c r="I634" s="498">
        <v>12899.875</v>
      </c>
      <c r="J634" s="498">
        <v>2.7399999999999998</v>
      </c>
      <c r="K634" s="498">
        <v>30297.52</v>
      </c>
      <c r="L634" s="498">
        <v>1.1291671729079067</v>
      </c>
      <c r="M634" s="498">
        <v>11057.489051094892</v>
      </c>
      <c r="N634" s="498">
        <v>3.8600000000000003</v>
      </c>
      <c r="O634" s="498">
        <v>39902.32</v>
      </c>
      <c r="P634" s="511">
        <v>1.4871312855595649</v>
      </c>
      <c r="Q634" s="499">
        <v>10337.388601036269</v>
      </c>
    </row>
    <row r="635" spans="1:17" ht="14.4" customHeight="1" x14ac:dyDescent="0.3">
      <c r="A635" s="494" t="s">
        <v>2638</v>
      </c>
      <c r="B635" s="495" t="s">
        <v>2082</v>
      </c>
      <c r="C635" s="495" t="s">
        <v>2083</v>
      </c>
      <c r="D635" s="495" t="s">
        <v>2102</v>
      </c>
      <c r="E635" s="495" t="s">
        <v>781</v>
      </c>
      <c r="F635" s="498">
        <v>0.4</v>
      </c>
      <c r="G635" s="498">
        <v>2579.98</v>
      </c>
      <c r="H635" s="498">
        <v>1</v>
      </c>
      <c r="I635" s="498">
        <v>6449.95</v>
      </c>
      <c r="J635" s="498">
        <v>0.97000000000000008</v>
      </c>
      <c r="K635" s="498">
        <v>6256.4400000000005</v>
      </c>
      <c r="L635" s="498">
        <v>2.4249955426011058</v>
      </c>
      <c r="M635" s="498">
        <v>6449.9381443298971</v>
      </c>
      <c r="N635" s="498">
        <v>0.1</v>
      </c>
      <c r="O635" s="498">
        <v>650.65</v>
      </c>
      <c r="P635" s="511">
        <v>0.25219187745641436</v>
      </c>
      <c r="Q635" s="499">
        <v>6506.4999999999991</v>
      </c>
    </row>
    <row r="636" spans="1:17" ht="14.4" customHeight="1" x14ac:dyDescent="0.3">
      <c r="A636" s="494" t="s">
        <v>2638</v>
      </c>
      <c r="B636" s="495" t="s">
        <v>2082</v>
      </c>
      <c r="C636" s="495" t="s">
        <v>2083</v>
      </c>
      <c r="D636" s="495" t="s">
        <v>2103</v>
      </c>
      <c r="E636" s="495" t="s">
        <v>781</v>
      </c>
      <c r="F636" s="498"/>
      <c r="G636" s="498"/>
      <c r="H636" s="498"/>
      <c r="I636" s="498"/>
      <c r="J636" s="498">
        <v>0.14000000000000001</v>
      </c>
      <c r="K636" s="498">
        <v>1613.27</v>
      </c>
      <c r="L636" s="498"/>
      <c r="M636" s="498">
        <v>11523.357142857141</v>
      </c>
      <c r="N636" s="498"/>
      <c r="O636" s="498"/>
      <c r="P636" s="511"/>
      <c r="Q636" s="499"/>
    </row>
    <row r="637" spans="1:17" ht="14.4" customHeight="1" x14ac:dyDescent="0.3">
      <c r="A637" s="494" t="s">
        <v>2638</v>
      </c>
      <c r="B637" s="495" t="s">
        <v>2082</v>
      </c>
      <c r="C637" s="495" t="s">
        <v>2083</v>
      </c>
      <c r="D637" s="495" t="s">
        <v>2106</v>
      </c>
      <c r="E637" s="495" t="s">
        <v>687</v>
      </c>
      <c r="F637" s="498">
        <v>21.5</v>
      </c>
      <c r="G637" s="498">
        <v>20784.91</v>
      </c>
      <c r="H637" s="498">
        <v>1</v>
      </c>
      <c r="I637" s="498">
        <v>966.74</v>
      </c>
      <c r="J637" s="498">
        <v>15.5</v>
      </c>
      <c r="K637" s="498">
        <v>15073.509999999998</v>
      </c>
      <c r="L637" s="498">
        <v>0.72521410965936339</v>
      </c>
      <c r="M637" s="498">
        <v>972.48451612903216</v>
      </c>
      <c r="N637" s="498">
        <v>28.5</v>
      </c>
      <c r="O637" s="498">
        <v>27793.77</v>
      </c>
      <c r="P637" s="511">
        <v>1.3372090617664449</v>
      </c>
      <c r="Q637" s="499">
        <v>975.22</v>
      </c>
    </row>
    <row r="638" spans="1:17" ht="14.4" customHeight="1" x14ac:dyDescent="0.3">
      <c r="A638" s="494" t="s">
        <v>2638</v>
      </c>
      <c r="B638" s="495" t="s">
        <v>2082</v>
      </c>
      <c r="C638" s="495" t="s">
        <v>2083</v>
      </c>
      <c r="D638" s="495" t="s">
        <v>2111</v>
      </c>
      <c r="E638" s="495" t="s">
        <v>706</v>
      </c>
      <c r="F638" s="498">
        <v>2.92</v>
      </c>
      <c r="G638" s="498">
        <v>31487.73</v>
      </c>
      <c r="H638" s="498">
        <v>1</v>
      </c>
      <c r="I638" s="498">
        <v>10783.469178082192</v>
      </c>
      <c r="J638" s="498">
        <v>3.67</v>
      </c>
      <c r="K638" s="498">
        <v>39914.94</v>
      </c>
      <c r="L638" s="498">
        <v>1.2676347262886212</v>
      </c>
      <c r="M638" s="498">
        <v>10876.005449591281</v>
      </c>
      <c r="N638" s="498">
        <v>2.86</v>
      </c>
      <c r="O638" s="498">
        <v>31126.399999999998</v>
      </c>
      <c r="P638" s="511">
        <v>0.98852473646083727</v>
      </c>
      <c r="Q638" s="499">
        <v>10883.356643356643</v>
      </c>
    </row>
    <row r="639" spans="1:17" ht="14.4" customHeight="1" x14ac:dyDescent="0.3">
      <c r="A639" s="494" t="s">
        <v>2638</v>
      </c>
      <c r="B639" s="495" t="s">
        <v>2082</v>
      </c>
      <c r="C639" s="495" t="s">
        <v>2083</v>
      </c>
      <c r="D639" s="495" t="s">
        <v>2112</v>
      </c>
      <c r="E639" s="495" t="s">
        <v>803</v>
      </c>
      <c r="F639" s="498"/>
      <c r="G639" s="498"/>
      <c r="H639" s="498"/>
      <c r="I639" s="498"/>
      <c r="J639" s="498">
        <v>0.1</v>
      </c>
      <c r="K639" s="498">
        <v>193.91</v>
      </c>
      <c r="L639" s="498"/>
      <c r="M639" s="498">
        <v>1939.1</v>
      </c>
      <c r="N639" s="498"/>
      <c r="O639" s="498"/>
      <c r="P639" s="511"/>
      <c r="Q639" s="499"/>
    </row>
    <row r="640" spans="1:17" ht="14.4" customHeight="1" x14ac:dyDescent="0.3">
      <c r="A640" s="494" t="s">
        <v>2638</v>
      </c>
      <c r="B640" s="495" t="s">
        <v>2082</v>
      </c>
      <c r="C640" s="495" t="s">
        <v>2083</v>
      </c>
      <c r="D640" s="495" t="s">
        <v>2113</v>
      </c>
      <c r="E640" s="495" t="s">
        <v>706</v>
      </c>
      <c r="F640" s="498"/>
      <c r="G640" s="498"/>
      <c r="H640" s="498"/>
      <c r="I640" s="498"/>
      <c r="J640" s="498">
        <v>2.06</v>
      </c>
      <c r="K640" s="498">
        <v>2230.84</v>
      </c>
      <c r="L640" s="498"/>
      <c r="M640" s="498">
        <v>1082.9320388349515</v>
      </c>
      <c r="N640" s="498"/>
      <c r="O640" s="498"/>
      <c r="P640" s="511"/>
      <c r="Q640" s="499"/>
    </row>
    <row r="641" spans="1:17" ht="14.4" customHeight="1" x14ac:dyDescent="0.3">
      <c r="A641" s="494" t="s">
        <v>2638</v>
      </c>
      <c r="B641" s="495" t="s">
        <v>2082</v>
      </c>
      <c r="C641" s="495" t="s">
        <v>2083</v>
      </c>
      <c r="D641" s="495" t="s">
        <v>2114</v>
      </c>
      <c r="E641" s="495" t="s">
        <v>706</v>
      </c>
      <c r="F641" s="498"/>
      <c r="G641" s="498"/>
      <c r="H641" s="498"/>
      <c r="I641" s="498"/>
      <c r="J641" s="498"/>
      <c r="K641" s="498"/>
      <c r="L641" s="498"/>
      <c r="M641" s="498"/>
      <c r="N641" s="498">
        <v>6.3500000000000005</v>
      </c>
      <c r="O641" s="498">
        <v>13870.339999999998</v>
      </c>
      <c r="P641" s="511"/>
      <c r="Q641" s="499">
        <v>2184.3055118110233</v>
      </c>
    </row>
    <row r="642" spans="1:17" ht="14.4" customHeight="1" x14ac:dyDescent="0.3">
      <c r="A642" s="494" t="s">
        <v>2638</v>
      </c>
      <c r="B642" s="495" t="s">
        <v>2082</v>
      </c>
      <c r="C642" s="495" t="s">
        <v>2048</v>
      </c>
      <c r="D642" s="495" t="s">
        <v>2128</v>
      </c>
      <c r="E642" s="495" t="s">
        <v>2129</v>
      </c>
      <c r="F642" s="498">
        <v>1</v>
      </c>
      <c r="G642" s="498">
        <v>972.32</v>
      </c>
      <c r="H642" s="498">
        <v>1</v>
      </c>
      <c r="I642" s="498">
        <v>972.32</v>
      </c>
      <c r="J642" s="498"/>
      <c r="K642" s="498"/>
      <c r="L642" s="498"/>
      <c r="M642" s="498"/>
      <c r="N642" s="498"/>
      <c r="O642" s="498"/>
      <c r="P642" s="511"/>
      <c r="Q642" s="499"/>
    </row>
    <row r="643" spans="1:17" ht="14.4" customHeight="1" x14ac:dyDescent="0.3">
      <c r="A643" s="494" t="s">
        <v>2638</v>
      </c>
      <c r="B643" s="495" t="s">
        <v>2082</v>
      </c>
      <c r="C643" s="495" t="s">
        <v>2048</v>
      </c>
      <c r="D643" s="495" t="s">
        <v>2507</v>
      </c>
      <c r="E643" s="495" t="s">
        <v>2129</v>
      </c>
      <c r="F643" s="498"/>
      <c r="G643" s="498"/>
      <c r="H643" s="498"/>
      <c r="I643" s="498"/>
      <c r="J643" s="498">
        <v>1</v>
      </c>
      <c r="K643" s="498">
        <v>1408.42</v>
      </c>
      <c r="L643" s="498"/>
      <c r="M643" s="498">
        <v>1408.42</v>
      </c>
      <c r="N643" s="498">
        <v>1</v>
      </c>
      <c r="O643" s="498">
        <v>1408.42</v>
      </c>
      <c r="P643" s="511"/>
      <c r="Q643" s="499">
        <v>1408.42</v>
      </c>
    </row>
    <row r="644" spans="1:17" ht="14.4" customHeight="1" x14ac:dyDescent="0.3">
      <c r="A644" s="494" t="s">
        <v>2638</v>
      </c>
      <c r="B644" s="495" t="s">
        <v>2082</v>
      </c>
      <c r="C644" s="495" t="s">
        <v>2048</v>
      </c>
      <c r="D644" s="495" t="s">
        <v>2130</v>
      </c>
      <c r="E644" s="495" t="s">
        <v>2129</v>
      </c>
      <c r="F644" s="498">
        <v>1</v>
      </c>
      <c r="G644" s="498">
        <v>1647.4</v>
      </c>
      <c r="H644" s="498">
        <v>1</v>
      </c>
      <c r="I644" s="498">
        <v>1647.4</v>
      </c>
      <c r="J644" s="498"/>
      <c r="K644" s="498"/>
      <c r="L644" s="498"/>
      <c r="M644" s="498"/>
      <c r="N644" s="498">
        <v>2</v>
      </c>
      <c r="O644" s="498">
        <v>3414.62</v>
      </c>
      <c r="P644" s="511">
        <v>2.0727327910647078</v>
      </c>
      <c r="Q644" s="499">
        <v>1707.31</v>
      </c>
    </row>
    <row r="645" spans="1:17" ht="14.4" customHeight="1" x14ac:dyDescent="0.3">
      <c r="A645" s="494" t="s">
        <v>2638</v>
      </c>
      <c r="B645" s="495" t="s">
        <v>2082</v>
      </c>
      <c r="C645" s="495" t="s">
        <v>2048</v>
      </c>
      <c r="D645" s="495" t="s">
        <v>2131</v>
      </c>
      <c r="E645" s="495" t="s">
        <v>2129</v>
      </c>
      <c r="F645" s="498">
        <v>10</v>
      </c>
      <c r="G645" s="498">
        <v>20445.5</v>
      </c>
      <c r="H645" s="498">
        <v>1</v>
      </c>
      <c r="I645" s="498">
        <v>2044.55</v>
      </c>
      <c r="J645" s="498">
        <v>20</v>
      </c>
      <c r="K645" s="498">
        <v>41326</v>
      </c>
      <c r="L645" s="498">
        <v>2.021276075420019</v>
      </c>
      <c r="M645" s="498">
        <v>2066.3000000000002</v>
      </c>
      <c r="N645" s="498">
        <v>22</v>
      </c>
      <c r="O645" s="498">
        <v>45458.600000000006</v>
      </c>
      <c r="P645" s="511">
        <v>2.2234036829620214</v>
      </c>
      <c r="Q645" s="499">
        <v>2066.3000000000002</v>
      </c>
    </row>
    <row r="646" spans="1:17" ht="14.4" customHeight="1" x14ac:dyDescent="0.3">
      <c r="A646" s="494" t="s">
        <v>2638</v>
      </c>
      <c r="B646" s="495" t="s">
        <v>2082</v>
      </c>
      <c r="C646" s="495" t="s">
        <v>2048</v>
      </c>
      <c r="D646" s="495" t="s">
        <v>2132</v>
      </c>
      <c r="E646" s="495" t="s">
        <v>2133</v>
      </c>
      <c r="F646" s="498"/>
      <c r="G646" s="498"/>
      <c r="H646" s="498"/>
      <c r="I646" s="498"/>
      <c r="J646" s="498">
        <v>1</v>
      </c>
      <c r="K646" s="498">
        <v>1932.09</v>
      </c>
      <c r="L646" s="498"/>
      <c r="M646" s="498">
        <v>1932.09</v>
      </c>
      <c r="N646" s="498">
        <v>1</v>
      </c>
      <c r="O646" s="498">
        <v>1932.09</v>
      </c>
      <c r="P646" s="511"/>
      <c r="Q646" s="499">
        <v>1932.09</v>
      </c>
    </row>
    <row r="647" spans="1:17" ht="14.4" customHeight="1" x14ac:dyDescent="0.3">
      <c r="A647" s="494" t="s">
        <v>2638</v>
      </c>
      <c r="B647" s="495" t="s">
        <v>2082</v>
      </c>
      <c r="C647" s="495" t="s">
        <v>2048</v>
      </c>
      <c r="D647" s="495" t="s">
        <v>2134</v>
      </c>
      <c r="E647" s="495" t="s">
        <v>2135</v>
      </c>
      <c r="F647" s="498">
        <v>13</v>
      </c>
      <c r="G647" s="498">
        <v>13216.640000000001</v>
      </c>
      <c r="H647" s="498">
        <v>1</v>
      </c>
      <c r="I647" s="498">
        <v>1016.6646153846154</v>
      </c>
      <c r="J647" s="498">
        <v>22</v>
      </c>
      <c r="K647" s="498">
        <v>22610.720000000001</v>
      </c>
      <c r="L647" s="498">
        <v>1.7107767178344873</v>
      </c>
      <c r="M647" s="498">
        <v>1027.76</v>
      </c>
      <c r="N647" s="498">
        <v>24</v>
      </c>
      <c r="O647" s="498">
        <v>24666.239999999998</v>
      </c>
      <c r="P647" s="511">
        <v>1.8663018740012587</v>
      </c>
      <c r="Q647" s="499">
        <v>1027.76</v>
      </c>
    </row>
    <row r="648" spans="1:17" ht="14.4" customHeight="1" x14ac:dyDescent="0.3">
      <c r="A648" s="494" t="s">
        <v>2638</v>
      </c>
      <c r="B648" s="495" t="s">
        <v>2082</v>
      </c>
      <c r="C648" s="495" t="s">
        <v>2048</v>
      </c>
      <c r="D648" s="495" t="s">
        <v>2136</v>
      </c>
      <c r="E648" s="495" t="s">
        <v>2135</v>
      </c>
      <c r="F648" s="498">
        <v>1</v>
      </c>
      <c r="G648" s="498">
        <v>2141.85</v>
      </c>
      <c r="H648" s="498">
        <v>1</v>
      </c>
      <c r="I648" s="498">
        <v>2141.85</v>
      </c>
      <c r="J648" s="498">
        <v>1</v>
      </c>
      <c r="K648" s="498">
        <v>2141.85</v>
      </c>
      <c r="L648" s="498">
        <v>1</v>
      </c>
      <c r="M648" s="498">
        <v>2141.85</v>
      </c>
      <c r="N648" s="498">
        <v>1</v>
      </c>
      <c r="O648" s="498">
        <v>2141.85</v>
      </c>
      <c r="P648" s="511">
        <v>1</v>
      </c>
      <c r="Q648" s="499">
        <v>2141.85</v>
      </c>
    </row>
    <row r="649" spans="1:17" ht="14.4" customHeight="1" x14ac:dyDescent="0.3">
      <c r="A649" s="494" t="s">
        <v>2638</v>
      </c>
      <c r="B649" s="495" t="s">
        <v>2082</v>
      </c>
      <c r="C649" s="495" t="s">
        <v>2048</v>
      </c>
      <c r="D649" s="495" t="s">
        <v>2639</v>
      </c>
      <c r="E649" s="495" t="s">
        <v>2640</v>
      </c>
      <c r="F649" s="498">
        <v>9</v>
      </c>
      <c r="G649" s="498">
        <v>156150</v>
      </c>
      <c r="H649" s="498">
        <v>1</v>
      </c>
      <c r="I649" s="498">
        <v>17350</v>
      </c>
      <c r="J649" s="498">
        <v>11</v>
      </c>
      <c r="K649" s="498">
        <v>190850</v>
      </c>
      <c r="L649" s="498">
        <v>1.2222222222222223</v>
      </c>
      <c r="M649" s="498">
        <v>17350</v>
      </c>
      <c r="N649" s="498">
        <v>18</v>
      </c>
      <c r="O649" s="498">
        <v>312300</v>
      </c>
      <c r="P649" s="511">
        <v>2</v>
      </c>
      <c r="Q649" s="499">
        <v>17350</v>
      </c>
    </row>
    <row r="650" spans="1:17" ht="14.4" customHeight="1" x14ac:dyDescent="0.3">
      <c r="A650" s="494" t="s">
        <v>2638</v>
      </c>
      <c r="B650" s="495" t="s">
        <v>2082</v>
      </c>
      <c r="C650" s="495" t="s">
        <v>2048</v>
      </c>
      <c r="D650" s="495" t="s">
        <v>2479</v>
      </c>
      <c r="E650" s="495" t="s">
        <v>2480</v>
      </c>
      <c r="F650" s="498">
        <v>3</v>
      </c>
      <c r="G650" s="498">
        <v>9942.8700000000008</v>
      </c>
      <c r="H650" s="498">
        <v>1</v>
      </c>
      <c r="I650" s="498">
        <v>3314.2900000000004</v>
      </c>
      <c r="J650" s="498">
        <v>9</v>
      </c>
      <c r="K650" s="498">
        <v>29828.61</v>
      </c>
      <c r="L650" s="498">
        <v>3</v>
      </c>
      <c r="M650" s="498">
        <v>3314.29</v>
      </c>
      <c r="N650" s="498">
        <v>11</v>
      </c>
      <c r="O650" s="498">
        <v>36457.189999999995</v>
      </c>
      <c r="P650" s="511">
        <v>3.6666666666666661</v>
      </c>
      <c r="Q650" s="499">
        <v>3314.2899999999995</v>
      </c>
    </row>
    <row r="651" spans="1:17" ht="14.4" customHeight="1" x14ac:dyDescent="0.3">
      <c r="A651" s="494" t="s">
        <v>2638</v>
      </c>
      <c r="B651" s="495" t="s">
        <v>2082</v>
      </c>
      <c r="C651" s="495" t="s">
        <v>2048</v>
      </c>
      <c r="D651" s="495" t="s">
        <v>2143</v>
      </c>
      <c r="E651" s="495" t="s">
        <v>2144</v>
      </c>
      <c r="F651" s="498">
        <v>6</v>
      </c>
      <c r="G651" s="498">
        <v>70632</v>
      </c>
      <c r="H651" s="498">
        <v>1</v>
      </c>
      <c r="I651" s="498">
        <v>11772</v>
      </c>
      <c r="J651" s="498">
        <v>13</v>
      </c>
      <c r="K651" s="498">
        <v>153036</v>
      </c>
      <c r="L651" s="498">
        <v>2.1666666666666665</v>
      </c>
      <c r="M651" s="498">
        <v>11772</v>
      </c>
      <c r="N651" s="498">
        <v>13</v>
      </c>
      <c r="O651" s="498">
        <v>153036</v>
      </c>
      <c r="P651" s="511">
        <v>2.1666666666666665</v>
      </c>
      <c r="Q651" s="499">
        <v>11772</v>
      </c>
    </row>
    <row r="652" spans="1:17" ht="14.4" customHeight="1" x14ac:dyDescent="0.3">
      <c r="A652" s="494" t="s">
        <v>2638</v>
      </c>
      <c r="B652" s="495" t="s">
        <v>2082</v>
      </c>
      <c r="C652" s="495" t="s">
        <v>2048</v>
      </c>
      <c r="D652" s="495" t="s">
        <v>2147</v>
      </c>
      <c r="E652" s="495" t="s">
        <v>2148</v>
      </c>
      <c r="F652" s="498"/>
      <c r="G652" s="498"/>
      <c r="H652" s="498"/>
      <c r="I652" s="498"/>
      <c r="J652" s="498"/>
      <c r="K652" s="498"/>
      <c r="L652" s="498"/>
      <c r="M652" s="498"/>
      <c r="N652" s="498">
        <v>1</v>
      </c>
      <c r="O652" s="498">
        <v>2236.5</v>
      </c>
      <c r="P652" s="511"/>
      <c r="Q652" s="499">
        <v>2236.5</v>
      </c>
    </row>
    <row r="653" spans="1:17" ht="14.4" customHeight="1" x14ac:dyDescent="0.3">
      <c r="A653" s="494" t="s">
        <v>2638</v>
      </c>
      <c r="B653" s="495" t="s">
        <v>2082</v>
      </c>
      <c r="C653" s="495" t="s">
        <v>2048</v>
      </c>
      <c r="D653" s="495" t="s">
        <v>2160</v>
      </c>
      <c r="E653" s="495" t="s">
        <v>2161</v>
      </c>
      <c r="F653" s="498"/>
      <c r="G653" s="498"/>
      <c r="H653" s="498"/>
      <c r="I653" s="498"/>
      <c r="J653" s="498">
        <v>1</v>
      </c>
      <c r="K653" s="498">
        <v>1123.73</v>
      </c>
      <c r="L653" s="498"/>
      <c r="M653" s="498">
        <v>1123.73</v>
      </c>
      <c r="N653" s="498"/>
      <c r="O653" s="498"/>
      <c r="P653" s="511"/>
      <c r="Q653" s="499"/>
    </row>
    <row r="654" spans="1:17" ht="14.4" customHeight="1" x14ac:dyDescent="0.3">
      <c r="A654" s="494" t="s">
        <v>2638</v>
      </c>
      <c r="B654" s="495" t="s">
        <v>2082</v>
      </c>
      <c r="C654" s="495" t="s">
        <v>2048</v>
      </c>
      <c r="D654" s="495" t="s">
        <v>2641</v>
      </c>
      <c r="E654" s="495" t="s">
        <v>2642</v>
      </c>
      <c r="F654" s="498">
        <v>5</v>
      </c>
      <c r="G654" s="498">
        <v>101561</v>
      </c>
      <c r="H654" s="498">
        <v>1</v>
      </c>
      <c r="I654" s="498">
        <v>20312.2</v>
      </c>
      <c r="J654" s="498"/>
      <c r="K654" s="498"/>
      <c r="L654" s="498"/>
      <c r="M654" s="498"/>
      <c r="N654" s="498"/>
      <c r="O654" s="498"/>
      <c r="P654" s="511"/>
      <c r="Q654" s="499"/>
    </row>
    <row r="655" spans="1:17" ht="14.4" customHeight="1" x14ac:dyDescent="0.3">
      <c r="A655" s="494" t="s">
        <v>2638</v>
      </c>
      <c r="B655" s="495" t="s">
        <v>2082</v>
      </c>
      <c r="C655" s="495" t="s">
        <v>2048</v>
      </c>
      <c r="D655" s="495" t="s">
        <v>2195</v>
      </c>
      <c r="E655" s="495" t="s">
        <v>2196</v>
      </c>
      <c r="F655" s="498"/>
      <c r="G655" s="498"/>
      <c r="H655" s="498"/>
      <c r="I655" s="498"/>
      <c r="J655" s="498">
        <v>1</v>
      </c>
      <c r="K655" s="498">
        <v>605.65</v>
      </c>
      <c r="L655" s="498"/>
      <c r="M655" s="498">
        <v>605.65</v>
      </c>
      <c r="N655" s="498"/>
      <c r="O655" s="498"/>
      <c r="P655" s="511"/>
      <c r="Q655" s="499"/>
    </row>
    <row r="656" spans="1:17" ht="14.4" customHeight="1" x14ac:dyDescent="0.3">
      <c r="A656" s="494" t="s">
        <v>2638</v>
      </c>
      <c r="B656" s="495" t="s">
        <v>2082</v>
      </c>
      <c r="C656" s="495" t="s">
        <v>2048</v>
      </c>
      <c r="D656" s="495" t="s">
        <v>2199</v>
      </c>
      <c r="E656" s="495" t="s">
        <v>2200</v>
      </c>
      <c r="F656" s="498">
        <v>12</v>
      </c>
      <c r="G656" s="498">
        <v>9828.1200000000008</v>
      </c>
      <c r="H656" s="498">
        <v>1</v>
      </c>
      <c r="I656" s="498">
        <v>819.0100000000001</v>
      </c>
      <c r="J656" s="498">
        <v>24</v>
      </c>
      <c r="K656" s="498">
        <v>19947.84</v>
      </c>
      <c r="L656" s="498">
        <v>2.0296699673996654</v>
      </c>
      <c r="M656" s="498">
        <v>831.16</v>
      </c>
      <c r="N656" s="498">
        <v>25</v>
      </c>
      <c r="O656" s="498">
        <v>20779</v>
      </c>
      <c r="P656" s="511">
        <v>2.1142395493746515</v>
      </c>
      <c r="Q656" s="499">
        <v>831.16</v>
      </c>
    </row>
    <row r="657" spans="1:17" ht="14.4" customHeight="1" x14ac:dyDescent="0.3">
      <c r="A657" s="494" t="s">
        <v>2638</v>
      </c>
      <c r="B657" s="495" t="s">
        <v>2082</v>
      </c>
      <c r="C657" s="495" t="s">
        <v>2048</v>
      </c>
      <c r="D657" s="495" t="s">
        <v>2201</v>
      </c>
      <c r="E657" s="495" t="s">
        <v>2200</v>
      </c>
      <c r="F657" s="498">
        <v>2</v>
      </c>
      <c r="G657" s="498">
        <v>1776.12</v>
      </c>
      <c r="H657" s="498">
        <v>1</v>
      </c>
      <c r="I657" s="498">
        <v>888.06</v>
      </c>
      <c r="J657" s="498"/>
      <c r="K657" s="498"/>
      <c r="L657" s="498"/>
      <c r="M657" s="498"/>
      <c r="N657" s="498">
        <v>1</v>
      </c>
      <c r="O657" s="498">
        <v>888.06</v>
      </c>
      <c r="P657" s="511">
        <v>0.5</v>
      </c>
      <c r="Q657" s="499">
        <v>888.06</v>
      </c>
    </row>
    <row r="658" spans="1:17" ht="14.4" customHeight="1" x14ac:dyDescent="0.3">
      <c r="A658" s="494" t="s">
        <v>2638</v>
      </c>
      <c r="B658" s="495" t="s">
        <v>2082</v>
      </c>
      <c r="C658" s="495" t="s">
        <v>2048</v>
      </c>
      <c r="D658" s="495" t="s">
        <v>2206</v>
      </c>
      <c r="E658" s="495" t="s">
        <v>2207</v>
      </c>
      <c r="F658" s="498"/>
      <c r="G658" s="498"/>
      <c r="H658" s="498"/>
      <c r="I658" s="498"/>
      <c r="J658" s="498">
        <v>13</v>
      </c>
      <c r="K658" s="498">
        <v>50684.4</v>
      </c>
      <c r="L658" s="498"/>
      <c r="M658" s="498">
        <v>3898.8</v>
      </c>
      <c r="N658" s="498"/>
      <c r="O658" s="498"/>
      <c r="P658" s="511"/>
      <c r="Q658" s="499"/>
    </row>
    <row r="659" spans="1:17" ht="14.4" customHeight="1" x14ac:dyDescent="0.3">
      <c r="A659" s="494" t="s">
        <v>2638</v>
      </c>
      <c r="B659" s="495" t="s">
        <v>2082</v>
      </c>
      <c r="C659" s="495" t="s">
        <v>2048</v>
      </c>
      <c r="D659" s="495" t="s">
        <v>2487</v>
      </c>
      <c r="E659" s="495" t="s">
        <v>2488</v>
      </c>
      <c r="F659" s="498">
        <v>35</v>
      </c>
      <c r="G659" s="498">
        <v>770000</v>
      </c>
      <c r="H659" s="498">
        <v>1</v>
      </c>
      <c r="I659" s="498">
        <v>22000</v>
      </c>
      <c r="J659" s="498">
        <v>26</v>
      </c>
      <c r="K659" s="498">
        <v>572000</v>
      </c>
      <c r="L659" s="498">
        <v>0.74285714285714288</v>
      </c>
      <c r="M659" s="498">
        <v>22000</v>
      </c>
      <c r="N659" s="498">
        <v>53</v>
      </c>
      <c r="O659" s="498">
        <v>1166000</v>
      </c>
      <c r="P659" s="511">
        <v>1.5142857142857142</v>
      </c>
      <c r="Q659" s="499">
        <v>22000</v>
      </c>
    </row>
    <row r="660" spans="1:17" ht="14.4" customHeight="1" x14ac:dyDescent="0.3">
      <c r="A660" s="494" t="s">
        <v>2638</v>
      </c>
      <c r="B660" s="495" t="s">
        <v>2082</v>
      </c>
      <c r="C660" s="495" t="s">
        <v>2048</v>
      </c>
      <c r="D660" s="495" t="s">
        <v>2214</v>
      </c>
      <c r="E660" s="495" t="s">
        <v>2215</v>
      </c>
      <c r="F660" s="498"/>
      <c r="G660" s="498"/>
      <c r="H660" s="498"/>
      <c r="I660" s="498"/>
      <c r="J660" s="498"/>
      <c r="K660" s="498"/>
      <c r="L660" s="498"/>
      <c r="M660" s="498"/>
      <c r="N660" s="498">
        <v>1</v>
      </c>
      <c r="O660" s="498">
        <v>15571.36</v>
      </c>
      <c r="P660" s="511"/>
      <c r="Q660" s="499">
        <v>15571.36</v>
      </c>
    </row>
    <row r="661" spans="1:17" ht="14.4" customHeight="1" x14ac:dyDescent="0.3">
      <c r="A661" s="494" t="s">
        <v>2638</v>
      </c>
      <c r="B661" s="495" t="s">
        <v>2082</v>
      </c>
      <c r="C661" s="495" t="s">
        <v>2048</v>
      </c>
      <c r="D661" s="495" t="s">
        <v>2216</v>
      </c>
      <c r="E661" s="495" t="s">
        <v>2217</v>
      </c>
      <c r="F661" s="498"/>
      <c r="G661" s="498"/>
      <c r="H661" s="498"/>
      <c r="I661" s="498"/>
      <c r="J661" s="498"/>
      <c r="K661" s="498"/>
      <c r="L661" s="498"/>
      <c r="M661" s="498"/>
      <c r="N661" s="498">
        <v>1</v>
      </c>
      <c r="O661" s="498">
        <v>1305.82</v>
      </c>
      <c r="P661" s="511"/>
      <c r="Q661" s="499">
        <v>1305.82</v>
      </c>
    </row>
    <row r="662" spans="1:17" ht="14.4" customHeight="1" x14ac:dyDescent="0.3">
      <c r="A662" s="494" t="s">
        <v>2638</v>
      </c>
      <c r="B662" s="495" t="s">
        <v>2082</v>
      </c>
      <c r="C662" s="495" t="s">
        <v>2048</v>
      </c>
      <c r="D662" s="495" t="s">
        <v>2643</v>
      </c>
      <c r="E662" s="495" t="s">
        <v>2644</v>
      </c>
      <c r="F662" s="498">
        <v>9</v>
      </c>
      <c r="G662" s="498">
        <v>222750</v>
      </c>
      <c r="H662" s="498">
        <v>1</v>
      </c>
      <c r="I662" s="498">
        <v>24750</v>
      </c>
      <c r="J662" s="498">
        <v>17</v>
      </c>
      <c r="K662" s="498">
        <v>420750</v>
      </c>
      <c r="L662" s="498">
        <v>1.8888888888888888</v>
      </c>
      <c r="M662" s="498">
        <v>24750</v>
      </c>
      <c r="N662" s="498">
        <v>27</v>
      </c>
      <c r="O662" s="498">
        <v>668250</v>
      </c>
      <c r="P662" s="511">
        <v>3</v>
      </c>
      <c r="Q662" s="499">
        <v>24750</v>
      </c>
    </row>
    <row r="663" spans="1:17" ht="14.4" customHeight="1" x14ac:dyDescent="0.3">
      <c r="A663" s="494" t="s">
        <v>2638</v>
      </c>
      <c r="B663" s="495" t="s">
        <v>2082</v>
      </c>
      <c r="C663" s="495" t="s">
        <v>2048</v>
      </c>
      <c r="D663" s="495" t="s">
        <v>2218</v>
      </c>
      <c r="E663" s="495" t="s">
        <v>2219</v>
      </c>
      <c r="F663" s="498">
        <v>2</v>
      </c>
      <c r="G663" s="498">
        <v>718.2</v>
      </c>
      <c r="H663" s="498">
        <v>1</v>
      </c>
      <c r="I663" s="498">
        <v>359.1</v>
      </c>
      <c r="J663" s="498">
        <v>5</v>
      </c>
      <c r="K663" s="498">
        <v>1795.5000000000002</v>
      </c>
      <c r="L663" s="498">
        <v>2.5</v>
      </c>
      <c r="M663" s="498">
        <v>359.1</v>
      </c>
      <c r="N663" s="498">
        <v>7</v>
      </c>
      <c r="O663" s="498">
        <v>2513.6999999999998</v>
      </c>
      <c r="P663" s="511">
        <v>3.4999999999999996</v>
      </c>
      <c r="Q663" s="499">
        <v>359.09999999999997</v>
      </c>
    </row>
    <row r="664" spans="1:17" ht="14.4" customHeight="1" x14ac:dyDescent="0.3">
      <c r="A664" s="494" t="s">
        <v>2638</v>
      </c>
      <c r="B664" s="495" t="s">
        <v>2082</v>
      </c>
      <c r="C664" s="495" t="s">
        <v>2048</v>
      </c>
      <c r="D664" s="495" t="s">
        <v>2580</v>
      </c>
      <c r="E664" s="495" t="s">
        <v>2581</v>
      </c>
      <c r="F664" s="498">
        <v>1</v>
      </c>
      <c r="G664" s="498">
        <v>565.85</v>
      </c>
      <c r="H664" s="498">
        <v>1</v>
      </c>
      <c r="I664" s="498">
        <v>565.85</v>
      </c>
      <c r="J664" s="498"/>
      <c r="K664" s="498"/>
      <c r="L664" s="498"/>
      <c r="M664" s="498"/>
      <c r="N664" s="498"/>
      <c r="O664" s="498"/>
      <c r="P664" s="511"/>
      <c r="Q664" s="499"/>
    </row>
    <row r="665" spans="1:17" ht="14.4" customHeight="1" x14ac:dyDescent="0.3">
      <c r="A665" s="494" t="s">
        <v>2638</v>
      </c>
      <c r="B665" s="495" t="s">
        <v>2082</v>
      </c>
      <c r="C665" s="495" t="s">
        <v>2048</v>
      </c>
      <c r="D665" s="495" t="s">
        <v>2455</v>
      </c>
      <c r="E665" s="495" t="s">
        <v>2456</v>
      </c>
      <c r="F665" s="498">
        <v>8</v>
      </c>
      <c r="G665" s="498">
        <v>104624</v>
      </c>
      <c r="H665" s="498">
        <v>1</v>
      </c>
      <c r="I665" s="498">
        <v>13078</v>
      </c>
      <c r="J665" s="498">
        <v>12</v>
      </c>
      <c r="K665" s="498">
        <v>156936</v>
      </c>
      <c r="L665" s="498">
        <v>1.5</v>
      </c>
      <c r="M665" s="498">
        <v>13078</v>
      </c>
      <c r="N665" s="498">
        <v>14</v>
      </c>
      <c r="O665" s="498">
        <v>183092</v>
      </c>
      <c r="P665" s="511">
        <v>1.75</v>
      </c>
      <c r="Q665" s="499">
        <v>13078</v>
      </c>
    </row>
    <row r="666" spans="1:17" ht="14.4" customHeight="1" x14ac:dyDescent="0.3">
      <c r="A666" s="494" t="s">
        <v>2638</v>
      </c>
      <c r="B666" s="495" t="s">
        <v>2082</v>
      </c>
      <c r="C666" s="495" t="s">
        <v>2048</v>
      </c>
      <c r="D666" s="495" t="s">
        <v>2645</v>
      </c>
      <c r="E666" s="495" t="s">
        <v>2646</v>
      </c>
      <c r="F666" s="498">
        <v>2</v>
      </c>
      <c r="G666" s="498">
        <v>31974</v>
      </c>
      <c r="H666" s="498">
        <v>1</v>
      </c>
      <c r="I666" s="498">
        <v>15987</v>
      </c>
      <c r="J666" s="498">
        <v>12</v>
      </c>
      <c r="K666" s="498">
        <v>191844</v>
      </c>
      <c r="L666" s="498">
        <v>6</v>
      </c>
      <c r="M666" s="498">
        <v>15987</v>
      </c>
      <c r="N666" s="498">
        <v>14</v>
      </c>
      <c r="O666" s="498">
        <v>223818</v>
      </c>
      <c r="P666" s="511">
        <v>7</v>
      </c>
      <c r="Q666" s="499">
        <v>15987</v>
      </c>
    </row>
    <row r="667" spans="1:17" ht="14.4" customHeight="1" x14ac:dyDescent="0.3">
      <c r="A667" s="494" t="s">
        <v>2638</v>
      </c>
      <c r="B667" s="495" t="s">
        <v>2082</v>
      </c>
      <c r="C667" s="495" t="s">
        <v>2048</v>
      </c>
      <c r="D667" s="495" t="s">
        <v>2647</v>
      </c>
      <c r="E667" s="495" t="s">
        <v>2648</v>
      </c>
      <c r="F667" s="498">
        <v>1</v>
      </c>
      <c r="G667" s="498">
        <v>34960</v>
      </c>
      <c r="H667" s="498">
        <v>1</v>
      </c>
      <c r="I667" s="498">
        <v>34960</v>
      </c>
      <c r="J667" s="498">
        <v>12</v>
      </c>
      <c r="K667" s="498">
        <v>419520</v>
      </c>
      <c r="L667" s="498">
        <v>12</v>
      </c>
      <c r="M667" s="498">
        <v>34960</v>
      </c>
      <c r="N667" s="498">
        <v>16</v>
      </c>
      <c r="O667" s="498">
        <v>559360</v>
      </c>
      <c r="P667" s="511">
        <v>16</v>
      </c>
      <c r="Q667" s="499">
        <v>34960</v>
      </c>
    </row>
    <row r="668" spans="1:17" ht="14.4" customHeight="1" x14ac:dyDescent="0.3">
      <c r="A668" s="494" t="s">
        <v>2638</v>
      </c>
      <c r="B668" s="495" t="s">
        <v>2082</v>
      </c>
      <c r="C668" s="495" t="s">
        <v>2048</v>
      </c>
      <c r="D668" s="495" t="s">
        <v>2220</v>
      </c>
      <c r="E668" s="495" t="s">
        <v>2221</v>
      </c>
      <c r="F668" s="498"/>
      <c r="G668" s="498"/>
      <c r="H668" s="498"/>
      <c r="I668" s="498"/>
      <c r="J668" s="498">
        <v>1</v>
      </c>
      <c r="K668" s="498">
        <v>893.9</v>
      </c>
      <c r="L668" s="498"/>
      <c r="M668" s="498">
        <v>893.9</v>
      </c>
      <c r="N668" s="498"/>
      <c r="O668" s="498"/>
      <c r="P668" s="511"/>
      <c r="Q668" s="499"/>
    </row>
    <row r="669" spans="1:17" ht="14.4" customHeight="1" x14ac:dyDescent="0.3">
      <c r="A669" s="494" t="s">
        <v>2638</v>
      </c>
      <c r="B669" s="495" t="s">
        <v>2082</v>
      </c>
      <c r="C669" s="495" t="s">
        <v>2048</v>
      </c>
      <c r="D669" s="495" t="s">
        <v>2224</v>
      </c>
      <c r="E669" s="495" t="s">
        <v>2225</v>
      </c>
      <c r="F669" s="498">
        <v>1</v>
      </c>
      <c r="G669" s="498">
        <v>16831.689999999999</v>
      </c>
      <c r="H669" s="498">
        <v>1</v>
      </c>
      <c r="I669" s="498">
        <v>16831.689999999999</v>
      </c>
      <c r="J669" s="498">
        <v>6</v>
      </c>
      <c r="K669" s="498">
        <v>100990.14</v>
      </c>
      <c r="L669" s="498">
        <v>6</v>
      </c>
      <c r="M669" s="498">
        <v>16831.689999999999</v>
      </c>
      <c r="N669" s="498">
        <v>3</v>
      </c>
      <c r="O669" s="498">
        <v>50495.069999999992</v>
      </c>
      <c r="P669" s="511">
        <v>3</v>
      </c>
      <c r="Q669" s="499">
        <v>16831.689999999999</v>
      </c>
    </row>
    <row r="670" spans="1:17" ht="14.4" customHeight="1" x14ac:dyDescent="0.3">
      <c r="A670" s="494" t="s">
        <v>2638</v>
      </c>
      <c r="B670" s="495" t="s">
        <v>2082</v>
      </c>
      <c r="C670" s="495" t="s">
        <v>2048</v>
      </c>
      <c r="D670" s="495" t="s">
        <v>2649</v>
      </c>
      <c r="E670" s="495" t="s">
        <v>2650</v>
      </c>
      <c r="F670" s="498">
        <v>1</v>
      </c>
      <c r="G670" s="498">
        <v>10645.01</v>
      </c>
      <c r="H670" s="498">
        <v>1</v>
      </c>
      <c r="I670" s="498">
        <v>10645.01</v>
      </c>
      <c r="J670" s="498"/>
      <c r="K670" s="498"/>
      <c r="L670" s="498"/>
      <c r="M670" s="498"/>
      <c r="N670" s="498">
        <v>3</v>
      </c>
      <c r="O670" s="498">
        <v>31935.03</v>
      </c>
      <c r="P670" s="511">
        <v>3</v>
      </c>
      <c r="Q670" s="499">
        <v>10645.01</v>
      </c>
    </row>
    <row r="671" spans="1:17" ht="14.4" customHeight="1" x14ac:dyDescent="0.3">
      <c r="A671" s="494" t="s">
        <v>2638</v>
      </c>
      <c r="B671" s="495" t="s">
        <v>2082</v>
      </c>
      <c r="C671" s="495" t="s">
        <v>2048</v>
      </c>
      <c r="D671" s="495" t="s">
        <v>2228</v>
      </c>
      <c r="E671" s="495" t="s">
        <v>2229</v>
      </c>
      <c r="F671" s="498">
        <v>7</v>
      </c>
      <c r="G671" s="498">
        <v>45647.649999999994</v>
      </c>
      <c r="H671" s="498">
        <v>1</v>
      </c>
      <c r="I671" s="498">
        <v>6521.0928571428567</v>
      </c>
      <c r="J671" s="498"/>
      <c r="K671" s="498"/>
      <c r="L671" s="498"/>
      <c r="M671" s="498"/>
      <c r="N671" s="498">
        <v>6</v>
      </c>
      <c r="O671" s="498">
        <v>39522.78</v>
      </c>
      <c r="P671" s="511">
        <v>0.86582288463918744</v>
      </c>
      <c r="Q671" s="499">
        <v>6587.13</v>
      </c>
    </row>
    <row r="672" spans="1:17" ht="14.4" customHeight="1" x14ac:dyDescent="0.3">
      <c r="A672" s="494" t="s">
        <v>2638</v>
      </c>
      <c r="B672" s="495" t="s">
        <v>2082</v>
      </c>
      <c r="C672" s="495" t="s">
        <v>2048</v>
      </c>
      <c r="D672" s="495" t="s">
        <v>2230</v>
      </c>
      <c r="E672" s="495" t="s">
        <v>2231</v>
      </c>
      <c r="F672" s="498"/>
      <c r="G672" s="498"/>
      <c r="H672" s="498"/>
      <c r="I672" s="498"/>
      <c r="J672" s="498"/>
      <c r="K672" s="498"/>
      <c r="L672" s="498"/>
      <c r="M672" s="498"/>
      <c r="N672" s="498">
        <v>1</v>
      </c>
      <c r="O672" s="498">
        <v>1841.62</v>
      </c>
      <c r="P672" s="511"/>
      <c r="Q672" s="499">
        <v>1841.62</v>
      </c>
    </row>
    <row r="673" spans="1:17" ht="14.4" customHeight="1" x14ac:dyDescent="0.3">
      <c r="A673" s="494" t="s">
        <v>2638</v>
      </c>
      <c r="B673" s="495" t="s">
        <v>2082</v>
      </c>
      <c r="C673" s="495" t="s">
        <v>2048</v>
      </c>
      <c r="D673" s="495" t="s">
        <v>2586</v>
      </c>
      <c r="E673" s="495" t="s">
        <v>2587</v>
      </c>
      <c r="F673" s="498"/>
      <c r="G673" s="498"/>
      <c r="H673" s="498"/>
      <c r="I673" s="498"/>
      <c r="J673" s="498"/>
      <c r="K673" s="498"/>
      <c r="L673" s="498"/>
      <c r="M673" s="498"/>
      <c r="N673" s="498">
        <v>1</v>
      </c>
      <c r="O673" s="498">
        <v>31629.82</v>
      </c>
      <c r="P673" s="511"/>
      <c r="Q673" s="499">
        <v>31629.82</v>
      </c>
    </row>
    <row r="674" spans="1:17" ht="14.4" customHeight="1" x14ac:dyDescent="0.3">
      <c r="A674" s="494" t="s">
        <v>2638</v>
      </c>
      <c r="B674" s="495" t="s">
        <v>2082</v>
      </c>
      <c r="C674" s="495" t="s">
        <v>2048</v>
      </c>
      <c r="D674" s="495" t="s">
        <v>2234</v>
      </c>
      <c r="E674" s="495" t="s">
        <v>2235</v>
      </c>
      <c r="F674" s="498"/>
      <c r="G674" s="498"/>
      <c r="H674" s="498"/>
      <c r="I674" s="498"/>
      <c r="J674" s="498">
        <v>3</v>
      </c>
      <c r="K674" s="498">
        <v>242809.2</v>
      </c>
      <c r="L674" s="498"/>
      <c r="M674" s="498">
        <v>80936.400000000009</v>
      </c>
      <c r="N674" s="498">
        <v>2</v>
      </c>
      <c r="O674" s="498">
        <v>161872.79999999999</v>
      </c>
      <c r="P674" s="511"/>
      <c r="Q674" s="499">
        <v>80936.399999999994</v>
      </c>
    </row>
    <row r="675" spans="1:17" ht="14.4" customHeight="1" x14ac:dyDescent="0.3">
      <c r="A675" s="494" t="s">
        <v>2638</v>
      </c>
      <c r="B675" s="495" t="s">
        <v>2082</v>
      </c>
      <c r="C675" s="495" t="s">
        <v>2048</v>
      </c>
      <c r="D675" s="495" t="s">
        <v>2055</v>
      </c>
      <c r="E675" s="495" t="s">
        <v>2056</v>
      </c>
      <c r="F675" s="498">
        <v>1</v>
      </c>
      <c r="G675" s="498">
        <v>511</v>
      </c>
      <c r="H675" s="498">
        <v>1</v>
      </c>
      <c r="I675" s="498">
        <v>511</v>
      </c>
      <c r="J675" s="498"/>
      <c r="K675" s="498"/>
      <c r="L675" s="498"/>
      <c r="M675" s="498"/>
      <c r="N675" s="498"/>
      <c r="O675" s="498"/>
      <c r="P675" s="511"/>
      <c r="Q675" s="499"/>
    </row>
    <row r="676" spans="1:17" ht="14.4" customHeight="1" x14ac:dyDescent="0.3">
      <c r="A676" s="494" t="s">
        <v>2638</v>
      </c>
      <c r="B676" s="495" t="s">
        <v>2082</v>
      </c>
      <c r="C676" s="495" t="s">
        <v>2048</v>
      </c>
      <c r="D676" s="495" t="s">
        <v>2242</v>
      </c>
      <c r="E676" s="495" t="s">
        <v>2243</v>
      </c>
      <c r="F676" s="498"/>
      <c r="G676" s="498"/>
      <c r="H676" s="498"/>
      <c r="I676" s="498"/>
      <c r="J676" s="498"/>
      <c r="K676" s="498"/>
      <c r="L676" s="498"/>
      <c r="M676" s="498"/>
      <c r="N676" s="498">
        <v>25</v>
      </c>
      <c r="O676" s="498">
        <v>109000</v>
      </c>
      <c r="P676" s="511"/>
      <c r="Q676" s="499">
        <v>4360</v>
      </c>
    </row>
    <row r="677" spans="1:17" ht="14.4" customHeight="1" x14ac:dyDescent="0.3">
      <c r="A677" s="494" t="s">
        <v>2638</v>
      </c>
      <c r="B677" s="495" t="s">
        <v>2082</v>
      </c>
      <c r="C677" s="495" t="s">
        <v>2048</v>
      </c>
      <c r="D677" s="495" t="s">
        <v>2651</v>
      </c>
      <c r="E677" s="495" t="s">
        <v>2652</v>
      </c>
      <c r="F677" s="498"/>
      <c r="G677" s="498"/>
      <c r="H677" s="498"/>
      <c r="I677" s="498"/>
      <c r="J677" s="498"/>
      <c r="K677" s="498"/>
      <c r="L677" s="498"/>
      <c r="M677" s="498"/>
      <c r="N677" s="498">
        <v>1</v>
      </c>
      <c r="O677" s="498">
        <v>19969</v>
      </c>
      <c r="P677" s="511"/>
      <c r="Q677" s="499">
        <v>19969</v>
      </c>
    </row>
    <row r="678" spans="1:17" ht="14.4" customHeight="1" x14ac:dyDescent="0.3">
      <c r="A678" s="494" t="s">
        <v>2638</v>
      </c>
      <c r="B678" s="495" t="s">
        <v>2082</v>
      </c>
      <c r="C678" s="495" t="s">
        <v>2048</v>
      </c>
      <c r="D678" s="495" t="s">
        <v>2653</v>
      </c>
      <c r="E678" s="495" t="s">
        <v>2640</v>
      </c>
      <c r="F678" s="498">
        <v>1</v>
      </c>
      <c r="G678" s="498">
        <v>15675</v>
      </c>
      <c r="H678" s="498">
        <v>1</v>
      </c>
      <c r="I678" s="498">
        <v>15675</v>
      </c>
      <c r="J678" s="498">
        <v>1</v>
      </c>
      <c r="K678" s="498">
        <v>15675</v>
      </c>
      <c r="L678" s="498">
        <v>1</v>
      </c>
      <c r="M678" s="498">
        <v>15675</v>
      </c>
      <c r="N678" s="498"/>
      <c r="O678" s="498"/>
      <c r="P678" s="511"/>
      <c r="Q678" s="499"/>
    </row>
    <row r="679" spans="1:17" ht="14.4" customHeight="1" x14ac:dyDescent="0.3">
      <c r="A679" s="494" t="s">
        <v>2638</v>
      </c>
      <c r="B679" s="495" t="s">
        <v>2082</v>
      </c>
      <c r="C679" s="495" t="s">
        <v>2048</v>
      </c>
      <c r="D679" s="495" t="s">
        <v>2469</v>
      </c>
      <c r="E679" s="495" t="s">
        <v>2470</v>
      </c>
      <c r="F679" s="498"/>
      <c r="G679" s="498"/>
      <c r="H679" s="498"/>
      <c r="I679" s="498"/>
      <c r="J679" s="498"/>
      <c r="K679" s="498"/>
      <c r="L679" s="498"/>
      <c r="M679" s="498"/>
      <c r="N679" s="498">
        <v>1</v>
      </c>
      <c r="O679" s="498">
        <v>4890.29</v>
      </c>
      <c r="P679" s="511"/>
      <c r="Q679" s="499">
        <v>4890.29</v>
      </c>
    </row>
    <row r="680" spans="1:17" ht="14.4" customHeight="1" x14ac:dyDescent="0.3">
      <c r="A680" s="494" t="s">
        <v>2638</v>
      </c>
      <c r="B680" s="495" t="s">
        <v>2082</v>
      </c>
      <c r="C680" s="495" t="s">
        <v>2048</v>
      </c>
      <c r="D680" s="495" t="s">
        <v>2654</v>
      </c>
      <c r="E680" s="495" t="s">
        <v>2655</v>
      </c>
      <c r="F680" s="498"/>
      <c r="G680" s="498"/>
      <c r="H680" s="498"/>
      <c r="I680" s="498"/>
      <c r="J680" s="498"/>
      <c r="K680" s="498"/>
      <c r="L680" s="498"/>
      <c r="M680" s="498"/>
      <c r="N680" s="498">
        <v>1</v>
      </c>
      <c r="O680" s="498">
        <v>21368</v>
      </c>
      <c r="P680" s="511"/>
      <c r="Q680" s="499">
        <v>21368</v>
      </c>
    </row>
    <row r="681" spans="1:17" ht="14.4" customHeight="1" x14ac:dyDescent="0.3">
      <c r="A681" s="494" t="s">
        <v>2638</v>
      </c>
      <c r="B681" s="495" t="s">
        <v>2082</v>
      </c>
      <c r="C681" s="495" t="s">
        <v>2048</v>
      </c>
      <c r="D681" s="495" t="s">
        <v>2656</v>
      </c>
      <c r="E681" s="495" t="s">
        <v>2657</v>
      </c>
      <c r="F681" s="498"/>
      <c r="G681" s="498"/>
      <c r="H681" s="498"/>
      <c r="I681" s="498"/>
      <c r="J681" s="498">
        <v>1</v>
      </c>
      <c r="K681" s="498">
        <v>11015.5</v>
      </c>
      <c r="L681" s="498"/>
      <c r="M681" s="498">
        <v>11015.5</v>
      </c>
      <c r="N681" s="498"/>
      <c r="O681" s="498"/>
      <c r="P681" s="511"/>
      <c r="Q681" s="499"/>
    </row>
    <row r="682" spans="1:17" ht="14.4" customHeight="1" x14ac:dyDescent="0.3">
      <c r="A682" s="494" t="s">
        <v>2638</v>
      </c>
      <c r="B682" s="495" t="s">
        <v>2082</v>
      </c>
      <c r="C682" s="495" t="s">
        <v>2048</v>
      </c>
      <c r="D682" s="495" t="s">
        <v>2658</v>
      </c>
      <c r="E682" s="495" t="s">
        <v>2659</v>
      </c>
      <c r="F682" s="498"/>
      <c r="G682" s="498"/>
      <c r="H682" s="498"/>
      <c r="I682" s="498"/>
      <c r="J682" s="498"/>
      <c r="K682" s="498"/>
      <c r="L682" s="498"/>
      <c r="M682" s="498"/>
      <c r="N682" s="498">
        <v>1</v>
      </c>
      <c r="O682" s="498">
        <v>17747.73</v>
      </c>
      <c r="P682" s="511"/>
      <c r="Q682" s="499">
        <v>17747.73</v>
      </c>
    </row>
    <row r="683" spans="1:17" ht="14.4" customHeight="1" x14ac:dyDescent="0.3">
      <c r="A683" s="494" t="s">
        <v>2638</v>
      </c>
      <c r="B683" s="495" t="s">
        <v>2082</v>
      </c>
      <c r="C683" s="495" t="s">
        <v>2057</v>
      </c>
      <c r="D683" s="495" t="s">
        <v>2262</v>
      </c>
      <c r="E683" s="495" t="s">
        <v>2263</v>
      </c>
      <c r="F683" s="498">
        <v>4</v>
      </c>
      <c r="G683" s="498">
        <v>816</v>
      </c>
      <c r="H683" s="498">
        <v>1</v>
      </c>
      <c r="I683" s="498">
        <v>204</v>
      </c>
      <c r="J683" s="498">
        <v>2</v>
      </c>
      <c r="K683" s="498">
        <v>410</v>
      </c>
      <c r="L683" s="498">
        <v>0.50245098039215685</v>
      </c>
      <c r="M683" s="498">
        <v>205</v>
      </c>
      <c r="N683" s="498">
        <v>1</v>
      </c>
      <c r="O683" s="498">
        <v>205</v>
      </c>
      <c r="P683" s="511">
        <v>0.25122549019607843</v>
      </c>
      <c r="Q683" s="499">
        <v>205</v>
      </c>
    </row>
    <row r="684" spans="1:17" ht="14.4" customHeight="1" x14ac:dyDescent="0.3">
      <c r="A684" s="494" t="s">
        <v>2638</v>
      </c>
      <c r="B684" s="495" t="s">
        <v>2082</v>
      </c>
      <c r="C684" s="495" t="s">
        <v>2057</v>
      </c>
      <c r="D684" s="495" t="s">
        <v>2264</v>
      </c>
      <c r="E684" s="495" t="s">
        <v>2265</v>
      </c>
      <c r="F684" s="498">
        <v>193</v>
      </c>
      <c r="G684" s="498">
        <v>28757</v>
      </c>
      <c r="H684" s="498">
        <v>1</v>
      </c>
      <c r="I684" s="498">
        <v>149</v>
      </c>
      <c r="J684" s="498">
        <v>203</v>
      </c>
      <c r="K684" s="498">
        <v>30450</v>
      </c>
      <c r="L684" s="498">
        <v>1.0588726223180442</v>
      </c>
      <c r="M684" s="498">
        <v>150</v>
      </c>
      <c r="N684" s="498">
        <v>131</v>
      </c>
      <c r="O684" s="498">
        <v>19708</v>
      </c>
      <c r="P684" s="511">
        <v>0.68532878951211884</v>
      </c>
      <c r="Q684" s="499">
        <v>150.44274809160305</v>
      </c>
    </row>
    <row r="685" spans="1:17" ht="14.4" customHeight="1" x14ac:dyDescent="0.3">
      <c r="A685" s="494" t="s">
        <v>2638</v>
      </c>
      <c r="B685" s="495" t="s">
        <v>2082</v>
      </c>
      <c r="C685" s="495" t="s">
        <v>2057</v>
      </c>
      <c r="D685" s="495" t="s">
        <v>2266</v>
      </c>
      <c r="E685" s="495" t="s">
        <v>2267</v>
      </c>
      <c r="F685" s="498">
        <v>546</v>
      </c>
      <c r="G685" s="498">
        <v>98826</v>
      </c>
      <c r="H685" s="498">
        <v>1</v>
      </c>
      <c r="I685" s="498">
        <v>181</v>
      </c>
      <c r="J685" s="498">
        <v>358</v>
      </c>
      <c r="K685" s="498">
        <v>65156</v>
      </c>
      <c r="L685" s="498">
        <v>0.6593001841620626</v>
      </c>
      <c r="M685" s="498">
        <v>182</v>
      </c>
      <c r="N685" s="498">
        <v>465</v>
      </c>
      <c r="O685" s="498">
        <v>84863</v>
      </c>
      <c r="P685" s="511">
        <v>0.85871127031348027</v>
      </c>
      <c r="Q685" s="499">
        <v>182.5010752688172</v>
      </c>
    </row>
    <row r="686" spans="1:17" ht="14.4" customHeight="1" x14ac:dyDescent="0.3">
      <c r="A686" s="494" t="s">
        <v>2638</v>
      </c>
      <c r="B686" s="495" t="s">
        <v>2082</v>
      </c>
      <c r="C686" s="495" t="s">
        <v>2057</v>
      </c>
      <c r="D686" s="495" t="s">
        <v>2268</v>
      </c>
      <c r="E686" s="495" t="s">
        <v>2269</v>
      </c>
      <c r="F686" s="498">
        <v>10</v>
      </c>
      <c r="G686" s="498">
        <v>1240</v>
      </c>
      <c r="H686" s="498">
        <v>1</v>
      </c>
      <c r="I686" s="498">
        <v>124</v>
      </c>
      <c r="J686" s="498">
        <v>21</v>
      </c>
      <c r="K686" s="498">
        <v>2604</v>
      </c>
      <c r="L686" s="498">
        <v>2.1</v>
      </c>
      <c r="M686" s="498">
        <v>124</v>
      </c>
      <c r="N686" s="498">
        <v>10</v>
      </c>
      <c r="O686" s="498">
        <v>1246</v>
      </c>
      <c r="P686" s="511">
        <v>1.0048387096774194</v>
      </c>
      <c r="Q686" s="499">
        <v>124.6</v>
      </c>
    </row>
    <row r="687" spans="1:17" ht="14.4" customHeight="1" x14ac:dyDescent="0.3">
      <c r="A687" s="494" t="s">
        <v>2638</v>
      </c>
      <c r="B687" s="495" t="s">
        <v>2082</v>
      </c>
      <c r="C687" s="495" t="s">
        <v>2057</v>
      </c>
      <c r="D687" s="495" t="s">
        <v>2270</v>
      </c>
      <c r="E687" s="495" t="s">
        <v>2271</v>
      </c>
      <c r="F687" s="498">
        <v>21</v>
      </c>
      <c r="G687" s="498">
        <v>4536</v>
      </c>
      <c r="H687" s="498">
        <v>1</v>
      </c>
      <c r="I687" s="498">
        <v>216</v>
      </c>
      <c r="J687" s="498">
        <v>18</v>
      </c>
      <c r="K687" s="498">
        <v>3906</v>
      </c>
      <c r="L687" s="498">
        <v>0.86111111111111116</v>
      </c>
      <c r="M687" s="498">
        <v>217</v>
      </c>
      <c r="N687" s="498">
        <v>27</v>
      </c>
      <c r="O687" s="498">
        <v>5878</v>
      </c>
      <c r="P687" s="511">
        <v>1.2958553791887126</v>
      </c>
      <c r="Q687" s="499">
        <v>217.7037037037037</v>
      </c>
    </row>
    <row r="688" spans="1:17" ht="14.4" customHeight="1" x14ac:dyDescent="0.3">
      <c r="A688" s="494" t="s">
        <v>2638</v>
      </c>
      <c r="B688" s="495" t="s">
        <v>2082</v>
      </c>
      <c r="C688" s="495" t="s">
        <v>2057</v>
      </c>
      <c r="D688" s="495" t="s">
        <v>2272</v>
      </c>
      <c r="E688" s="495" t="s">
        <v>2273</v>
      </c>
      <c r="F688" s="498">
        <v>5</v>
      </c>
      <c r="G688" s="498">
        <v>1080</v>
      </c>
      <c r="H688" s="498">
        <v>1</v>
      </c>
      <c r="I688" s="498">
        <v>216</v>
      </c>
      <c r="J688" s="498">
        <v>6</v>
      </c>
      <c r="K688" s="498">
        <v>1302</v>
      </c>
      <c r="L688" s="498">
        <v>1.2055555555555555</v>
      </c>
      <c r="M688" s="498">
        <v>217</v>
      </c>
      <c r="N688" s="498">
        <v>6</v>
      </c>
      <c r="O688" s="498">
        <v>1304</v>
      </c>
      <c r="P688" s="511">
        <v>1.2074074074074075</v>
      </c>
      <c r="Q688" s="499">
        <v>217.33333333333334</v>
      </c>
    </row>
    <row r="689" spans="1:17" ht="14.4" customHeight="1" x14ac:dyDescent="0.3">
      <c r="A689" s="494" t="s">
        <v>2638</v>
      </c>
      <c r="B689" s="495" t="s">
        <v>2082</v>
      </c>
      <c r="C689" s="495" t="s">
        <v>2057</v>
      </c>
      <c r="D689" s="495" t="s">
        <v>2276</v>
      </c>
      <c r="E689" s="495" t="s">
        <v>2277</v>
      </c>
      <c r="F689" s="498">
        <v>4</v>
      </c>
      <c r="G689" s="498">
        <v>872</v>
      </c>
      <c r="H689" s="498">
        <v>1</v>
      </c>
      <c r="I689" s="498">
        <v>218</v>
      </c>
      <c r="J689" s="498">
        <v>4</v>
      </c>
      <c r="K689" s="498">
        <v>876</v>
      </c>
      <c r="L689" s="498">
        <v>1.0045871559633028</v>
      </c>
      <c r="M689" s="498">
        <v>219</v>
      </c>
      <c r="N689" s="498">
        <v>2</v>
      </c>
      <c r="O689" s="498">
        <v>439</v>
      </c>
      <c r="P689" s="511">
        <v>0.50344036697247707</v>
      </c>
      <c r="Q689" s="499">
        <v>219.5</v>
      </c>
    </row>
    <row r="690" spans="1:17" ht="14.4" customHeight="1" x14ac:dyDescent="0.3">
      <c r="A690" s="494" t="s">
        <v>2638</v>
      </c>
      <c r="B690" s="495" t="s">
        <v>2082</v>
      </c>
      <c r="C690" s="495" t="s">
        <v>2057</v>
      </c>
      <c r="D690" s="495" t="s">
        <v>2278</v>
      </c>
      <c r="E690" s="495" t="s">
        <v>2279</v>
      </c>
      <c r="F690" s="498">
        <v>1</v>
      </c>
      <c r="G690" s="498">
        <v>608</v>
      </c>
      <c r="H690" s="498">
        <v>1</v>
      </c>
      <c r="I690" s="498">
        <v>608</v>
      </c>
      <c r="J690" s="498"/>
      <c r="K690" s="498"/>
      <c r="L690" s="498"/>
      <c r="M690" s="498"/>
      <c r="N690" s="498"/>
      <c r="O690" s="498"/>
      <c r="P690" s="511"/>
      <c r="Q690" s="499"/>
    </row>
    <row r="691" spans="1:17" ht="14.4" customHeight="1" x14ac:dyDescent="0.3">
      <c r="A691" s="494" t="s">
        <v>2638</v>
      </c>
      <c r="B691" s="495" t="s">
        <v>2082</v>
      </c>
      <c r="C691" s="495" t="s">
        <v>2057</v>
      </c>
      <c r="D691" s="495" t="s">
        <v>2294</v>
      </c>
      <c r="E691" s="495" t="s">
        <v>2295</v>
      </c>
      <c r="F691" s="498">
        <v>1</v>
      </c>
      <c r="G691" s="498">
        <v>325</v>
      </c>
      <c r="H691" s="498">
        <v>1</v>
      </c>
      <c r="I691" s="498">
        <v>325</v>
      </c>
      <c r="J691" s="498">
        <v>1</v>
      </c>
      <c r="K691" s="498">
        <v>326</v>
      </c>
      <c r="L691" s="498">
        <v>1.003076923076923</v>
      </c>
      <c r="M691" s="498">
        <v>326</v>
      </c>
      <c r="N691" s="498"/>
      <c r="O691" s="498"/>
      <c r="P691" s="511"/>
      <c r="Q691" s="499"/>
    </row>
    <row r="692" spans="1:17" ht="14.4" customHeight="1" x14ac:dyDescent="0.3">
      <c r="A692" s="494" t="s">
        <v>2638</v>
      </c>
      <c r="B692" s="495" t="s">
        <v>2082</v>
      </c>
      <c r="C692" s="495" t="s">
        <v>2057</v>
      </c>
      <c r="D692" s="495" t="s">
        <v>2300</v>
      </c>
      <c r="E692" s="495" t="s">
        <v>2301</v>
      </c>
      <c r="F692" s="498">
        <v>13</v>
      </c>
      <c r="G692" s="498">
        <v>53586</v>
      </c>
      <c r="H692" s="498">
        <v>1</v>
      </c>
      <c r="I692" s="498">
        <v>4122</v>
      </c>
      <c r="J692" s="498">
        <v>21</v>
      </c>
      <c r="K692" s="498">
        <v>86667</v>
      </c>
      <c r="L692" s="498">
        <v>1.6173440824095846</v>
      </c>
      <c r="M692" s="498">
        <v>4127</v>
      </c>
      <c r="N692" s="498">
        <v>26</v>
      </c>
      <c r="O692" s="498">
        <v>107398</v>
      </c>
      <c r="P692" s="511">
        <v>2.0042175195013625</v>
      </c>
      <c r="Q692" s="499">
        <v>4130.6923076923076</v>
      </c>
    </row>
    <row r="693" spans="1:17" ht="14.4" customHeight="1" x14ac:dyDescent="0.3">
      <c r="A693" s="494" t="s">
        <v>2638</v>
      </c>
      <c r="B693" s="495" t="s">
        <v>2082</v>
      </c>
      <c r="C693" s="495" t="s">
        <v>2057</v>
      </c>
      <c r="D693" s="495" t="s">
        <v>2314</v>
      </c>
      <c r="E693" s="495" t="s">
        <v>2315</v>
      </c>
      <c r="F693" s="498">
        <v>37</v>
      </c>
      <c r="G693" s="498">
        <v>141007</v>
      </c>
      <c r="H693" s="498">
        <v>1</v>
      </c>
      <c r="I693" s="498">
        <v>3811</v>
      </c>
      <c r="J693" s="498">
        <v>68</v>
      </c>
      <c r="K693" s="498">
        <v>259420</v>
      </c>
      <c r="L693" s="498">
        <v>1.8397668200869461</v>
      </c>
      <c r="M693" s="498">
        <v>3815</v>
      </c>
      <c r="N693" s="498">
        <v>69</v>
      </c>
      <c r="O693" s="498">
        <v>263403</v>
      </c>
      <c r="P693" s="511">
        <v>1.8680136447126738</v>
      </c>
      <c r="Q693" s="499">
        <v>3817.4347826086955</v>
      </c>
    </row>
    <row r="694" spans="1:17" ht="14.4" customHeight="1" x14ac:dyDescent="0.3">
      <c r="A694" s="494" t="s">
        <v>2638</v>
      </c>
      <c r="B694" s="495" t="s">
        <v>2082</v>
      </c>
      <c r="C694" s="495" t="s">
        <v>2057</v>
      </c>
      <c r="D694" s="495" t="s">
        <v>2318</v>
      </c>
      <c r="E694" s="495" t="s">
        <v>2319</v>
      </c>
      <c r="F694" s="498"/>
      <c r="G694" s="498"/>
      <c r="H694" s="498"/>
      <c r="I694" s="498"/>
      <c r="J694" s="498"/>
      <c r="K694" s="498"/>
      <c r="L694" s="498"/>
      <c r="M694" s="498"/>
      <c r="N694" s="498">
        <v>2</v>
      </c>
      <c r="O694" s="498">
        <v>15670</v>
      </c>
      <c r="P694" s="511"/>
      <c r="Q694" s="499">
        <v>7835</v>
      </c>
    </row>
    <row r="695" spans="1:17" ht="14.4" customHeight="1" x14ac:dyDescent="0.3">
      <c r="A695" s="494" t="s">
        <v>2638</v>
      </c>
      <c r="B695" s="495" t="s">
        <v>2082</v>
      </c>
      <c r="C695" s="495" t="s">
        <v>2057</v>
      </c>
      <c r="D695" s="495" t="s">
        <v>2330</v>
      </c>
      <c r="E695" s="495" t="s">
        <v>2331</v>
      </c>
      <c r="F695" s="498">
        <v>8</v>
      </c>
      <c r="G695" s="498">
        <v>10208</v>
      </c>
      <c r="H695" s="498">
        <v>1</v>
      </c>
      <c r="I695" s="498">
        <v>1276</v>
      </c>
      <c r="J695" s="498">
        <v>9</v>
      </c>
      <c r="K695" s="498">
        <v>11493</v>
      </c>
      <c r="L695" s="498">
        <v>1.1258816614420062</v>
      </c>
      <c r="M695" s="498">
        <v>1277</v>
      </c>
      <c r="N695" s="498">
        <v>5</v>
      </c>
      <c r="O695" s="498">
        <v>6391</v>
      </c>
      <c r="P695" s="511">
        <v>0.62607758620689657</v>
      </c>
      <c r="Q695" s="499">
        <v>1278.2</v>
      </c>
    </row>
    <row r="696" spans="1:17" ht="14.4" customHeight="1" x14ac:dyDescent="0.3">
      <c r="A696" s="494" t="s">
        <v>2638</v>
      </c>
      <c r="B696" s="495" t="s">
        <v>2082</v>
      </c>
      <c r="C696" s="495" t="s">
        <v>2057</v>
      </c>
      <c r="D696" s="495" t="s">
        <v>2332</v>
      </c>
      <c r="E696" s="495" t="s">
        <v>2333</v>
      </c>
      <c r="F696" s="498">
        <v>3</v>
      </c>
      <c r="G696" s="498">
        <v>3489</v>
      </c>
      <c r="H696" s="498">
        <v>1</v>
      </c>
      <c r="I696" s="498">
        <v>1163</v>
      </c>
      <c r="J696" s="498">
        <v>2</v>
      </c>
      <c r="K696" s="498">
        <v>2328</v>
      </c>
      <c r="L696" s="498">
        <v>0.66723989681857265</v>
      </c>
      <c r="M696" s="498">
        <v>1164</v>
      </c>
      <c r="N696" s="498"/>
      <c r="O696" s="498"/>
      <c r="P696" s="511"/>
      <c r="Q696" s="499"/>
    </row>
    <row r="697" spans="1:17" ht="14.4" customHeight="1" x14ac:dyDescent="0.3">
      <c r="A697" s="494" t="s">
        <v>2638</v>
      </c>
      <c r="B697" s="495" t="s">
        <v>2082</v>
      </c>
      <c r="C697" s="495" t="s">
        <v>2057</v>
      </c>
      <c r="D697" s="495" t="s">
        <v>2334</v>
      </c>
      <c r="E697" s="495" t="s">
        <v>2335</v>
      </c>
      <c r="F697" s="498">
        <v>138</v>
      </c>
      <c r="G697" s="498">
        <v>698970</v>
      </c>
      <c r="H697" s="498">
        <v>1</v>
      </c>
      <c r="I697" s="498">
        <v>5065</v>
      </c>
      <c r="J697" s="498">
        <v>134</v>
      </c>
      <c r="K697" s="498">
        <v>679112</v>
      </c>
      <c r="L697" s="498">
        <v>0.97158962473353649</v>
      </c>
      <c r="M697" s="498">
        <v>5068</v>
      </c>
      <c r="N697" s="498">
        <v>202</v>
      </c>
      <c r="O697" s="498">
        <v>1024396</v>
      </c>
      <c r="P697" s="511">
        <v>1.4655793524757859</v>
      </c>
      <c r="Q697" s="499">
        <v>5071.2673267326736</v>
      </c>
    </row>
    <row r="698" spans="1:17" ht="14.4" customHeight="1" x14ac:dyDescent="0.3">
      <c r="A698" s="494" t="s">
        <v>2638</v>
      </c>
      <c r="B698" s="495" t="s">
        <v>2082</v>
      </c>
      <c r="C698" s="495" t="s">
        <v>2057</v>
      </c>
      <c r="D698" s="495" t="s">
        <v>2338</v>
      </c>
      <c r="E698" s="495" t="s">
        <v>2339</v>
      </c>
      <c r="F698" s="498">
        <v>3</v>
      </c>
      <c r="G698" s="498">
        <v>16515</v>
      </c>
      <c r="H698" s="498">
        <v>1</v>
      </c>
      <c r="I698" s="498">
        <v>5505</v>
      </c>
      <c r="J698" s="498">
        <v>1</v>
      </c>
      <c r="K698" s="498">
        <v>5508</v>
      </c>
      <c r="L698" s="498">
        <v>0.33351498637602178</v>
      </c>
      <c r="M698" s="498">
        <v>5508</v>
      </c>
      <c r="N698" s="498">
        <v>5</v>
      </c>
      <c r="O698" s="498">
        <v>27564</v>
      </c>
      <c r="P698" s="511">
        <v>1.6690281562216167</v>
      </c>
      <c r="Q698" s="499">
        <v>5512.8</v>
      </c>
    </row>
    <row r="699" spans="1:17" ht="14.4" customHeight="1" x14ac:dyDescent="0.3">
      <c r="A699" s="494" t="s">
        <v>2638</v>
      </c>
      <c r="B699" s="495" t="s">
        <v>2082</v>
      </c>
      <c r="C699" s="495" t="s">
        <v>2057</v>
      </c>
      <c r="D699" s="495" t="s">
        <v>2340</v>
      </c>
      <c r="E699" s="495" t="s">
        <v>2341</v>
      </c>
      <c r="F699" s="498">
        <v>1</v>
      </c>
      <c r="G699" s="498">
        <v>738</v>
      </c>
      <c r="H699" s="498">
        <v>1</v>
      </c>
      <c r="I699" s="498">
        <v>738</v>
      </c>
      <c r="J699" s="498"/>
      <c r="K699" s="498"/>
      <c r="L699" s="498"/>
      <c r="M699" s="498"/>
      <c r="N699" s="498"/>
      <c r="O699" s="498"/>
      <c r="P699" s="511"/>
      <c r="Q699" s="499"/>
    </row>
    <row r="700" spans="1:17" ht="14.4" customHeight="1" x14ac:dyDescent="0.3">
      <c r="A700" s="494" t="s">
        <v>2638</v>
      </c>
      <c r="B700" s="495" t="s">
        <v>2082</v>
      </c>
      <c r="C700" s="495" t="s">
        <v>2057</v>
      </c>
      <c r="D700" s="495" t="s">
        <v>2342</v>
      </c>
      <c r="E700" s="495" t="s">
        <v>2343</v>
      </c>
      <c r="F700" s="498">
        <v>209</v>
      </c>
      <c r="G700" s="498">
        <v>35948</v>
      </c>
      <c r="H700" s="498">
        <v>1</v>
      </c>
      <c r="I700" s="498">
        <v>172</v>
      </c>
      <c r="J700" s="498">
        <v>187</v>
      </c>
      <c r="K700" s="498">
        <v>32351</v>
      </c>
      <c r="L700" s="498">
        <v>0.89993880048959607</v>
      </c>
      <c r="M700" s="498">
        <v>173</v>
      </c>
      <c r="N700" s="498">
        <v>201</v>
      </c>
      <c r="O700" s="498">
        <v>34875</v>
      </c>
      <c r="P700" s="511">
        <v>0.9701513296984533</v>
      </c>
      <c r="Q700" s="499">
        <v>173.50746268656715</v>
      </c>
    </row>
    <row r="701" spans="1:17" ht="14.4" customHeight="1" x14ac:dyDescent="0.3">
      <c r="A701" s="494" t="s">
        <v>2638</v>
      </c>
      <c r="B701" s="495" t="s">
        <v>2082</v>
      </c>
      <c r="C701" s="495" t="s">
        <v>2057</v>
      </c>
      <c r="D701" s="495" t="s">
        <v>2344</v>
      </c>
      <c r="E701" s="495" t="s">
        <v>2345</v>
      </c>
      <c r="F701" s="498">
        <v>413</v>
      </c>
      <c r="G701" s="498">
        <v>823522</v>
      </c>
      <c r="H701" s="498">
        <v>1</v>
      </c>
      <c r="I701" s="498">
        <v>1994</v>
      </c>
      <c r="J701" s="498">
        <v>371</v>
      </c>
      <c r="K701" s="498">
        <v>740516</v>
      </c>
      <c r="L701" s="498">
        <v>0.89920609285483566</v>
      </c>
      <c r="M701" s="498">
        <v>1996</v>
      </c>
      <c r="N701" s="498">
        <v>253</v>
      </c>
      <c r="O701" s="498">
        <v>505351</v>
      </c>
      <c r="P701" s="511">
        <v>0.61364602281420533</v>
      </c>
      <c r="Q701" s="499">
        <v>1997.4347826086957</v>
      </c>
    </row>
    <row r="702" spans="1:17" ht="14.4" customHeight="1" x14ac:dyDescent="0.3">
      <c r="A702" s="494" t="s">
        <v>2638</v>
      </c>
      <c r="B702" s="495" t="s">
        <v>2082</v>
      </c>
      <c r="C702" s="495" t="s">
        <v>2057</v>
      </c>
      <c r="D702" s="495" t="s">
        <v>2350</v>
      </c>
      <c r="E702" s="495" t="s">
        <v>2351</v>
      </c>
      <c r="F702" s="498">
        <v>61</v>
      </c>
      <c r="G702" s="498">
        <v>164151</v>
      </c>
      <c r="H702" s="498">
        <v>1</v>
      </c>
      <c r="I702" s="498">
        <v>2691</v>
      </c>
      <c r="J702" s="498">
        <v>42</v>
      </c>
      <c r="K702" s="498">
        <v>113064</v>
      </c>
      <c r="L702" s="498">
        <v>0.68878045214467165</v>
      </c>
      <c r="M702" s="498">
        <v>2692</v>
      </c>
      <c r="N702" s="498">
        <v>76</v>
      </c>
      <c r="O702" s="498">
        <v>204709</v>
      </c>
      <c r="P702" s="511">
        <v>1.2470773860652691</v>
      </c>
      <c r="Q702" s="499">
        <v>2693.5394736842104</v>
      </c>
    </row>
    <row r="703" spans="1:17" ht="14.4" customHeight="1" x14ac:dyDescent="0.3">
      <c r="A703" s="494" t="s">
        <v>2638</v>
      </c>
      <c r="B703" s="495" t="s">
        <v>2082</v>
      </c>
      <c r="C703" s="495" t="s">
        <v>2057</v>
      </c>
      <c r="D703" s="495" t="s">
        <v>2362</v>
      </c>
      <c r="E703" s="495" t="s">
        <v>2363</v>
      </c>
      <c r="F703" s="498"/>
      <c r="G703" s="498"/>
      <c r="H703" s="498"/>
      <c r="I703" s="498"/>
      <c r="J703" s="498">
        <v>2</v>
      </c>
      <c r="K703" s="498">
        <v>4152</v>
      </c>
      <c r="L703" s="498"/>
      <c r="M703" s="498">
        <v>2076</v>
      </c>
      <c r="N703" s="498">
        <v>2</v>
      </c>
      <c r="O703" s="498">
        <v>4152</v>
      </c>
      <c r="P703" s="511"/>
      <c r="Q703" s="499">
        <v>2076</v>
      </c>
    </row>
    <row r="704" spans="1:17" ht="14.4" customHeight="1" x14ac:dyDescent="0.3">
      <c r="A704" s="494" t="s">
        <v>2638</v>
      </c>
      <c r="B704" s="495" t="s">
        <v>2082</v>
      </c>
      <c r="C704" s="495" t="s">
        <v>2057</v>
      </c>
      <c r="D704" s="495" t="s">
        <v>2364</v>
      </c>
      <c r="E704" s="495" t="s">
        <v>2365</v>
      </c>
      <c r="F704" s="498">
        <v>6</v>
      </c>
      <c r="G704" s="498">
        <v>894</v>
      </c>
      <c r="H704" s="498">
        <v>1</v>
      </c>
      <c r="I704" s="498">
        <v>149</v>
      </c>
      <c r="J704" s="498">
        <v>4</v>
      </c>
      <c r="K704" s="498">
        <v>600</v>
      </c>
      <c r="L704" s="498">
        <v>0.67114093959731547</v>
      </c>
      <c r="M704" s="498">
        <v>150</v>
      </c>
      <c r="N704" s="498">
        <v>5</v>
      </c>
      <c r="O704" s="498">
        <v>754</v>
      </c>
      <c r="P704" s="511">
        <v>0.84340044742729303</v>
      </c>
      <c r="Q704" s="499">
        <v>150.80000000000001</v>
      </c>
    </row>
    <row r="705" spans="1:17" ht="14.4" customHeight="1" x14ac:dyDescent="0.3">
      <c r="A705" s="494" t="s">
        <v>2638</v>
      </c>
      <c r="B705" s="495" t="s">
        <v>2082</v>
      </c>
      <c r="C705" s="495" t="s">
        <v>2057</v>
      </c>
      <c r="D705" s="495" t="s">
        <v>2366</v>
      </c>
      <c r="E705" s="495" t="s">
        <v>2367</v>
      </c>
      <c r="F705" s="498">
        <v>11</v>
      </c>
      <c r="G705" s="498">
        <v>2112</v>
      </c>
      <c r="H705" s="498">
        <v>1</v>
      </c>
      <c r="I705" s="498">
        <v>192</v>
      </c>
      <c r="J705" s="498">
        <v>8</v>
      </c>
      <c r="K705" s="498">
        <v>1544</v>
      </c>
      <c r="L705" s="498">
        <v>0.73106060606060608</v>
      </c>
      <c r="M705" s="498">
        <v>193</v>
      </c>
      <c r="N705" s="498">
        <v>6</v>
      </c>
      <c r="O705" s="498">
        <v>1164</v>
      </c>
      <c r="P705" s="511">
        <v>0.55113636363636365</v>
      </c>
      <c r="Q705" s="499">
        <v>194</v>
      </c>
    </row>
    <row r="706" spans="1:17" ht="14.4" customHeight="1" x14ac:dyDescent="0.3">
      <c r="A706" s="494" t="s">
        <v>2638</v>
      </c>
      <c r="B706" s="495" t="s">
        <v>2082</v>
      </c>
      <c r="C706" s="495" t="s">
        <v>2057</v>
      </c>
      <c r="D706" s="495" t="s">
        <v>2368</v>
      </c>
      <c r="E706" s="495" t="s">
        <v>2369</v>
      </c>
      <c r="F706" s="498">
        <v>2018</v>
      </c>
      <c r="G706" s="498">
        <v>397546</v>
      </c>
      <c r="H706" s="498">
        <v>1</v>
      </c>
      <c r="I706" s="498">
        <v>197</v>
      </c>
      <c r="J706" s="498">
        <v>1570</v>
      </c>
      <c r="K706" s="498">
        <v>310860</v>
      </c>
      <c r="L706" s="498">
        <v>0.78194724635639645</v>
      </c>
      <c r="M706" s="498">
        <v>198</v>
      </c>
      <c r="N706" s="498">
        <v>2203</v>
      </c>
      <c r="O706" s="498">
        <v>437373</v>
      </c>
      <c r="P706" s="511">
        <v>1.1001821172895716</v>
      </c>
      <c r="Q706" s="499">
        <v>198.53517930095325</v>
      </c>
    </row>
    <row r="707" spans="1:17" ht="14.4" customHeight="1" x14ac:dyDescent="0.3">
      <c r="A707" s="494" t="s">
        <v>2638</v>
      </c>
      <c r="B707" s="495" t="s">
        <v>2082</v>
      </c>
      <c r="C707" s="495" t="s">
        <v>2057</v>
      </c>
      <c r="D707" s="495" t="s">
        <v>2370</v>
      </c>
      <c r="E707" s="495" t="s">
        <v>2371</v>
      </c>
      <c r="F707" s="498">
        <v>1</v>
      </c>
      <c r="G707" s="498">
        <v>414</v>
      </c>
      <c r="H707" s="498">
        <v>1</v>
      </c>
      <c r="I707" s="498">
        <v>414</v>
      </c>
      <c r="J707" s="498"/>
      <c r="K707" s="498"/>
      <c r="L707" s="498"/>
      <c r="M707" s="498"/>
      <c r="N707" s="498"/>
      <c r="O707" s="498"/>
      <c r="P707" s="511"/>
      <c r="Q707" s="499"/>
    </row>
    <row r="708" spans="1:17" ht="14.4" customHeight="1" x14ac:dyDescent="0.3">
      <c r="A708" s="494" t="s">
        <v>2638</v>
      </c>
      <c r="B708" s="495" t="s">
        <v>2082</v>
      </c>
      <c r="C708" s="495" t="s">
        <v>2057</v>
      </c>
      <c r="D708" s="495" t="s">
        <v>2374</v>
      </c>
      <c r="E708" s="495" t="s">
        <v>2375</v>
      </c>
      <c r="F708" s="498">
        <v>4</v>
      </c>
      <c r="G708" s="498">
        <v>628</v>
      </c>
      <c r="H708" s="498">
        <v>1</v>
      </c>
      <c r="I708" s="498">
        <v>157</v>
      </c>
      <c r="J708" s="498">
        <v>10</v>
      </c>
      <c r="K708" s="498">
        <v>1580</v>
      </c>
      <c r="L708" s="498">
        <v>2.515923566878981</v>
      </c>
      <c r="M708" s="498">
        <v>158</v>
      </c>
      <c r="N708" s="498">
        <v>3</v>
      </c>
      <c r="O708" s="498">
        <v>475</v>
      </c>
      <c r="P708" s="511">
        <v>0.75636942675159236</v>
      </c>
      <c r="Q708" s="499">
        <v>158.33333333333334</v>
      </c>
    </row>
    <row r="709" spans="1:17" ht="14.4" customHeight="1" x14ac:dyDescent="0.3">
      <c r="A709" s="494" t="s">
        <v>2638</v>
      </c>
      <c r="B709" s="495" t="s">
        <v>2082</v>
      </c>
      <c r="C709" s="495" t="s">
        <v>2057</v>
      </c>
      <c r="D709" s="495" t="s">
        <v>2376</v>
      </c>
      <c r="E709" s="495" t="s">
        <v>2377</v>
      </c>
      <c r="F709" s="498">
        <v>2</v>
      </c>
      <c r="G709" s="498">
        <v>622</v>
      </c>
      <c r="H709" s="498">
        <v>1</v>
      </c>
      <c r="I709" s="498">
        <v>311</v>
      </c>
      <c r="J709" s="498"/>
      <c r="K709" s="498"/>
      <c r="L709" s="498"/>
      <c r="M709" s="498"/>
      <c r="N709" s="498"/>
      <c r="O709" s="498"/>
      <c r="P709" s="511"/>
      <c r="Q709" s="499"/>
    </row>
    <row r="710" spans="1:17" ht="14.4" customHeight="1" x14ac:dyDescent="0.3">
      <c r="A710" s="494" t="s">
        <v>2638</v>
      </c>
      <c r="B710" s="495" t="s">
        <v>2082</v>
      </c>
      <c r="C710" s="495" t="s">
        <v>2057</v>
      </c>
      <c r="D710" s="495" t="s">
        <v>2380</v>
      </c>
      <c r="E710" s="495" t="s">
        <v>2381</v>
      </c>
      <c r="F710" s="498">
        <v>45</v>
      </c>
      <c r="G710" s="498">
        <v>95220</v>
      </c>
      <c r="H710" s="498">
        <v>1</v>
      </c>
      <c r="I710" s="498">
        <v>2116</v>
      </c>
      <c r="J710" s="498">
        <v>105</v>
      </c>
      <c r="K710" s="498">
        <v>222390</v>
      </c>
      <c r="L710" s="498">
        <v>2.3355387523629489</v>
      </c>
      <c r="M710" s="498">
        <v>2118</v>
      </c>
      <c r="N710" s="498">
        <v>86</v>
      </c>
      <c r="O710" s="498">
        <v>182298</v>
      </c>
      <c r="P710" s="511">
        <v>1.9144927536231884</v>
      </c>
      <c r="Q710" s="499">
        <v>2119.7441860465115</v>
      </c>
    </row>
    <row r="711" spans="1:17" ht="14.4" customHeight="1" x14ac:dyDescent="0.3">
      <c r="A711" s="494" t="s">
        <v>2638</v>
      </c>
      <c r="B711" s="495" t="s">
        <v>2082</v>
      </c>
      <c r="C711" s="495" t="s">
        <v>2057</v>
      </c>
      <c r="D711" s="495" t="s">
        <v>2382</v>
      </c>
      <c r="E711" s="495" t="s">
        <v>2315</v>
      </c>
      <c r="F711" s="498">
        <v>38</v>
      </c>
      <c r="G711" s="498">
        <v>70756</v>
      </c>
      <c r="H711" s="498">
        <v>1</v>
      </c>
      <c r="I711" s="498">
        <v>1862</v>
      </c>
      <c r="J711" s="498">
        <v>68</v>
      </c>
      <c r="K711" s="498">
        <v>126752</v>
      </c>
      <c r="L711" s="498">
        <v>1.7913957826898073</v>
      </c>
      <c r="M711" s="498">
        <v>1864</v>
      </c>
      <c r="N711" s="498">
        <v>74</v>
      </c>
      <c r="O711" s="498">
        <v>138020</v>
      </c>
      <c r="P711" s="511">
        <v>1.9506472949290519</v>
      </c>
      <c r="Q711" s="499">
        <v>1865.1351351351352</v>
      </c>
    </row>
    <row r="712" spans="1:17" ht="14.4" customHeight="1" x14ac:dyDescent="0.3">
      <c r="A712" s="494" t="s">
        <v>2638</v>
      </c>
      <c r="B712" s="495" t="s">
        <v>2082</v>
      </c>
      <c r="C712" s="495" t="s">
        <v>2057</v>
      </c>
      <c r="D712" s="495" t="s">
        <v>2383</v>
      </c>
      <c r="E712" s="495" t="s">
        <v>2384</v>
      </c>
      <c r="F712" s="498">
        <v>1</v>
      </c>
      <c r="G712" s="498">
        <v>157</v>
      </c>
      <c r="H712" s="498">
        <v>1</v>
      </c>
      <c r="I712" s="498">
        <v>157</v>
      </c>
      <c r="J712" s="498">
        <v>2</v>
      </c>
      <c r="K712" s="498">
        <v>316</v>
      </c>
      <c r="L712" s="498">
        <v>2.0127388535031847</v>
      </c>
      <c r="M712" s="498">
        <v>158</v>
      </c>
      <c r="N712" s="498">
        <v>1</v>
      </c>
      <c r="O712" s="498">
        <v>159</v>
      </c>
      <c r="P712" s="511">
        <v>1.0127388535031847</v>
      </c>
      <c r="Q712" s="499">
        <v>159</v>
      </c>
    </row>
    <row r="713" spans="1:17" ht="14.4" customHeight="1" x14ac:dyDescent="0.3">
      <c r="A713" s="494" t="s">
        <v>2638</v>
      </c>
      <c r="B713" s="495" t="s">
        <v>2082</v>
      </c>
      <c r="C713" s="495" t="s">
        <v>2057</v>
      </c>
      <c r="D713" s="495" t="s">
        <v>2391</v>
      </c>
      <c r="E713" s="495" t="s">
        <v>2392</v>
      </c>
      <c r="F713" s="498">
        <v>20</v>
      </c>
      <c r="G713" s="498">
        <v>167560</v>
      </c>
      <c r="H713" s="498">
        <v>1</v>
      </c>
      <c r="I713" s="498">
        <v>8378</v>
      </c>
      <c r="J713" s="498">
        <v>37</v>
      </c>
      <c r="K713" s="498">
        <v>310208</v>
      </c>
      <c r="L713" s="498">
        <v>1.8513248985438051</v>
      </c>
      <c r="M713" s="498">
        <v>8384</v>
      </c>
      <c r="N713" s="498">
        <v>46</v>
      </c>
      <c r="O713" s="498">
        <v>385862</v>
      </c>
      <c r="P713" s="511">
        <v>2.3028288374313677</v>
      </c>
      <c r="Q713" s="499">
        <v>8388.3043478260861</v>
      </c>
    </row>
    <row r="714" spans="1:17" ht="14.4" customHeight="1" x14ac:dyDescent="0.3">
      <c r="A714" s="494" t="s">
        <v>2638</v>
      </c>
      <c r="B714" s="495" t="s">
        <v>2082</v>
      </c>
      <c r="C714" s="495" t="s">
        <v>2057</v>
      </c>
      <c r="D714" s="495" t="s">
        <v>2399</v>
      </c>
      <c r="E714" s="495" t="s">
        <v>2400</v>
      </c>
      <c r="F714" s="498"/>
      <c r="G714" s="498"/>
      <c r="H714" s="498"/>
      <c r="I714" s="498"/>
      <c r="J714" s="498"/>
      <c r="K714" s="498"/>
      <c r="L714" s="498"/>
      <c r="M714" s="498"/>
      <c r="N714" s="498">
        <v>1</v>
      </c>
      <c r="O714" s="498">
        <v>1993</v>
      </c>
      <c r="P714" s="511"/>
      <c r="Q714" s="499">
        <v>1993</v>
      </c>
    </row>
    <row r="715" spans="1:17" ht="14.4" customHeight="1" x14ac:dyDescent="0.3">
      <c r="A715" s="494" t="s">
        <v>2660</v>
      </c>
      <c r="B715" s="495" t="s">
        <v>2082</v>
      </c>
      <c r="C715" s="495" t="s">
        <v>2083</v>
      </c>
      <c r="D715" s="495" t="s">
        <v>2089</v>
      </c>
      <c r="E715" s="495" t="s">
        <v>2090</v>
      </c>
      <c r="F715" s="498">
        <v>0.67</v>
      </c>
      <c r="G715" s="498">
        <v>1774.31</v>
      </c>
      <c r="H715" s="498">
        <v>1</v>
      </c>
      <c r="I715" s="498">
        <v>2648.2238805970146</v>
      </c>
      <c r="J715" s="498">
        <v>1</v>
      </c>
      <c r="K715" s="498">
        <v>2648.22</v>
      </c>
      <c r="L715" s="498">
        <v>1.4925351263307989</v>
      </c>
      <c r="M715" s="498">
        <v>2648.22</v>
      </c>
      <c r="N715" s="498">
        <v>0.67</v>
      </c>
      <c r="O715" s="498">
        <v>1789.87</v>
      </c>
      <c r="P715" s="511">
        <v>1.0087696062131195</v>
      </c>
      <c r="Q715" s="499">
        <v>2671.4477611940297</v>
      </c>
    </row>
    <row r="716" spans="1:17" ht="14.4" customHeight="1" x14ac:dyDescent="0.3">
      <c r="A716" s="494" t="s">
        <v>2660</v>
      </c>
      <c r="B716" s="495" t="s">
        <v>2082</v>
      </c>
      <c r="C716" s="495" t="s">
        <v>2083</v>
      </c>
      <c r="D716" s="495" t="s">
        <v>2096</v>
      </c>
      <c r="E716" s="495" t="s">
        <v>683</v>
      </c>
      <c r="F716" s="498">
        <v>9.8000000000000007</v>
      </c>
      <c r="G716" s="498">
        <v>12455.16</v>
      </c>
      <c r="H716" s="498">
        <v>1</v>
      </c>
      <c r="I716" s="498">
        <v>1270.9346938775509</v>
      </c>
      <c r="J716" s="498">
        <v>5.2</v>
      </c>
      <c r="K716" s="498">
        <v>5127.46</v>
      </c>
      <c r="L716" s="498">
        <v>0.41167355537785144</v>
      </c>
      <c r="M716" s="498">
        <v>986.05</v>
      </c>
      <c r="N716" s="498">
        <v>5.5</v>
      </c>
      <c r="O716" s="498">
        <v>5439.6399999999994</v>
      </c>
      <c r="P716" s="511">
        <v>0.43673786607317766</v>
      </c>
      <c r="Q716" s="499">
        <v>989.02545454545441</v>
      </c>
    </row>
    <row r="717" spans="1:17" ht="14.4" customHeight="1" x14ac:dyDescent="0.3">
      <c r="A717" s="494" t="s">
        <v>2660</v>
      </c>
      <c r="B717" s="495" t="s">
        <v>2082</v>
      </c>
      <c r="C717" s="495" t="s">
        <v>2083</v>
      </c>
      <c r="D717" s="495" t="s">
        <v>2099</v>
      </c>
      <c r="E717" s="495" t="s">
        <v>781</v>
      </c>
      <c r="F717" s="498">
        <v>1.56</v>
      </c>
      <c r="G717" s="498">
        <v>20091.850000000002</v>
      </c>
      <c r="H717" s="498">
        <v>1</v>
      </c>
      <c r="I717" s="498">
        <v>12879.391025641027</v>
      </c>
      <c r="J717" s="498">
        <v>1.8399999999999999</v>
      </c>
      <c r="K717" s="498">
        <v>19456.36</v>
      </c>
      <c r="L717" s="498">
        <v>0.96837075729711297</v>
      </c>
      <c r="M717" s="498">
        <v>10574.108695652176</v>
      </c>
      <c r="N717" s="498">
        <v>1.2900000000000003</v>
      </c>
      <c r="O717" s="498">
        <v>13335.2</v>
      </c>
      <c r="P717" s="511">
        <v>0.66371190308508177</v>
      </c>
      <c r="Q717" s="499">
        <v>10337.364341085269</v>
      </c>
    </row>
    <row r="718" spans="1:17" ht="14.4" customHeight="1" x14ac:dyDescent="0.3">
      <c r="A718" s="494" t="s">
        <v>2660</v>
      </c>
      <c r="B718" s="495" t="s">
        <v>2082</v>
      </c>
      <c r="C718" s="495" t="s">
        <v>2083</v>
      </c>
      <c r="D718" s="495" t="s">
        <v>2101</v>
      </c>
      <c r="E718" s="495" t="s">
        <v>777</v>
      </c>
      <c r="F718" s="498"/>
      <c r="G718" s="498"/>
      <c r="H718" s="498"/>
      <c r="I718" s="498"/>
      <c r="J718" s="498"/>
      <c r="K718" s="498"/>
      <c r="L718" s="498"/>
      <c r="M718" s="498"/>
      <c r="N718" s="498">
        <v>0.22</v>
      </c>
      <c r="O718" s="498">
        <v>1168.3599999999999</v>
      </c>
      <c r="P718" s="511"/>
      <c r="Q718" s="499">
        <v>5310.7272727272721</v>
      </c>
    </row>
    <row r="719" spans="1:17" ht="14.4" customHeight="1" x14ac:dyDescent="0.3">
      <c r="A719" s="494" t="s">
        <v>2660</v>
      </c>
      <c r="B719" s="495" t="s">
        <v>2082</v>
      </c>
      <c r="C719" s="495" t="s">
        <v>2083</v>
      </c>
      <c r="D719" s="495" t="s">
        <v>2102</v>
      </c>
      <c r="E719" s="495" t="s">
        <v>781</v>
      </c>
      <c r="F719" s="498">
        <v>0.64</v>
      </c>
      <c r="G719" s="498">
        <v>4127.96</v>
      </c>
      <c r="H719" s="498">
        <v>1</v>
      </c>
      <c r="I719" s="498">
        <v>6449.9375</v>
      </c>
      <c r="J719" s="498">
        <v>0.52</v>
      </c>
      <c r="K719" s="498">
        <v>3365.28</v>
      </c>
      <c r="L719" s="498">
        <v>0.81524045775637366</v>
      </c>
      <c r="M719" s="498">
        <v>6471.6923076923076</v>
      </c>
      <c r="N719" s="498">
        <v>0.57000000000000006</v>
      </c>
      <c r="O719" s="498">
        <v>3360.8599999999997</v>
      </c>
      <c r="P719" s="511">
        <v>0.81416971094681145</v>
      </c>
      <c r="Q719" s="499">
        <v>5896.2456140350869</v>
      </c>
    </row>
    <row r="720" spans="1:17" ht="14.4" customHeight="1" x14ac:dyDescent="0.3">
      <c r="A720" s="494" t="s">
        <v>2660</v>
      </c>
      <c r="B720" s="495" t="s">
        <v>2082</v>
      </c>
      <c r="C720" s="495" t="s">
        <v>2083</v>
      </c>
      <c r="D720" s="495" t="s">
        <v>2106</v>
      </c>
      <c r="E720" s="495" t="s">
        <v>687</v>
      </c>
      <c r="F720" s="498"/>
      <c r="G720" s="498"/>
      <c r="H720" s="498"/>
      <c r="I720" s="498"/>
      <c r="J720" s="498">
        <v>2</v>
      </c>
      <c r="K720" s="498">
        <v>1950.44</v>
      </c>
      <c r="L720" s="498"/>
      <c r="M720" s="498">
        <v>975.22</v>
      </c>
      <c r="N720" s="498"/>
      <c r="O720" s="498"/>
      <c r="P720" s="511"/>
      <c r="Q720" s="499"/>
    </row>
    <row r="721" spans="1:17" ht="14.4" customHeight="1" x14ac:dyDescent="0.3">
      <c r="A721" s="494" t="s">
        <v>2660</v>
      </c>
      <c r="B721" s="495" t="s">
        <v>2082</v>
      </c>
      <c r="C721" s="495" t="s">
        <v>2083</v>
      </c>
      <c r="D721" s="495" t="s">
        <v>2107</v>
      </c>
      <c r="E721" s="495" t="s">
        <v>2043</v>
      </c>
      <c r="F721" s="498">
        <v>0.06</v>
      </c>
      <c r="G721" s="498">
        <v>339.21</v>
      </c>
      <c r="H721" s="498">
        <v>1</v>
      </c>
      <c r="I721" s="498">
        <v>5653.5</v>
      </c>
      <c r="J721" s="498"/>
      <c r="K721" s="498"/>
      <c r="L721" s="498"/>
      <c r="M721" s="498"/>
      <c r="N721" s="498"/>
      <c r="O721" s="498"/>
      <c r="P721" s="511"/>
      <c r="Q721" s="499"/>
    </row>
    <row r="722" spans="1:17" ht="14.4" customHeight="1" x14ac:dyDescent="0.3">
      <c r="A722" s="494" t="s">
        <v>2660</v>
      </c>
      <c r="B722" s="495" t="s">
        <v>2082</v>
      </c>
      <c r="C722" s="495" t="s">
        <v>2083</v>
      </c>
      <c r="D722" s="495" t="s">
        <v>2108</v>
      </c>
      <c r="E722" s="495" t="s">
        <v>803</v>
      </c>
      <c r="F722" s="498">
        <v>0.08</v>
      </c>
      <c r="G722" s="498">
        <v>387.82</v>
      </c>
      <c r="H722" s="498">
        <v>1</v>
      </c>
      <c r="I722" s="498">
        <v>4847.75</v>
      </c>
      <c r="J722" s="498"/>
      <c r="K722" s="498"/>
      <c r="L722" s="498"/>
      <c r="M722" s="498"/>
      <c r="N722" s="498"/>
      <c r="O722" s="498"/>
      <c r="P722" s="511"/>
      <c r="Q722" s="499"/>
    </row>
    <row r="723" spans="1:17" ht="14.4" customHeight="1" x14ac:dyDescent="0.3">
      <c r="A723" s="494" t="s">
        <v>2660</v>
      </c>
      <c r="B723" s="495" t="s">
        <v>2082</v>
      </c>
      <c r="C723" s="495" t="s">
        <v>2083</v>
      </c>
      <c r="D723" s="495" t="s">
        <v>2109</v>
      </c>
      <c r="E723" s="495" t="s">
        <v>803</v>
      </c>
      <c r="F723" s="498"/>
      <c r="G723" s="498"/>
      <c r="H723" s="498"/>
      <c r="I723" s="498"/>
      <c r="J723" s="498">
        <v>0.1</v>
      </c>
      <c r="K723" s="498">
        <v>978.06</v>
      </c>
      <c r="L723" s="498"/>
      <c r="M723" s="498">
        <v>9780.5999999999985</v>
      </c>
      <c r="N723" s="498"/>
      <c r="O723" s="498"/>
      <c r="P723" s="511"/>
      <c r="Q723" s="499"/>
    </row>
    <row r="724" spans="1:17" ht="14.4" customHeight="1" x14ac:dyDescent="0.3">
      <c r="A724" s="494" t="s">
        <v>2660</v>
      </c>
      <c r="B724" s="495" t="s">
        <v>2082</v>
      </c>
      <c r="C724" s="495" t="s">
        <v>2083</v>
      </c>
      <c r="D724" s="495" t="s">
        <v>2110</v>
      </c>
      <c r="E724" s="495" t="s">
        <v>706</v>
      </c>
      <c r="F724" s="498">
        <v>0.6</v>
      </c>
      <c r="G724" s="498">
        <v>3247.98</v>
      </c>
      <c r="H724" s="498">
        <v>1</v>
      </c>
      <c r="I724" s="498">
        <v>5413.3</v>
      </c>
      <c r="J724" s="498">
        <v>0.05</v>
      </c>
      <c r="K724" s="498">
        <v>270.66000000000003</v>
      </c>
      <c r="L724" s="498">
        <v>8.3331793914987171E-2</v>
      </c>
      <c r="M724" s="498">
        <v>5413.2</v>
      </c>
      <c r="N724" s="498">
        <v>0.28000000000000003</v>
      </c>
      <c r="O724" s="498">
        <v>1529.0100000000002</v>
      </c>
      <c r="P724" s="511">
        <v>0.47075720909611518</v>
      </c>
      <c r="Q724" s="499">
        <v>5460.75</v>
      </c>
    </row>
    <row r="725" spans="1:17" ht="14.4" customHeight="1" x14ac:dyDescent="0.3">
      <c r="A725" s="494" t="s">
        <v>2660</v>
      </c>
      <c r="B725" s="495" t="s">
        <v>2082</v>
      </c>
      <c r="C725" s="495" t="s">
        <v>2083</v>
      </c>
      <c r="D725" s="495" t="s">
        <v>2111</v>
      </c>
      <c r="E725" s="495" t="s">
        <v>706</v>
      </c>
      <c r="F725" s="498">
        <v>2.6100000000000003</v>
      </c>
      <c r="G725" s="498">
        <v>28257.46</v>
      </c>
      <c r="H725" s="498">
        <v>1</v>
      </c>
      <c r="I725" s="498">
        <v>10826.613026819921</v>
      </c>
      <c r="J725" s="498">
        <v>3.6900000000000004</v>
      </c>
      <c r="K725" s="498">
        <v>40152.54</v>
      </c>
      <c r="L725" s="498">
        <v>1.4209536172040942</v>
      </c>
      <c r="M725" s="498">
        <v>10881.447154471543</v>
      </c>
      <c r="N725" s="498">
        <v>3.21</v>
      </c>
      <c r="O725" s="498">
        <v>35058.149999999994</v>
      </c>
      <c r="P725" s="511">
        <v>1.240668835769386</v>
      </c>
      <c r="Q725" s="499">
        <v>10921.542056074764</v>
      </c>
    </row>
    <row r="726" spans="1:17" ht="14.4" customHeight="1" x14ac:dyDescent="0.3">
      <c r="A726" s="494" t="s">
        <v>2660</v>
      </c>
      <c r="B726" s="495" t="s">
        <v>2082</v>
      </c>
      <c r="C726" s="495" t="s">
        <v>2083</v>
      </c>
      <c r="D726" s="495" t="s">
        <v>2112</v>
      </c>
      <c r="E726" s="495" t="s">
        <v>803</v>
      </c>
      <c r="F726" s="498">
        <v>0.4</v>
      </c>
      <c r="G726" s="498">
        <v>775.64</v>
      </c>
      <c r="H726" s="498">
        <v>1</v>
      </c>
      <c r="I726" s="498">
        <v>1939.1</v>
      </c>
      <c r="J726" s="498">
        <v>0.4</v>
      </c>
      <c r="K726" s="498">
        <v>777.33999999999992</v>
      </c>
      <c r="L726" s="498">
        <v>1.0021917384353565</v>
      </c>
      <c r="M726" s="498">
        <v>1943.3499999999997</v>
      </c>
      <c r="N726" s="498">
        <v>0.7</v>
      </c>
      <c r="O726" s="498">
        <v>1369.27</v>
      </c>
      <c r="P726" s="511">
        <v>1.7653421690474962</v>
      </c>
      <c r="Q726" s="499">
        <v>1956.1000000000001</v>
      </c>
    </row>
    <row r="727" spans="1:17" ht="14.4" customHeight="1" x14ac:dyDescent="0.3">
      <c r="A727" s="494" t="s">
        <v>2660</v>
      </c>
      <c r="B727" s="495" t="s">
        <v>2082</v>
      </c>
      <c r="C727" s="495" t="s">
        <v>2083</v>
      </c>
      <c r="D727" s="495" t="s">
        <v>2114</v>
      </c>
      <c r="E727" s="495" t="s">
        <v>706</v>
      </c>
      <c r="F727" s="498"/>
      <c r="G727" s="498"/>
      <c r="H727" s="498"/>
      <c r="I727" s="498"/>
      <c r="J727" s="498"/>
      <c r="K727" s="498"/>
      <c r="L727" s="498"/>
      <c r="M727" s="498"/>
      <c r="N727" s="498">
        <v>5.05</v>
      </c>
      <c r="O727" s="498">
        <v>11030.77</v>
      </c>
      <c r="P727" s="511"/>
      <c r="Q727" s="499">
        <v>2184.3108910891092</v>
      </c>
    </row>
    <row r="728" spans="1:17" ht="14.4" customHeight="1" x14ac:dyDescent="0.3">
      <c r="A728" s="494" t="s">
        <v>2660</v>
      </c>
      <c r="B728" s="495" t="s">
        <v>2082</v>
      </c>
      <c r="C728" s="495" t="s">
        <v>2083</v>
      </c>
      <c r="D728" s="495" t="s">
        <v>2115</v>
      </c>
      <c r="E728" s="495" t="s">
        <v>691</v>
      </c>
      <c r="F728" s="498"/>
      <c r="G728" s="498"/>
      <c r="H728" s="498"/>
      <c r="I728" s="498"/>
      <c r="J728" s="498">
        <v>0.02</v>
      </c>
      <c r="K728" s="498">
        <v>7.58</v>
      </c>
      <c r="L728" s="498"/>
      <c r="M728" s="498">
        <v>379</v>
      </c>
      <c r="N728" s="498"/>
      <c r="O728" s="498"/>
      <c r="P728" s="511"/>
      <c r="Q728" s="499"/>
    </row>
    <row r="729" spans="1:17" ht="14.4" customHeight="1" x14ac:dyDescent="0.3">
      <c r="A729" s="494" t="s">
        <v>2660</v>
      </c>
      <c r="B729" s="495" t="s">
        <v>2082</v>
      </c>
      <c r="C729" s="495" t="s">
        <v>2048</v>
      </c>
      <c r="D729" s="495" t="s">
        <v>2128</v>
      </c>
      <c r="E729" s="495" t="s">
        <v>2129</v>
      </c>
      <c r="F729" s="498">
        <v>3</v>
      </c>
      <c r="G729" s="498">
        <v>2916.96</v>
      </c>
      <c r="H729" s="498">
        <v>1</v>
      </c>
      <c r="I729" s="498">
        <v>972.32</v>
      </c>
      <c r="J729" s="498">
        <v>3</v>
      </c>
      <c r="K729" s="498">
        <v>2916.96</v>
      </c>
      <c r="L729" s="498">
        <v>1</v>
      </c>
      <c r="M729" s="498">
        <v>972.32</v>
      </c>
      <c r="N729" s="498">
        <v>3</v>
      </c>
      <c r="O729" s="498">
        <v>2916.96</v>
      </c>
      <c r="P729" s="511">
        <v>1</v>
      </c>
      <c r="Q729" s="499">
        <v>972.32</v>
      </c>
    </row>
    <row r="730" spans="1:17" ht="14.4" customHeight="1" x14ac:dyDescent="0.3">
      <c r="A730" s="494" t="s">
        <v>2660</v>
      </c>
      <c r="B730" s="495" t="s">
        <v>2082</v>
      </c>
      <c r="C730" s="495" t="s">
        <v>2048</v>
      </c>
      <c r="D730" s="495" t="s">
        <v>2130</v>
      </c>
      <c r="E730" s="495" t="s">
        <v>2129</v>
      </c>
      <c r="F730" s="498"/>
      <c r="G730" s="498"/>
      <c r="H730" s="498"/>
      <c r="I730" s="498"/>
      <c r="J730" s="498">
        <v>3</v>
      </c>
      <c r="K730" s="498">
        <v>5121.93</v>
      </c>
      <c r="L730" s="498"/>
      <c r="M730" s="498">
        <v>1707.3100000000002</v>
      </c>
      <c r="N730" s="498">
        <v>2</v>
      </c>
      <c r="O730" s="498">
        <v>3414.62</v>
      </c>
      <c r="P730" s="511"/>
      <c r="Q730" s="499">
        <v>1707.31</v>
      </c>
    </row>
    <row r="731" spans="1:17" ht="14.4" customHeight="1" x14ac:dyDescent="0.3">
      <c r="A731" s="494" t="s">
        <v>2660</v>
      </c>
      <c r="B731" s="495" t="s">
        <v>2082</v>
      </c>
      <c r="C731" s="495" t="s">
        <v>2048</v>
      </c>
      <c r="D731" s="495" t="s">
        <v>2131</v>
      </c>
      <c r="E731" s="495" t="s">
        <v>2129</v>
      </c>
      <c r="F731" s="498"/>
      <c r="G731" s="498"/>
      <c r="H731" s="498"/>
      <c r="I731" s="498"/>
      <c r="J731" s="498">
        <v>1</v>
      </c>
      <c r="K731" s="498">
        <v>2066.3000000000002</v>
      </c>
      <c r="L731" s="498"/>
      <c r="M731" s="498">
        <v>2066.3000000000002</v>
      </c>
      <c r="N731" s="498">
        <v>1</v>
      </c>
      <c r="O731" s="498">
        <v>2066.3000000000002</v>
      </c>
      <c r="P731" s="511"/>
      <c r="Q731" s="499">
        <v>2066.3000000000002</v>
      </c>
    </row>
    <row r="732" spans="1:17" ht="14.4" customHeight="1" x14ac:dyDescent="0.3">
      <c r="A732" s="494" t="s">
        <v>2660</v>
      </c>
      <c r="B732" s="495" t="s">
        <v>2082</v>
      </c>
      <c r="C732" s="495" t="s">
        <v>2048</v>
      </c>
      <c r="D732" s="495" t="s">
        <v>2132</v>
      </c>
      <c r="E732" s="495" t="s">
        <v>2133</v>
      </c>
      <c r="F732" s="498">
        <v>2</v>
      </c>
      <c r="G732" s="498">
        <v>3864.18</v>
      </c>
      <c r="H732" s="498">
        <v>1</v>
      </c>
      <c r="I732" s="498">
        <v>1932.09</v>
      </c>
      <c r="J732" s="498">
        <v>2</v>
      </c>
      <c r="K732" s="498">
        <v>3864.18</v>
      </c>
      <c r="L732" s="498">
        <v>1</v>
      </c>
      <c r="M732" s="498">
        <v>1932.09</v>
      </c>
      <c r="N732" s="498"/>
      <c r="O732" s="498"/>
      <c r="P732" s="511"/>
      <c r="Q732" s="499"/>
    </row>
    <row r="733" spans="1:17" ht="14.4" customHeight="1" x14ac:dyDescent="0.3">
      <c r="A733" s="494" t="s">
        <v>2660</v>
      </c>
      <c r="B733" s="495" t="s">
        <v>2082</v>
      </c>
      <c r="C733" s="495" t="s">
        <v>2048</v>
      </c>
      <c r="D733" s="495" t="s">
        <v>2134</v>
      </c>
      <c r="E733" s="495" t="s">
        <v>2135</v>
      </c>
      <c r="F733" s="498">
        <v>1</v>
      </c>
      <c r="G733" s="498">
        <v>1027.76</v>
      </c>
      <c r="H733" s="498">
        <v>1</v>
      </c>
      <c r="I733" s="498">
        <v>1027.76</v>
      </c>
      <c r="J733" s="498">
        <v>4</v>
      </c>
      <c r="K733" s="498">
        <v>4111.04</v>
      </c>
      <c r="L733" s="498">
        <v>4</v>
      </c>
      <c r="M733" s="498">
        <v>1027.76</v>
      </c>
      <c r="N733" s="498">
        <v>2</v>
      </c>
      <c r="O733" s="498">
        <v>2055.52</v>
      </c>
      <c r="P733" s="511">
        <v>2</v>
      </c>
      <c r="Q733" s="499">
        <v>1027.76</v>
      </c>
    </row>
    <row r="734" spans="1:17" ht="14.4" customHeight="1" x14ac:dyDescent="0.3">
      <c r="A734" s="494" t="s">
        <v>2660</v>
      </c>
      <c r="B734" s="495" t="s">
        <v>2082</v>
      </c>
      <c r="C734" s="495" t="s">
        <v>2048</v>
      </c>
      <c r="D734" s="495" t="s">
        <v>2639</v>
      </c>
      <c r="E734" s="495" t="s">
        <v>2640</v>
      </c>
      <c r="F734" s="498"/>
      <c r="G734" s="498"/>
      <c r="H734" s="498"/>
      <c r="I734" s="498"/>
      <c r="J734" s="498">
        <v>1</v>
      </c>
      <c r="K734" s="498">
        <v>17350</v>
      </c>
      <c r="L734" s="498"/>
      <c r="M734" s="498">
        <v>17350</v>
      </c>
      <c r="N734" s="498"/>
      <c r="O734" s="498"/>
      <c r="P734" s="511"/>
      <c r="Q734" s="499"/>
    </row>
    <row r="735" spans="1:17" ht="14.4" customHeight="1" x14ac:dyDescent="0.3">
      <c r="A735" s="494" t="s">
        <v>2660</v>
      </c>
      <c r="B735" s="495" t="s">
        <v>2082</v>
      </c>
      <c r="C735" s="495" t="s">
        <v>2048</v>
      </c>
      <c r="D735" s="495" t="s">
        <v>2479</v>
      </c>
      <c r="E735" s="495" t="s">
        <v>2480</v>
      </c>
      <c r="F735" s="498"/>
      <c r="G735" s="498"/>
      <c r="H735" s="498"/>
      <c r="I735" s="498"/>
      <c r="J735" s="498">
        <v>1</v>
      </c>
      <c r="K735" s="498">
        <v>3314.29</v>
      </c>
      <c r="L735" s="498"/>
      <c r="M735" s="498">
        <v>3314.29</v>
      </c>
      <c r="N735" s="498"/>
      <c r="O735" s="498"/>
      <c r="P735" s="511"/>
      <c r="Q735" s="499"/>
    </row>
    <row r="736" spans="1:17" ht="14.4" customHeight="1" x14ac:dyDescent="0.3">
      <c r="A736" s="494" t="s">
        <v>2660</v>
      </c>
      <c r="B736" s="495" t="s">
        <v>2082</v>
      </c>
      <c r="C736" s="495" t="s">
        <v>2048</v>
      </c>
      <c r="D736" s="495" t="s">
        <v>2143</v>
      </c>
      <c r="E736" s="495" t="s">
        <v>2144</v>
      </c>
      <c r="F736" s="498"/>
      <c r="G736" s="498"/>
      <c r="H736" s="498"/>
      <c r="I736" s="498"/>
      <c r="J736" s="498">
        <v>1</v>
      </c>
      <c r="K736" s="498">
        <v>11772</v>
      </c>
      <c r="L736" s="498"/>
      <c r="M736" s="498">
        <v>11772</v>
      </c>
      <c r="N736" s="498"/>
      <c r="O736" s="498"/>
      <c r="P736" s="511"/>
      <c r="Q736" s="499"/>
    </row>
    <row r="737" spans="1:17" ht="14.4" customHeight="1" x14ac:dyDescent="0.3">
      <c r="A737" s="494" t="s">
        <v>2660</v>
      </c>
      <c r="B737" s="495" t="s">
        <v>2082</v>
      </c>
      <c r="C737" s="495" t="s">
        <v>2048</v>
      </c>
      <c r="D737" s="495" t="s">
        <v>2544</v>
      </c>
      <c r="E737" s="495" t="s">
        <v>2545</v>
      </c>
      <c r="F737" s="498"/>
      <c r="G737" s="498"/>
      <c r="H737" s="498"/>
      <c r="I737" s="498"/>
      <c r="J737" s="498"/>
      <c r="K737" s="498"/>
      <c r="L737" s="498"/>
      <c r="M737" s="498"/>
      <c r="N737" s="498">
        <v>1</v>
      </c>
      <c r="O737" s="498">
        <v>166546.75</v>
      </c>
      <c r="P737" s="511"/>
      <c r="Q737" s="499">
        <v>166546.75</v>
      </c>
    </row>
    <row r="738" spans="1:17" ht="14.4" customHeight="1" x14ac:dyDescent="0.3">
      <c r="A738" s="494" t="s">
        <v>2660</v>
      </c>
      <c r="B738" s="495" t="s">
        <v>2082</v>
      </c>
      <c r="C738" s="495" t="s">
        <v>2048</v>
      </c>
      <c r="D738" s="495" t="s">
        <v>2451</v>
      </c>
      <c r="E738" s="495" t="s">
        <v>2452</v>
      </c>
      <c r="F738" s="498"/>
      <c r="G738" s="498"/>
      <c r="H738" s="498"/>
      <c r="I738" s="498"/>
      <c r="J738" s="498"/>
      <c r="K738" s="498"/>
      <c r="L738" s="498"/>
      <c r="M738" s="498"/>
      <c r="N738" s="498">
        <v>1</v>
      </c>
      <c r="O738" s="498">
        <v>3991.04</v>
      </c>
      <c r="P738" s="511"/>
      <c r="Q738" s="499">
        <v>3991.04</v>
      </c>
    </row>
    <row r="739" spans="1:17" ht="14.4" customHeight="1" x14ac:dyDescent="0.3">
      <c r="A739" s="494" t="s">
        <v>2660</v>
      </c>
      <c r="B739" s="495" t="s">
        <v>2082</v>
      </c>
      <c r="C739" s="495" t="s">
        <v>2048</v>
      </c>
      <c r="D739" s="495" t="s">
        <v>2152</v>
      </c>
      <c r="E739" s="495" t="s">
        <v>2153</v>
      </c>
      <c r="F739" s="498"/>
      <c r="G739" s="498"/>
      <c r="H739" s="498"/>
      <c r="I739" s="498"/>
      <c r="J739" s="498">
        <v>1</v>
      </c>
      <c r="K739" s="498">
        <v>6890.78</v>
      </c>
      <c r="L739" s="498"/>
      <c r="M739" s="498">
        <v>6890.78</v>
      </c>
      <c r="N739" s="498">
        <v>1</v>
      </c>
      <c r="O739" s="498">
        <v>6890.78</v>
      </c>
      <c r="P739" s="511"/>
      <c r="Q739" s="499">
        <v>6890.78</v>
      </c>
    </row>
    <row r="740" spans="1:17" ht="14.4" customHeight="1" x14ac:dyDescent="0.3">
      <c r="A740" s="494" t="s">
        <v>2660</v>
      </c>
      <c r="B740" s="495" t="s">
        <v>2082</v>
      </c>
      <c r="C740" s="495" t="s">
        <v>2048</v>
      </c>
      <c r="D740" s="495" t="s">
        <v>2164</v>
      </c>
      <c r="E740" s="495" t="s">
        <v>2165</v>
      </c>
      <c r="F740" s="498"/>
      <c r="G740" s="498"/>
      <c r="H740" s="498"/>
      <c r="I740" s="498"/>
      <c r="J740" s="498">
        <v>1</v>
      </c>
      <c r="K740" s="498">
        <v>1002.8</v>
      </c>
      <c r="L740" s="498"/>
      <c r="M740" s="498">
        <v>1002.8</v>
      </c>
      <c r="N740" s="498">
        <v>2</v>
      </c>
      <c r="O740" s="498">
        <v>2005.6</v>
      </c>
      <c r="P740" s="511"/>
      <c r="Q740" s="499">
        <v>1002.8</v>
      </c>
    </row>
    <row r="741" spans="1:17" ht="14.4" customHeight="1" x14ac:dyDescent="0.3">
      <c r="A741" s="494" t="s">
        <v>2660</v>
      </c>
      <c r="B741" s="495" t="s">
        <v>2082</v>
      </c>
      <c r="C741" s="495" t="s">
        <v>2048</v>
      </c>
      <c r="D741" s="495" t="s">
        <v>2190</v>
      </c>
      <c r="E741" s="495" t="s">
        <v>2189</v>
      </c>
      <c r="F741" s="498">
        <v>1</v>
      </c>
      <c r="G741" s="498">
        <v>5259.23</v>
      </c>
      <c r="H741" s="498">
        <v>1</v>
      </c>
      <c r="I741" s="498">
        <v>5259.23</v>
      </c>
      <c r="J741" s="498">
        <v>4</v>
      </c>
      <c r="K741" s="498">
        <v>21036.92</v>
      </c>
      <c r="L741" s="498">
        <v>4</v>
      </c>
      <c r="M741" s="498">
        <v>5259.23</v>
      </c>
      <c r="N741" s="498">
        <v>4</v>
      </c>
      <c r="O741" s="498">
        <v>21036.92</v>
      </c>
      <c r="P741" s="511">
        <v>4</v>
      </c>
      <c r="Q741" s="499">
        <v>5259.23</v>
      </c>
    </row>
    <row r="742" spans="1:17" ht="14.4" customHeight="1" x14ac:dyDescent="0.3">
      <c r="A742" s="494" t="s">
        <v>2660</v>
      </c>
      <c r="B742" s="495" t="s">
        <v>2082</v>
      </c>
      <c r="C742" s="495" t="s">
        <v>2048</v>
      </c>
      <c r="D742" s="495" t="s">
        <v>2191</v>
      </c>
      <c r="E742" s="495" t="s">
        <v>2192</v>
      </c>
      <c r="F742" s="498"/>
      <c r="G742" s="498"/>
      <c r="H742" s="498"/>
      <c r="I742" s="498"/>
      <c r="J742" s="498"/>
      <c r="K742" s="498"/>
      <c r="L742" s="498"/>
      <c r="M742" s="498"/>
      <c r="N742" s="498">
        <v>1</v>
      </c>
      <c r="O742" s="498">
        <v>1497.44</v>
      </c>
      <c r="P742" s="511"/>
      <c r="Q742" s="499">
        <v>1497.44</v>
      </c>
    </row>
    <row r="743" spans="1:17" ht="14.4" customHeight="1" x14ac:dyDescent="0.3">
      <c r="A743" s="494" t="s">
        <v>2660</v>
      </c>
      <c r="B743" s="495" t="s">
        <v>2082</v>
      </c>
      <c r="C743" s="495" t="s">
        <v>2048</v>
      </c>
      <c r="D743" s="495" t="s">
        <v>2195</v>
      </c>
      <c r="E743" s="495" t="s">
        <v>2196</v>
      </c>
      <c r="F743" s="498"/>
      <c r="G743" s="498"/>
      <c r="H743" s="498"/>
      <c r="I743" s="498"/>
      <c r="J743" s="498"/>
      <c r="K743" s="498"/>
      <c r="L743" s="498"/>
      <c r="M743" s="498"/>
      <c r="N743" s="498">
        <v>1</v>
      </c>
      <c r="O743" s="498">
        <v>605.65</v>
      </c>
      <c r="P743" s="511"/>
      <c r="Q743" s="499">
        <v>605.65</v>
      </c>
    </row>
    <row r="744" spans="1:17" ht="14.4" customHeight="1" x14ac:dyDescent="0.3">
      <c r="A744" s="494" t="s">
        <v>2660</v>
      </c>
      <c r="B744" s="495" t="s">
        <v>2082</v>
      </c>
      <c r="C744" s="495" t="s">
        <v>2048</v>
      </c>
      <c r="D744" s="495" t="s">
        <v>2199</v>
      </c>
      <c r="E744" s="495" t="s">
        <v>2200</v>
      </c>
      <c r="F744" s="498"/>
      <c r="G744" s="498"/>
      <c r="H744" s="498"/>
      <c r="I744" s="498"/>
      <c r="J744" s="498">
        <v>1</v>
      </c>
      <c r="K744" s="498">
        <v>831.16</v>
      </c>
      <c r="L744" s="498"/>
      <c r="M744" s="498">
        <v>831.16</v>
      </c>
      <c r="N744" s="498">
        <v>1</v>
      </c>
      <c r="O744" s="498">
        <v>831.16</v>
      </c>
      <c r="P744" s="511"/>
      <c r="Q744" s="499">
        <v>831.16</v>
      </c>
    </row>
    <row r="745" spans="1:17" ht="14.4" customHeight="1" x14ac:dyDescent="0.3">
      <c r="A745" s="494" t="s">
        <v>2660</v>
      </c>
      <c r="B745" s="495" t="s">
        <v>2082</v>
      </c>
      <c r="C745" s="495" t="s">
        <v>2048</v>
      </c>
      <c r="D745" s="495" t="s">
        <v>2201</v>
      </c>
      <c r="E745" s="495" t="s">
        <v>2200</v>
      </c>
      <c r="F745" s="498">
        <v>2</v>
      </c>
      <c r="G745" s="498">
        <v>1776.12</v>
      </c>
      <c r="H745" s="498">
        <v>1</v>
      </c>
      <c r="I745" s="498">
        <v>888.06</v>
      </c>
      <c r="J745" s="498">
        <v>4</v>
      </c>
      <c r="K745" s="498">
        <v>3552.24</v>
      </c>
      <c r="L745" s="498">
        <v>2</v>
      </c>
      <c r="M745" s="498">
        <v>888.06</v>
      </c>
      <c r="N745" s="498">
        <v>5</v>
      </c>
      <c r="O745" s="498">
        <v>4440.2999999999993</v>
      </c>
      <c r="P745" s="511">
        <v>2.4999999999999996</v>
      </c>
      <c r="Q745" s="499">
        <v>888.05999999999983</v>
      </c>
    </row>
    <row r="746" spans="1:17" ht="14.4" customHeight="1" x14ac:dyDescent="0.3">
      <c r="A746" s="494" t="s">
        <v>2660</v>
      </c>
      <c r="B746" s="495" t="s">
        <v>2082</v>
      </c>
      <c r="C746" s="495" t="s">
        <v>2048</v>
      </c>
      <c r="D746" s="495" t="s">
        <v>2202</v>
      </c>
      <c r="E746" s="495" t="s">
        <v>2203</v>
      </c>
      <c r="F746" s="498">
        <v>2</v>
      </c>
      <c r="G746" s="498">
        <v>1776.12</v>
      </c>
      <c r="H746" s="498">
        <v>1</v>
      </c>
      <c r="I746" s="498">
        <v>888.06</v>
      </c>
      <c r="J746" s="498">
        <v>3</v>
      </c>
      <c r="K746" s="498">
        <v>2664.18</v>
      </c>
      <c r="L746" s="498">
        <v>1.5</v>
      </c>
      <c r="M746" s="498">
        <v>888.06</v>
      </c>
      <c r="N746" s="498">
        <v>3</v>
      </c>
      <c r="O746" s="498">
        <v>2664.18</v>
      </c>
      <c r="P746" s="511">
        <v>1.5</v>
      </c>
      <c r="Q746" s="499">
        <v>888.06</v>
      </c>
    </row>
    <row r="747" spans="1:17" ht="14.4" customHeight="1" x14ac:dyDescent="0.3">
      <c r="A747" s="494" t="s">
        <v>2660</v>
      </c>
      <c r="B747" s="495" t="s">
        <v>2082</v>
      </c>
      <c r="C747" s="495" t="s">
        <v>2048</v>
      </c>
      <c r="D747" s="495" t="s">
        <v>2206</v>
      </c>
      <c r="E747" s="495" t="s">
        <v>2207</v>
      </c>
      <c r="F747" s="498">
        <v>17</v>
      </c>
      <c r="G747" s="498">
        <v>66279.600000000006</v>
      </c>
      <c r="H747" s="498">
        <v>1</v>
      </c>
      <c r="I747" s="498">
        <v>3898.8</v>
      </c>
      <c r="J747" s="498">
        <v>17</v>
      </c>
      <c r="K747" s="498">
        <v>66279.600000000006</v>
      </c>
      <c r="L747" s="498">
        <v>1</v>
      </c>
      <c r="M747" s="498">
        <v>3898.8</v>
      </c>
      <c r="N747" s="498">
        <v>1</v>
      </c>
      <c r="O747" s="498">
        <v>3898.8</v>
      </c>
      <c r="P747" s="511">
        <v>5.8823529411764705E-2</v>
      </c>
      <c r="Q747" s="499">
        <v>3898.8</v>
      </c>
    </row>
    <row r="748" spans="1:17" ht="14.4" customHeight="1" x14ac:dyDescent="0.3">
      <c r="A748" s="494" t="s">
        <v>2660</v>
      </c>
      <c r="B748" s="495" t="s">
        <v>2082</v>
      </c>
      <c r="C748" s="495" t="s">
        <v>2048</v>
      </c>
      <c r="D748" s="495" t="s">
        <v>2487</v>
      </c>
      <c r="E748" s="495" t="s">
        <v>2488</v>
      </c>
      <c r="F748" s="498"/>
      <c r="G748" s="498"/>
      <c r="H748" s="498"/>
      <c r="I748" s="498"/>
      <c r="J748" s="498">
        <v>2</v>
      </c>
      <c r="K748" s="498">
        <v>44000</v>
      </c>
      <c r="L748" s="498"/>
      <c r="M748" s="498">
        <v>22000</v>
      </c>
      <c r="N748" s="498"/>
      <c r="O748" s="498"/>
      <c r="P748" s="511"/>
      <c r="Q748" s="499"/>
    </row>
    <row r="749" spans="1:17" ht="14.4" customHeight="1" x14ac:dyDescent="0.3">
      <c r="A749" s="494" t="s">
        <v>2660</v>
      </c>
      <c r="B749" s="495" t="s">
        <v>2082</v>
      </c>
      <c r="C749" s="495" t="s">
        <v>2048</v>
      </c>
      <c r="D749" s="495" t="s">
        <v>2210</v>
      </c>
      <c r="E749" s="495" t="s">
        <v>2211</v>
      </c>
      <c r="F749" s="498"/>
      <c r="G749" s="498"/>
      <c r="H749" s="498"/>
      <c r="I749" s="498"/>
      <c r="J749" s="498">
        <v>1</v>
      </c>
      <c r="K749" s="498">
        <v>1472.88</v>
      </c>
      <c r="L749" s="498"/>
      <c r="M749" s="498">
        <v>1472.88</v>
      </c>
      <c r="N749" s="498"/>
      <c r="O749" s="498"/>
      <c r="P749" s="511"/>
      <c r="Q749" s="499"/>
    </row>
    <row r="750" spans="1:17" ht="14.4" customHeight="1" x14ac:dyDescent="0.3">
      <c r="A750" s="494" t="s">
        <v>2660</v>
      </c>
      <c r="B750" s="495" t="s">
        <v>2082</v>
      </c>
      <c r="C750" s="495" t="s">
        <v>2048</v>
      </c>
      <c r="D750" s="495" t="s">
        <v>2212</v>
      </c>
      <c r="E750" s="495" t="s">
        <v>2213</v>
      </c>
      <c r="F750" s="498"/>
      <c r="G750" s="498"/>
      <c r="H750" s="498"/>
      <c r="I750" s="498"/>
      <c r="J750" s="498"/>
      <c r="K750" s="498"/>
      <c r="L750" s="498"/>
      <c r="M750" s="498"/>
      <c r="N750" s="498">
        <v>1</v>
      </c>
      <c r="O750" s="498">
        <v>1312.14</v>
      </c>
      <c r="P750" s="511"/>
      <c r="Q750" s="499">
        <v>1312.14</v>
      </c>
    </row>
    <row r="751" spans="1:17" ht="14.4" customHeight="1" x14ac:dyDescent="0.3">
      <c r="A751" s="494" t="s">
        <v>2660</v>
      </c>
      <c r="B751" s="495" t="s">
        <v>2082</v>
      </c>
      <c r="C751" s="495" t="s">
        <v>2048</v>
      </c>
      <c r="D751" s="495" t="s">
        <v>2489</v>
      </c>
      <c r="E751" s="495" t="s">
        <v>2490</v>
      </c>
      <c r="F751" s="498"/>
      <c r="G751" s="498"/>
      <c r="H751" s="498"/>
      <c r="I751" s="498"/>
      <c r="J751" s="498"/>
      <c r="K751" s="498"/>
      <c r="L751" s="498"/>
      <c r="M751" s="498"/>
      <c r="N751" s="498">
        <v>3</v>
      </c>
      <c r="O751" s="498">
        <v>10933.74</v>
      </c>
      <c r="P751" s="511"/>
      <c r="Q751" s="499">
        <v>3644.58</v>
      </c>
    </row>
    <row r="752" spans="1:17" ht="14.4" customHeight="1" x14ac:dyDescent="0.3">
      <c r="A752" s="494" t="s">
        <v>2660</v>
      </c>
      <c r="B752" s="495" t="s">
        <v>2082</v>
      </c>
      <c r="C752" s="495" t="s">
        <v>2048</v>
      </c>
      <c r="D752" s="495" t="s">
        <v>2216</v>
      </c>
      <c r="E752" s="495" t="s">
        <v>2217</v>
      </c>
      <c r="F752" s="498"/>
      <c r="G752" s="498"/>
      <c r="H752" s="498"/>
      <c r="I752" s="498"/>
      <c r="J752" s="498">
        <v>2</v>
      </c>
      <c r="K752" s="498">
        <v>2611.64</v>
      </c>
      <c r="L752" s="498"/>
      <c r="M752" s="498">
        <v>1305.82</v>
      </c>
      <c r="N752" s="498">
        <v>1</v>
      </c>
      <c r="O752" s="498">
        <v>1305.82</v>
      </c>
      <c r="P752" s="511"/>
      <c r="Q752" s="499">
        <v>1305.82</v>
      </c>
    </row>
    <row r="753" spans="1:17" ht="14.4" customHeight="1" x14ac:dyDescent="0.3">
      <c r="A753" s="494" t="s">
        <v>2660</v>
      </c>
      <c r="B753" s="495" t="s">
        <v>2082</v>
      </c>
      <c r="C753" s="495" t="s">
        <v>2048</v>
      </c>
      <c r="D753" s="495" t="s">
        <v>2218</v>
      </c>
      <c r="E753" s="495" t="s">
        <v>2219</v>
      </c>
      <c r="F753" s="498">
        <v>3</v>
      </c>
      <c r="G753" s="498">
        <v>1077.3000000000002</v>
      </c>
      <c r="H753" s="498">
        <v>1</v>
      </c>
      <c r="I753" s="498">
        <v>359.10000000000008</v>
      </c>
      <c r="J753" s="498">
        <v>6</v>
      </c>
      <c r="K753" s="498">
        <v>2154.6</v>
      </c>
      <c r="L753" s="498">
        <v>1.9999999999999996</v>
      </c>
      <c r="M753" s="498">
        <v>359.09999999999997</v>
      </c>
      <c r="N753" s="498">
        <v>4</v>
      </c>
      <c r="O753" s="498">
        <v>1436.4</v>
      </c>
      <c r="P753" s="511">
        <v>1.3333333333333333</v>
      </c>
      <c r="Q753" s="499">
        <v>359.1</v>
      </c>
    </row>
    <row r="754" spans="1:17" ht="14.4" customHeight="1" x14ac:dyDescent="0.3">
      <c r="A754" s="494" t="s">
        <v>2660</v>
      </c>
      <c r="B754" s="495" t="s">
        <v>2082</v>
      </c>
      <c r="C754" s="495" t="s">
        <v>2048</v>
      </c>
      <c r="D754" s="495" t="s">
        <v>2220</v>
      </c>
      <c r="E754" s="495" t="s">
        <v>2221</v>
      </c>
      <c r="F754" s="498"/>
      <c r="G754" s="498"/>
      <c r="H754" s="498"/>
      <c r="I754" s="498"/>
      <c r="J754" s="498"/>
      <c r="K754" s="498"/>
      <c r="L754" s="498"/>
      <c r="M754" s="498"/>
      <c r="N754" s="498">
        <v>1</v>
      </c>
      <c r="O754" s="498">
        <v>893.9</v>
      </c>
      <c r="P754" s="511"/>
      <c r="Q754" s="499">
        <v>893.9</v>
      </c>
    </row>
    <row r="755" spans="1:17" ht="14.4" customHeight="1" x14ac:dyDescent="0.3">
      <c r="A755" s="494" t="s">
        <v>2660</v>
      </c>
      <c r="B755" s="495" t="s">
        <v>2082</v>
      </c>
      <c r="C755" s="495" t="s">
        <v>2048</v>
      </c>
      <c r="D755" s="495" t="s">
        <v>2224</v>
      </c>
      <c r="E755" s="495" t="s">
        <v>2225</v>
      </c>
      <c r="F755" s="498">
        <v>2</v>
      </c>
      <c r="G755" s="498">
        <v>33663.379999999997</v>
      </c>
      <c r="H755" s="498">
        <v>1</v>
      </c>
      <c r="I755" s="498">
        <v>16831.689999999999</v>
      </c>
      <c r="J755" s="498">
        <v>2</v>
      </c>
      <c r="K755" s="498">
        <v>33663.379999999997</v>
      </c>
      <c r="L755" s="498">
        <v>1</v>
      </c>
      <c r="M755" s="498">
        <v>16831.689999999999</v>
      </c>
      <c r="N755" s="498">
        <v>3</v>
      </c>
      <c r="O755" s="498">
        <v>50495.069999999992</v>
      </c>
      <c r="P755" s="511">
        <v>1.5</v>
      </c>
      <c r="Q755" s="499">
        <v>16831.689999999999</v>
      </c>
    </row>
    <row r="756" spans="1:17" ht="14.4" customHeight="1" x14ac:dyDescent="0.3">
      <c r="A756" s="494" t="s">
        <v>2660</v>
      </c>
      <c r="B756" s="495" t="s">
        <v>2082</v>
      </c>
      <c r="C756" s="495" t="s">
        <v>2048</v>
      </c>
      <c r="D756" s="495" t="s">
        <v>2649</v>
      </c>
      <c r="E756" s="495" t="s">
        <v>2650</v>
      </c>
      <c r="F756" s="498"/>
      <c r="G756" s="498"/>
      <c r="H756" s="498"/>
      <c r="I756" s="498"/>
      <c r="J756" s="498"/>
      <c r="K756" s="498"/>
      <c r="L756" s="498"/>
      <c r="M756" s="498"/>
      <c r="N756" s="498">
        <v>1</v>
      </c>
      <c r="O756" s="498">
        <v>10645.01</v>
      </c>
      <c r="P756" s="511"/>
      <c r="Q756" s="499">
        <v>10645.01</v>
      </c>
    </row>
    <row r="757" spans="1:17" ht="14.4" customHeight="1" x14ac:dyDescent="0.3">
      <c r="A757" s="494" t="s">
        <v>2660</v>
      </c>
      <c r="B757" s="495" t="s">
        <v>2082</v>
      </c>
      <c r="C757" s="495" t="s">
        <v>2048</v>
      </c>
      <c r="D757" s="495" t="s">
        <v>2228</v>
      </c>
      <c r="E757" s="495" t="s">
        <v>2229</v>
      </c>
      <c r="F757" s="498">
        <v>2</v>
      </c>
      <c r="G757" s="498">
        <v>13174.26</v>
      </c>
      <c r="H757" s="498">
        <v>1</v>
      </c>
      <c r="I757" s="498">
        <v>6587.13</v>
      </c>
      <c r="J757" s="498">
        <v>2</v>
      </c>
      <c r="K757" s="498">
        <v>13174.26</v>
      </c>
      <c r="L757" s="498">
        <v>1</v>
      </c>
      <c r="M757" s="498">
        <v>6587.13</v>
      </c>
      <c r="N757" s="498">
        <v>3</v>
      </c>
      <c r="O757" s="498">
        <v>19761.39</v>
      </c>
      <c r="P757" s="511">
        <v>1.5</v>
      </c>
      <c r="Q757" s="499">
        <v>6587.13</v>
      </c>
    </row>
    <row r="758" spans="1:17" ht="14.4" customHeight="1" x14ac:dyDescent="0.3">
      <c r="A758" s="494" t="s">
        <v>2660</v>
      </c>
      <c r="B758" s="495" t="s">
        <v>2082</v>
      </c>
      <c r="C758" s="495" t="s">
        <v>2048</v>
      </c>
      <c r="D758" s="495" t="s">
        <v>2230</v>
      </c>
      <c r="E758" s="495" t="s">
        <v>2231</v>
      </c>
      <c r="F758" s="498">
        <v>2</v>
      </c>
      <c r="G758" s="498">
        <v>3618.62</v>
      </c>
      <c r="H758" s="498">
        <v>1</v>
      </c>
      <c r="I758" s="498">
        <v>1809.31</v>
      </c>
      <c r="J758" s="498">
        <v>1</v>
      </c>
      <c r="K758" s="498">
        <v>1841.62</v>
      </c>
      <c r="L758" s="498">
        <v>0.50892881816825197</v>
      </c>
      <c r="M758" s="498">
        <v>1841.62</v>
      </c>
      <c r="N758" s="498">
        <v>5</v>
      </c>
      <c r="O758" s="498">
        <v>9208.0999999999985</v>
      </c>
      <c r="P758" s="511">
        <v>2.5446440908412598</v>
      </c>
      <c r="Q758" s="499">
        <v>1841.6199999999997</v>
      </c>
    </row>
    <row r="759" spans="1:17" ht="14.4" customHeight="1" x14ac:dyDescent="0.3">
      <c r="A759" s="494" t="s">
        <v>2660</v>
      </c>
      <c r="B759" s="495" t="s">
        <v>2082</v>
      </c>
      <c r="C759" s="495" t="s">
        <v>2048</v>
      </c>
      <c r="D759" s="495" t="s">
        <v>2528</v>
      </c>
      <c r="E759" s="495" t="s">
        <v>2529</v>
      </c>
      <c r="F759" s="498"/>
      <c r="G759" s="498"/>
      <c r="H759" s="498"/>
      <c r="I759" s="498"/>
      <c r="J759" s="498">
        <v>1</v>
      </c>
      <c r="K759" s="498">
        <v>26499.82</v>
      </c>
      <c r="L759" s="498"/>
      <c r="M759" s="498">
        <v>26499.82</v>
      </c>
      <c r="N759" s="498"/>
      <c r="O759" s="498"/>
      <c r="P759" s="511"/>
      <c r="Q759" s="499"/>
    </row>
    <row r="760" spans="1:17" ht="14.4" customHeight="1" x14ac:dyDescent="0.3">
      <c r="A760" s="494" t="s">
        <v>2660</v>
      </c>
      <c r="B760" s="495" t="s">
        <v>2082</v>
      </c>
      <c r="C760" s="495" t="s">
        <v>2048</v>
      </c>
      <c r="D760" s="495" t="s">
        <v>2242</v>
      </c>
      <c r="E760" s="495" t="s">
        <v>2243</v>
      </c>
      <c r="F760" s="498"/>
      <c r="G760" s="498"/>
      <c r="H760" s="498"/>
      <c r="I760" s="498"/>
      <c r="J760" s="498"/>
      <c r="K760" s="498"/>
      <c r="L760" s="498"/>
      <c r="M760" s="498"/>
      <c r="N760" s="498">
        <v>1</v>
      </c>
      <c r="O760" s="498">
        <v>4360</v>
      </c>
      <c r="P760" s="511"/>
      <c r="Q760" s="499">
        <v>4360</v>
      </c>
    </row>
    <row r="761" spans="1:17" ht="14.4" customHeight="1" x14ac:dyDescent="0.3">
      <c r="A761" s="494" t="s">
        <v>2660</v>
      </c>
      <c r="B761" s="495" t="s">
        <v>2082</v>
      </c>
      <c r="C761" s="495" t="s">
        <v>2048</v>
      </c>
      <c r="D761" s="495" t="s">
        <v>2661</v>
      </c>
      <c r="E761" s="495" t="s">
        <v>2662</v>
      </c>
      <c r="F761" s="498"/>
      <c r="G761" s="498"/>
      <c r="H761" s="498"/>
      <c r="I761" s="498"/>
      <c r="J761" s="498">
        <v>2</v>
      </c>
      <c r="K761" s="498">
        <v>6357.26</v>
      </c>
      <c r="L761" s="498"/>
      <c r="M761" s="498">
        <v>3178.63</v>
      </c>
      <c r="N761" s="498"/>
      <c r="O761" s="498"/>
      <c r="P761" s="511"/>
      <c r="Q761" s="499"/>
    </row>
    <row r="762" spans="1:17" ht="14.4" customHeight="1" x14ac:dyDescent="0.3">
      <c r="A762" s="494" t="s">
        <v>2660</v>
      </c>
      <c r="B762" s="495" t="s">
        <v>2082</v>
      </c>
      <c r="C762" s="495" t="s">
        <v>2048</v>
      </c>
      <c r="D762" s="495" t="s">
        <v>2469</v>
      </c>
      <c r="E762" s="495" t="s">
        <v>2470</v>
      </c>
      <c r="F762" s="498">
        <v>1</v>
      </c>
      <c r="G762" s="498">
        <v>4890.29</v>
      </c>
      <c r="H762" s="498">
        <v>1</v>
      </c>
      <c r="I762" s="498">
        <v>4890.29</v>
      </c>
      <c r="J762" s="498"/>
      <c r="K762" s="498"/>
      <c r="L762" s="498"/>
      <c r="M762" s="498"/>
      <c r="N762" s="498"/>
      <c r="O762" s="498"/>
      <c r="P762" s="511"/>
      <c r="Q762" s="499"/>
    </row>
    <row r="763" spans="1:17" ht="14.4" customHeight="1" x14ac:dyDescent="0.3">
      <c r="A763" s="494" t="s">
        <v>2660</v>
      </c>
      <c r="B763" s="495" t="s">
        <v>2082</v>
      </c>
      <c r="C763" s="495" t="s">
        <v>2048</v>
      </c>
      <c r="D763" s="495" t="s">
        <v>2663</v>
      </c>
      <c r="E763" s="495" t="s">
        <v>2664</v>
      </c>
      <c r="F763" s="498"/>
      <c r="G763" s="498"/>
      <c r="H763" s="498"/>
      <c r="I763" s="498"/>
      <c r="J763" s="498"/>
      <c r="K763" s="498"/>
      <c r="L763" s="498"/>
      <c r="M763" s="498"/>
      <c r="N763" s="498">
        <v>1</v>
      </c>
      <c r="O763" s="498">
        <v>7794.49</v>
      </c>
      <c r="P763" s="511"/>
      <c r="Q763" s="499">
        <v>7794.49</v>
      </c>
    </row>
    <row r="764" spans="1:17" ht="14.4" customHeight="1" x14ac:dyDescent="0.3">
      <c r="A764" s="494" t="s">
        <v>2660</v>
      </c>
      <c r="B764" s="495" t="s">
        <v>2082</v>
      </c>
      <c r="C764" s="495" t="s">
        <v>2048</v>
      </c>
      <c r="D764" s="495" t="s">
        <v>2665</v>
      </c>
      <c r="E764" s="495" t="s">
        <v>2666</v>
      </c>
      <c r="F764" s="498"/>
      <c r="G764" s="498"/>
      <c r="H764" s="498"/>
      <c r="I764" s="498"/>
      <c r="J764" s="498"/>
      <c r="K764" s="498"/>
      <c r="L764" s="498"/>
      <c r="M764" s="498"/>
      <c r="N764" s="498">
        <v>1</v>
      </c>
      <c r="O764" s="498">
        <v>29883.55</v>
      </c>
      <c r="P764" s="511"/>
      <c r="Q764" s="499">
        <v>29883.55</v>
      </c>
    </row>
    <row r="765" spans="1:17" ht="14.4" customHeight="1" x14ac:dyDescent="0.3">
      <c r="A765" s="494" t="s">
        <v>2660</v>
      </c>
      <c r="B765" s="495" t="s">
        <v>2082</v>
      </c>
      <c r="C765" s="495" t="s">
        <v>2057</v>
      </c>
      <c r="D765" s="495" t="s">
        <v>2264</v>
      </c>
      <c r="E765" s="495" t="s">
        <v>2265</v>
      </c>
      <c r="F765" s="498">
        <v>1</v>
      </c>
      <c r="G765" s="498">
        <v>149</v>
      </c>
      <c r="H765" s="498">
        <v>1</v>
      </c>
      <c r="I765" s="498">
        <v>149</v>
      </c>
      <c r="J765" s="498">
        <v>1</v>
      </c>
      <c r="K765" s="498">
        <v>150</v>
      </c>
      <c r="L765" s="498">
        <v>1.0067114093959733</v>
      </c>
      <c r="M765" s="498">
        <v>150</v>
      </c>
      <c r="N765" s="498">
        <v>1</v>
      </c>
      <c r="O765" s="498">
        <v>151</v>
      </c>
      <c r="P765" s="511">
        <v>1.0134228187919463</v>
      </c>
      <c r="Q765" s="499">
        <v>151</v>
      </c>
    </row>
    <row r="766" spans="1:17" ht="14.4" customHeight="1" x14ac:dyDescent="0.3">
      <c r="A766" s="494" t="s">
        <v>2660</v>
      </c>
      <c r="B766" s="495" t="s">
        <v>2082</v>
      </c>
      <c r="C766" s="495" t="s">
        <v>2057</v>
      </c>
      <c r="D766" s="495" t="s">
        <v>2266</v>
      </c>
      <c r="E766" s="495" t="s">
        <v>2267</v>
      </c>
      <c r="F766" s="498">
        <v>3</v>
      </c>
      <c r="G766" s="498">
        <v>543</v>
      </c>
      <c r="H766" s="498">
        <v>1</v>
      </c>
      <c r="I766" s="498">
        <v>181</v>
      </c>
      <c r="J766" s="498"/>
      <c r="K766" s="498"/>
      <c r="L766" s="498"/>
      <c r="M766" s="498"/>
      <c r="N766" s="498"/>
      <c r="O766" s="498"/>
      <c r="P766" s="511"/>
      <c r="Q766" s="499"/>
    </row>
    <row r="767" spans="1:17" ht="14.4" customHeight="1" x14ac:dyDescent="0.3">
      <c r="A767" s="494" t="s">
        <v>2660</v>
      </c>
      <c r="B767" s="495" t="s">
        <v>2082</v>
      </c>
      <c r="C767" s="495" t="s">
        <v>2057</v>
      </c>
      <c r="D767" s="495" t="s">
        <v>2268</v>
      </c>
      <c r="E767" s="495" t="s">
        <v>2269</v>
      </c>
      <c r="F767" s="498">
        <v>11</v>
      </c>
      <c r="G767" s="498">
        <v>1364</v>
      </c>
      <c r="H767" s="498">
        <v>1</v>
      </c>
      <c r="I767" s="498">
        <v>124</v>
      </c>
      <c r="J767" s="498">
        <v>8</v>
      </c>
      <c r="K767" s="498">
        <v>992</v>
      </c>
      <c r="L767" s="498">
        <v>0.72727272727272729</v>
      </c>
      <c r="M767" s="498">
        <v>124</v>
      </c>
      <c r="N767" s="498">
        <v>7</v>
      </c>
      <c r="O767" s="498">
        <v>872</v>
      </c>
      <c r="P767" s="511">
        <v>0.63929618768328444</v>
      </c>
      <c r="Q767" s="499">
        <v>124.57142857142857</v>
      </c>
    </row>
    <row r="768" spans="1:17" ht="14.4" customHeight="1" x14ac:dyDescent="0.3">
      <c r="A768" s="494" t="s">
        <v>2660</v>
      </c>
      <c r="B768" s="495" t="s">
        <v>2082</v>
      </c>
      <c r="C768" s="495" t="s">
        <v>2057</v>
      </c>
      <c r="D768" s="495" t="s">
        <v>2270</v>
      </c>
      <c r="E768" s="495" t="s">
        <v>2271</v>
      </c>
      <c r="F768" s="498">
        <v>34</v>
      </c>
      <c r="G768" s="498">
        <v>7344</v>
      </c>
      <c r="H768" s="498">
        <v>1</v>
      </c>
      <c r="I768" s="498">
        <v>216</v>
      </c>
      <c r="J768" s="498">
        <v>39</v>
      </c>
      <c r="K768" s="498">
        <v>8463</v>
      </c>
      <c r="L768" s="498">
        <v>1.1523692810457515</v>
      </c>
      <c r="M768" s="498">
        <v>217</v>
      </c>
      <c r="N768" s="498">
        <v>50</v>
      </c>
      <c r="O768" s="498">
        <v>10868</v>
      </c>
      <c r="P768" s="511">
        <v>1.4798474945533768</v>
      </c>
      <c r="Q768" s="499">
        <v>217.36</v>
      </c>
    </row>
    <row r="769" spans="1:17" ht="14.4" customHeight="1" x14ac:dyDescent="0.3">
      <c r="A769" s="494" t="s">
        <v>2660</v>
      </c>
      <c r="B769" s="495" t="s">
        <v>2082</v>
      </c>
      <c r="C769" s="495" t="s">
        <v>2057</v>
      </c>
      <c r="D769" s="495" t="s">
        <v>2276</v>
      </c>
      <c r="E769" s="495" t="s">
        <v>2277</v>
      </c>
      <c r="F769" s="498">
        <v>6</v>
      </c>
      <c r="G769" s="498">
        <v>1308</v>
      </c>
      <c r="H769" s="498">
        <v>1</v>
      </c>
      <c r="I769" s="498">
        <v>218</v>
      </c>
      <c r="J769" s="498">
        <v>7</v>
      </c>
      <c r="K769" s="498">
        <v>1533</v>
      </c>
      <c r="L769" s="498">
        <v>1.1720183486238531</v>
      </c>
      <c r="M769" s="498">
        <v>219</v>
      </c>
      <c r="N769" s="498">
        <v>8</v>
      </c>
      <c r="O769" s="498">
        <v>1756</v>
      </c>
      <c r="P769" s="511">
        <v>1.3425076452599389</v>
      </c>
      <c r="Q769" s="499">
        <v>219.5</v>
      </c>
    </row>
    <row r="770" spans="1:17" ht="14.4" customHeight="1" x14ac:dyDescent="0.3">
      <c r="A770" s="494" t="s">
        <v>2660</v>
      </c>
      <c r="B770" s="495" t="s">
        <v>2082</v>
      </c>
      <c r="C770" s="495" t="s">
        <v>2057</v>
      </c>
      <c r="D770" s="495" t="s">
        <v>2278</v>
      </c>
      <c r="E770" s="495" t="s">
        <v>2279</v>
      </c>
      <c r="F770" s="498">
        <v>2</v>
      </c>
      <c r="G770" s="498">
        <v>1216</v>
      </c>
      <c r="H770" s="498">
        <v>1</v>
      </c>
      <c r="I770" s="498">
        <v>608</v>
      </c>
      <c r="J770" s="498">
        <v>1</v>
      </c>
      <c r="K770" s="498">
        <v>609</v>
      </c>
      <c r="L770" s="498">
        <v>0.50082236842105265</v>
      </c>
      <c r="M770" s="498">
        <v>609</v>
      </c>
      <c r="N770" s="498"/>
      <c r="O770" s="498"/>
      <c r="P770" s="511"/>
      <c r="Q770" s="499"/>
    </row>
    <row r="771" spans="1:17" ht="14.4" customHeight="1" x14ac:dyDescent="0.3">
      <c r="A771" s="494" t="s">
        <v>2660</v>
      </c>
      <c r="B771" s="495" t="s">
        <v>2082</v>
      </c>
      <c r="C771" s="495" t="s">
        <v>2057</v>
      </c>
      <c r="D771" s="495" t="s">
        <v>2292</v>
      </c>
      <c r="E771" s="495" t="s">
        <v>2293</v>
      </c>
      <c r="F771" s="498"/>
      <c r="G771" s="498"/>
      <c r="H771" s="498"/>
      <c r="I771" s="498"/>
      <c r="J771" s="498">
        <v>1</v>
      </c>
      <c r="K771" s="498">
        <v>257</v>
      </c>
      <c r="L771" s="498"/>
      <c r="M771" s="498">
        <v>257</v>
      </c>
      <c r="N771" s="498">
        <v>1</v>
      </c>
      <c r="O771" s="498">
        <v>257</v>
      </c>
      <c r="P771" s="511"/>
      <c r="Q771" s="499">
        <v>257</v>
      </c>
    </row>
    <row r="772" spans="1:17" ht="14.4" customHeight="1" x14ac:dyDescent="0.3">
      <c r="A772" s="494" t="s">
        <v>2660</v>
      </c>
      <c r="B772" s="495" t="s">
        <v>2082</v>
      </c>
      <c r="C772" s="495" t="s">
        <v>2057</v>
      </c>
      <c r="D772" s="495" t="s">
        <v>2294</v>
      </c>
      <c r="E772" s="495" t="s">
        <v>2295</v>
      </c>
      <c r="F772" s="498">
        <v>1</v>
      </c>
      <c r="G772" s="498">
        <v>325</v>
      </c>
      <c r="H772" s="498">
        <v>1</v>
      </c>
      <c r="I772" s="498">
        <v>325</v>
      </c>
      <c r="J772" s="498"/>
      <c r="K772" s="498"/>
      <c r="L772" s="498"/>
      <c r="M772" s="498"/>
      <c r="N772" s="498">
        <v>3</v>
      </c>
      <c r="O772" s="498">
        <v>984</v>
      </c>
      <c r="P772" s="511">
        <v>3.0276923076923077</v>
      </c>
      <c r="Q772" s="499">
        <v>328</v>
      </c>
    </row>
    <row r="773" spans="1:17" ht="14.4" customHeight="1" x14ac:dyDescent="0.3">
      <c r="A773" s="494" t="s">
        <v>2660</v>
      </c>
      <c r="B773" s="495" t="s">
        <v>2082</v>
      </c>
      <c r="C773" s="495" t="s">
        <v>2057</v>
      </c>
      <c r="D773" s="495" t="s">
        <v>2300</v>
      </c>
      <c r="E773" s="495" t="s">
        <v>2301</v>
      </c>
      <c r="F773" s="498">
        <v>3</v>
      </c>
      <c r="G773" s="498">
        <v>12366</v>
      </c>
      <c r="H773" s="498">
        <v>1</v>
      </c>
      <c r="I773" s="498">
        <v>4122</v>
      </c>
      <c r="J773" s="498">
        <v>5</v>
      </c>
      <c r="K773" s="498">
        <v>20635</v>
      </c>
      <c r="L773" s="498">
        <v>1.6686883389940159</v>
      </c>
      <c r="M773" s="498">
        <v>4127</v>
      </c>
      <c r="N773" s="498">
        <v>5</v>
      </c>
      <c r="O773" s="498">
        <v>20643</v>
      </c>
      <c r="P773" s="511">
        <v>1.6693352741387675</v>
      </c>
      <c r="Q773" s="499">
        <v>4128.6000000000004</v>
      </c>
    </row>
    <row r="774" spans="1:17" ht="14.4" customHeight="1" x14ac:dyDescent="0.3">
      <c r="A774" s="494" t="s">
        <v>2660</v>
      </c>
      <c r="B774" s="495" t="s">
        <v>2082</v>
      </c>
      <c r="C774" s="495" t="s">
        <v>2057</v>
      </c>
      <c r="D774" s="495" t="s">
        <v>2302</v>
      </c>
      <c r="E774" s="495" t="s">
        <v>2303</v>
      </c>
      <c r="F774" s="498">
        <v>2</v>
      </c>
      <c r="G774" s="498">
        <v>554</v>
      </c>
      <c r="H774" s="498">
        <v>1</v>
      </c>
      <c r="I774" s="498">
        <v>277</v>
      </c>
      <c r="J774" s="498">
        <v>4</v>
      </c>
      <c r="K774" s="498">
        <v>1112</v>
      </c>
      <c r="L774" s="498">
        <v>2.0072202166064983</v>
      </c>
      <c r="M774" s="498">
        <v>278</v>
      </c>
      <c r="N774" s="498">
        <v>7</v>
      </c>
      <c r="O774" s="498">
        <v>1950</v>
      </c>
      <c r="P774" s="511">
        <v>3.5198555956678699</v>
      </c>
      <c r="Q774" s="499">
        <v>278.57142857142856</v>
      </c>
    </row>
    <row r="775" spans="1:17" ht="14.4" customHeight="1" x14ac:dyDescent="0.3">
      <c r="A775" s="494" t="s">
        <v>2660</v>
      </c>
      <c r="B775" s="495" t="s">
        <v>2082</v>
      </c>
      <c r="C775" s="495" t="s">
        <v>2057</v>
      </c>
      <c r="D775" s="495" t="s">
        <v>2306</v>
      </c>
      <c r="E775" s="495" t="s">
        <v>2307</v>
      </c>
      <c r="F775" s="498"/>
      <c r="G775" s="498"/>
      <c r="H775" s="498"/>
      <c r="I775" s="498"/>
      <c r="J775" s="498"/>
      <c r="K775" s="498"/>
      <c r="L775" s="498"/>
      <c r="M775" s="498"/>
      <c r="N775" s="498">
        <v>1</v>
      </c>
      <c r="O775" s="498">
        <v>6260</v>
      </c>
      <c r="P775" s="511"/>
      <c r="Q775" s="499">
        <v>6260</v>
      </c>
    </row>
    <row r="776" spans="1:17" ht="14.4" customHeight="1" x14ac:dyDescent="0.3">
      <c r="A776" s="494" t="s">
        <v>2660</v>
      </c>
      <c r="B776" s="495" t="s">
        <v>2082</v>
      </c>
      <c r="C776" s="495" t="s">
        <v>2057</v>
      </c>
      <c r="D776" s="495" t="s">
        <v>2308</v>
      </c>
      <c r="E776" s="495" t="s">
        <v>2309</v>
      </c>
      <c r="F776" s="498"/>
      <c r="G776" s="498"/>
      <c r="H776" s="498"/>
      <c r="I776" s="498"/>
      <c r="J776" s="498">
        <v>1</v>
      </c>
      <c r="K776" s="498">
        <v>1515</v>
      </c>
      <c r="L776" s="498"/>
      <c r="M776" s="498">
        <v>1515</v>
      </c>
      <c r="N776" s="498"/>
      <c r="O776" s="498"/>
      <c r="P776" s="511"/>
      <c r="Q776" s="499"/>
    </row>
    <row r="777" spans="1:17" ht="14.4" customHeight="1" x14ac:dyDescent="0.3">
      <c r="A777" s="494" t="s">
        <v>2660</v>
      </c>
      <c r="B777" s="495" t="s">
        <v>2082</v>
      </c>
      <c r="C777" s="495" t="s">
        <v>2057</v>
      </c>
      <c r="D777" s="495" t="s">
        <v>2499</v>
      </c>
      <c r="E777" s="495" t="s">
        <v>2500</v>
      </c>
      <c r="F777" s="498"/>
      <c r="G777" s="498"/>
      <c r="H777" s="498"/>
      <c r="I777" s="498"/>
      <c r="J777" s="498"/>
      <c r="K777" s="498"/>
      <c r="L777" s="498"/>
      <c r="M777" s="498"/>
      <c r="N777" s="498">
        <v>1</v>
      </c>
      <c r="O777" s="498">
        <v>15065</v>
      </c>
      <c r="P777" s="511"/>
      <c r="Q777" s="499">
        <v>15065</v>
      </c>
    </row>
    <row r="778" spans="1:17" ht="14.4" customHeight="1" x14ac:dyDescent="0.3">
      <c r="A778" s="494" t="s">
        <v>2660</v>
      </c>
      <c r="B778" s="495" t="s">
        <v>2082</v>
      </c>
      <c r="C778" s="495" t="s">
        <v>2057</v>
      </c>
      <c r="D778" s="495" t="s">
        <v>2314</v>
      </c>
      <c r="E778" s="495" t="s">
        <v>2315</v>
      </c>
      <c r="F778" s="498">
        <v>5</v>
      </c>
      <c r="G778" s="498">
        <v>19055</v>
      </c>
      <c r="H778" s="498">
        <v>1</v>
      </c>
      <c r="I778" s="498">
        <v>3811</v>
      </c>
      <c r="J778" s="498">
        <v>16</v>
      </c>
      <c r="K778" s="498">
        <v>61040</v>
      </c>
      <c r="L778" s="498">
        <v>3.2033586985043296</v>
      </c>
      <c r="M778" s="498">
        <v>3815</v>
      </c>
      <c r="N778" s="498">
        <v>15</v>
      </c>
      <c r="O778" s="498">
        <v>57249</v>
      </c>
      <c r="P778" s="511">
        <v>3.0044082917869326</v>
      </c>
      <c r="Q778" s="499">
        <v>3816.6</v>
      </c>
    </row>
    <row r="779" spans="1:17" ht="14.4" customHeight="1" x14ac:dyDescent="0.3">
      <c r="A779" s="494" t="s">
        <v>2660</v>
      </c>
      <c r="B779" s="495" t="s">
        <v>2082</v>
      </c>
      <c r="C779" s="495" t="s">
        <v>2057</v>
      </c>
      <c r="D779" s="495" t="s">
        <v>2316</v>
      </c>
      <c r="E779" s="495" t="s">
        <v>2317</v>
      </c>
      <c r="F779" s="498">
        <v>1</v>
      </c>
      <c r="G779" s="498">
        <v>5145</v>
      </c>
      <c r="H779" s="498">
        <v>1</v>
      </c>
      <c r="I779" s="498">
        <v>5145</v>
      </c>
      <c r="J779" s="498">
        <v>1</v>
      </c>
      <c r="K779" s="498">
        <v>5150</v>
      </c>
      <c r="L779" s="498">
        <v>1.0009718172983479</v>
      </c>
      <c r="M779" s="498">
        <v>5150</v>
      </c>
      <c r="N779" s="498">
        <v>3</v>
      </c>
      <c r="O779" s="498">
        <v>15450</v>
      </c>
      <c r="P779" s="511">
        <v>3.0029154518950438</v>
      </c>
      <c r="Q779" s="499">
        <v>5150</v>
      </c>
    </row>
    <row r="780" spans="1:17" ht="14.4" customHeight="1" x14ac:dyDescent="0.3">
      <c r="A780" s="494" t="s">
        <v>2660</v>
      </c>
      <c r="B780" s="495" t="s">
        <v>2082</v>
      </c>
      <c r="C780" s="495" t="s">
        <v>2057</v>
      </c>
      <c r="D780" s="495" t="s">
        <v>2318</v>
      </c>
      <c r="E780" s="495" t="s">
        <v>2319</v>
      </c>
      <c r="F780" s="498"/>
      <c r="G780" s="498"/>
      <c r="H780" s="498"/>
      <c r="I780" s="498"/>
      <c r="J780" s="498">
        <v>1</v>
      </c>
      <c r="K780" s="498">
        <v>7835</v>
      </c>
      <c r="L780" s="498"/>
      <c r="M780" s="498">
        <v>7835</v>
      </c>
      <c r="N780" s="498"/>
      <c r="O780" s="498"/>
      <c r="P780" s="511"/>
      <c r="Q780" s="499"/>
    </row>
    <row r="781" spans="1:17" ht="14.4" customHeight="1" x14ac:dyDescent="0.3">
      <c r="A781" s="494" t="s">
        <v>2660</v>
      </c>
      <c r="B781" s="495" t="s">
        <v>2082</v>
      </c>
      <c r="C781" s="495" t="s">
        <v>2057</v>
      </c>
      <c r="D781" s="495" t="s">
        <v>2667</v>
      </c>
      <c r="E781" s="495" t="s">
        <v>2668</v>
      </c>
      <c r="F781" s="498">
        <v>1</v>
      </c>
      <c r="G781" s="498">
        <v>9171</v>
      </c>
      <c r="H781" s="498">
        <v>1</v>
      </c>
      <c r="I781" s="498">
        <v>9171</v>
      </c>
      <c r="J781" s="498"/>
      <c r="K781" s="498"/>
      <c r="L781" s="498"/>
      <c r="M781" s="498"/>
      <c r="N781" s="498"/>
      <c r="O781" s="498"/>
      <c r="P781" s="511"/>
      <c r="Q781" s="499"/>
    </row>
    <row r="782" spans="1:17" ht="14.4" customHeight="1" x14ac:dyDescent="0.3">
      <c r="A782" s="494" t="s">
        <v>2660</v>
      </c>
      <c r="B782" s="495" t="s">
        <v>2082</v>
      </c>
      <c r="C782" s="495" t="s">
        <v>2057</v>
      </c>
      <c r="D782" s="495" t="s">
        <v>2330</v>
      </c>
      <c r="E782" s="495" t="s">
        <v>2331</v>
      </c>
      <c r="F782" s="498">
        <v>10</v>
      </c>
      <c r="G782" s="498">
        <v>12760</v>
      </c>
      <c r="H782" s="498">
        <v>1</v>
      </c>
      <c r="I782" s="498">
        <v>1276</v>
      </c>
      <c r="J782" s="498">
        <v>16</v>
      </c>
      <c r="K782" s="498">
        <v>20432</v>
      </c>
      <c r="L782" s="498">
        <v>1.6012539184952979</v>
      </c>
      <c r="M782" s="498">
        <v>1277</v>
      </c>
      <c r="N782" s="498">
        <v>20</v>
      </c>
      <c r="O782" s="498">
        <v>25564</v>
      </c>
      <c r="P782" s="511">
        <v>2.0034482758620689</v>
      </c>
      <c r="Q782" s="499">
        <v>1278.2</v>
      </c>
    </row>
    <row r="783" spans="1:17" ht="14.4" customHeight="1" x14ac:dyDescent="0.3">
      <c r="A783" s="494" t="s">
        <v>2660</v>
      </c>
      <c r="B783" s="495" t="s">
        <v>2082</v>
      </c>
      <c r="C783" s="495" t="s">
        <v>2057</v>
      </c>
      <c r="D783" s="495" t="s">
        <v>2332</v>
      </c>
      <c r="E783" s="495" t="s">
        <v>2333</v>
      </c>
      <c r="F783" s="498">
        <v>9</v>
      </c>
      <c r="G783" s="498">
        <v>10467</v>
      </c>
      <c r="H783" s="498">
        <v>1</v>
      </c>
      <c r="I783" s="498">
        <v>1163</v>
      </c>
      <c r="J783" s="498">
        <v>17</v>
      </c>
      <c r="K783" s="498">
        <v>19788</v>
      </c>
      <c r="L783" s="498">
        <v>1.8905130409859559</v>
      </c>
      <c r="M783" s="498">
        <v>1164</v>
      </c>
      <c r="N783" s="498">
        <v>11</v>
      </c>
      <c r="O783" s="498">
        <v>12808</v>
      </c>
      <c r="P783" s="511">
        <v>1.2236552976019872</v>
      </c>
      <c r="Q783" s="499">
        <v>1164.3636363636363</v>
      </c>
    </row>
    <row r="784" spans="1:17" ht="14.4" customHeight="1" x14ac:dyDescent="0.3">
      <c r="A784" s="494" t="s">
        <v>2660</v>
      </c>
      <c r="B784" s="495" t="s">
        <v>2082</v>
      </c>
      <c r="C784" s="495" t="s">
        <v>2057</v>
      </c>
      <c r="D784" s="495" t="s">
        <v>2334</v>
      </c>
      <c r="E784" s="495" t="s">
        <v>2335</v>
      </c>
      <c r="F784" s="498">
        <v>12</v>
      </c>
      <c r="G784" s="498">
        <v>60780</v>
      </c>
      <c r="H784" s="498">
        <v>1</v>
      </c>
      <c r="I784" s="498">
        <v>5065</v>
      </c>
      <c r="J784" s="498">
        <v>9</v>
      </c>
      <c r="K784" s="498">
        <v>45612</v>
      </c>
      <c r="L784" s="498">
        <v>0.75044422507403752</v>
      </c>
      <c r="M784" s="498">
        <v>5068</v>
      </c>
      <c r="N784" s="498">
        <v>8</v>
      </c>
      <c r="O784" s="498">
        <v>40574</v>
      </c>
      <c r="P784" s="511">
        <v>0.66755511681474167</v>
      </c>
      <c r="Q784" s="499">
        <v>5071.75</v>
      </c>
    </row>
    <row r="785" spans="1:17" ht="14.4" customHeight="1" x14ac:dyDescent="0.3">
      <c r="A785" s="494" t="s">
        <v>2660</v>
      </c>
      <c r="B785" s="495" t="s">
        <v>2082</v>
      </c>
      <c r="C785" s="495" t="s">
        <v>2057</v>
      </c>
      <c r="D785" s="495" t="s">
        <v>2336</v>
      </c>
      <c r="E785" s="495" t="s">
        <v>2337</v>
      </c>
      <c r="F785" s="498"/>
      <c r="G785" s="498"/>
      <c r="H785" s="498"/>
      <c r="I785" s="498"/>
      <c r="J785" s="498">
        <v>1</v>
      </c>
      <c r="K785" s="498">
        <v>7673</v>
      </c>
      <c r="L785" s="498"/>
      <c r="M785" s="498">
        <v>7673</v>
      </c>
      <c r="N785" s="498"/>
      <c r="O785" s="498"/>
      <c r="P785" s="511"/>
      <c r="Q785" s="499"/>
    </row>
    <row r="786" spans="1:17" ht="14.4" customHeight="1" x14ac:dyDescent="0.3">
      <c r="A786" s="494" t="s">
        <v>2660</v>
      </c>
      <c r="B786" s="495" t="s">
        <v>2082</v>
      </c>
      <c r="C786" s="495" t="s">
        <v>2057</v>
      </c>
      <c r="D786" s="495" t="s">
        <v>2338</v>
      </c>
      <c r="E786" s="495" t="s">
        <v>2339</v>
      </c>
      <c r="F786" s="498"/>
      <c r="G786" s="498"/>
      <c r="H786" s="498"/>
      <c r="I786" s="498"/>
      <c r="J786" s="498">
        <v>1</v>
      </c>
      <c r="K786" s="498">
        <v>5508</v>
      </c>
      <c r="L786" s="498"/>
      <c r="M786" s="498">
        <v>5508</v>
      </c>
      <c r="N786" s="498"/>
      <c r="O786" s="498"/>
      <c r="P786" s="511"/>
      <c r="Q786" s="499"/>
    </row>
    <row r="787" spans="1:17" ht="14.4" customHeight="1" x14ac:dyDescent="0.3">
      <c r="A787" s="494" t="s">
        <v>2660</v>
      </c>
      <c r="B787" s="495" t="s">
        <v>2082</v>
      </c>
      <c r="C787" s="495" t="s">
        <v>2057</v>
      </c>
      <c r="D787" s="495" t="s">
        <v>2501</v>
      </c>
      <c r="E787" s="495" t="s">
        <v>2502</v>
      </c>
      <c r="F787" s="498"/>
      <c r="G787" s="498"/>
      <c r="H787" s="498"/>
      <c r="I787" s="498"/>
      <c r="J787" s="498"/>
      <c r="K787" s="498"/>
      <c r="L787" s="498"/>
      <c r="M787" s="498"/>
      <c r="N787" s="498">
        <v>1</v>
      </c>
      <c r="O787" s="498">
        <v>0</v>
      </c>
      <c r="P787" s="511"/>
      <c r="Q787" s="499">
        <v>0</v>
      </c>
    </row>
    <row r="788" spans="1:17" ht="14.4" customHeight="1" x14ac:dyDescent="0.3">
      <c r="A788" s="494" t="s">
        <v>2660</v>
      </c>
      <c r="B788" s="495" t="s">
        <v>2082</v>
      </c>
      <c r="C788" s="495" t="s">
        <v>2057</v>
      </c>
      <c r="D788" s="495" t="s">
        <v>2340</v>
      </c>
      <c r="E788" s="495" t="s">
        <v>2341</v>
      </c>
      <c r="F788" s="498"/>
      <c r="G788" s="498"/>
      <c r="H788" s="498"/>
      <c r="I788" s="498"/>
      <c r="J788" s="498"/>
      <c r="K788" s="498"/>
      <c r="L788" s="498"/>
      <c r="M788" s="498"/>
      <c r="N788" s="498">
        <v>3</v>
      </c>
      <c r="O788" s="498">
        <v>2233</v>
      </c>
      <c r="P788" s="511"/>
      <c r="Q788" s="499">
        <v>744.33333333333337</v>
      </c>
    </row>
    <row r="789" spans="1:17" ht="14.4" customHeight="1" x14ac:dyDescent="0.3">
      <c r="A789" s="494" t="s">
        <v>2660</v>
      </c>
      <c r="B789" s="495" t="s">
        <v>2082</v>
      </c>
      <c r="C789" s="495" t="s">
        <v>2057</v>
      </c>
      <c r="D789" s="495" t="s">
        <v>2342</v>
      </c>
      <c r="E789" s="495" t="s">
        <v>2343</v>
      </c>
      <c r="F789" s="498">
        <v>369</v>
      </c>
      <c r="G789" s="498">
        <v>63468</v>
      </c>
      <c r="H789" s="498">
        <v>1</v>
      </c>
      <c r="I789" s="498">
        <v>172</v>
      </c>
      <c r="J789" s="498">
        <v>401</v>
      </c>
      <c r="K789" s="498">
        <v>69373</v>
      </c>
      <c r="L789" s="498">
        <v>1.0930390117854667</v>
      </c>
      <c r="M789" s="498">
        <v>173</v>
      </c>
      <c r="N789" s="498">
        <v>410</v>
      </c>
      <c r="O789" s="498">
        <v>71156</v>
      </c>
      <c r="P789" s="511">
        <v>1.1211319089935086</v>
      </c>
      <c r="Q789" s="499">
        <v>173.55121951219513</v>
      </c>
    </row>
    <row r="790" spans="1:17" ht="14.4" customHeight="1" x14ac:dyDescent="0.3">
      <c r="A790" s="494" t="s">
        <v>2660</v>
      </c>
      <c r="B790" s="495" t="s">
        <v>2082</v>
      </c>
      <c r="C790" s="495" t="s">
        <v>2057</v>
      </c>
      <c r="D790" s="495" t="s">
        <v>2344</v>
      </c>
      <c r="E790" s="495" t="s">
        <v>2345</v>
      </c>
      <c r="F790" s="498">
        <v>93</v>
      </c>
      <c r="G790" s="498">
        <v>185442</v>
      </c>
      <c r="H790" s="498">
        <v>1</v>
      </c>
      <c r="I790" s="498">
        <v>1994</v>
      </c>
      <c r="J790" s="498">
        <v>82</v>
      </c>
      <c r="K790" s="498">
        <v>163672</v>
      </c>
      <c r="L790" s="498">
        <v>0.88260480365828664</v>
      </c>
      <c r="M790" s="498">
        <v>1996</v>
      </c>
      <c r="N790" s="498">
        <v>91</v>
      </c>
      <c r="O790" s="498">
        <v>181762</v>
      </c>
      <c r="P790" s="511">
        <v>0.98015552032441411</v>
      </c>
      <c r="Q790" s="499">
        <v>1997.3846153846155</v>
      </c>
    </row>
    <row r="791" spans="1:17" ht="14.4" customHeight="1" x14ac:dyDescent="0.3">
      <c r="A791" s="494" t="s">
        <v>2660</v>
      </c>
      <c r="B791" s="495" t="s">
        <v>2082</v>
      </c>
      <c r="C791" s="495" t="s">
        <v>2057</v>
      </c>
      <c r="D791" s="495" t="s">
        <v>2350</v>
      </c>
      <c r="E791" s="495" t="s">
        <v>2351</v>
      </c>
      <c r="F791" s="498">
        <v>3</v>
      </c>
      <c r="G791" s="498">
        <v>8073</v>
      </c>
      <c r="H791" s="498">
        <v>1</v>
      </c>
      <c r="I791" s="498">
        <v>2691</v>
      </c>
      <c r="J791" s="498">
        <v>5</v>
      </c>
      <c r="K791" s="498">
        <v>13460</v>
      </c>
      <c r="L791" s="498">
        <v>1.6672860151121021</v>
      </c>
      <c r="M791" s="498">
        <v>2692</v>
      </c>
      <c r="N791" s="498">
        <v>1</v>
      </c>
      <c r="O791" s="498">
        <v>2692</v>
      </c>
      <c r="P791" s="511">
        <v>0.33345720302242043</v>
      </c>
      <c r="Q791" s="499">
        <v>2692</v>
      </c>
    </row>
    <row r="792" spans="1:17" ht="14.4" customHeight="1" x14ac:dyDescent="0.3">
      <c r="A792" s="494" t="s">
        <v>2660</v>
      </c>
      <c r="B792" s="495" t="s">
        <v>2082</v>
      </c>
      <c r="C792" s="495" t="s">
        <v>2057</v>
      </c>
      <c r="D792" s="495" t="s">
        <v>2352</v>
      </c>
      <c r="E792" s="495" t="s">
        <v>2353</v>
      </c>
      <c r="F792" s="498">
        <v>2</v>
      </c>
      <c r="G792" s="498">
        <v>10354</v>
      </c>
      <c r="H792" s="498">
        <v>1</v>
      </c>
      <c r="I792" s="498">
        <v>5177</v>
      </c>
      <c r="J792" s="498">
        <v>1</v>
      </c>
      <c r="K792" s="498">
        <v>5180</v>
      </c>
      <c r="L792" s="498">
        <v>0.50028974309445629</v>
      </c>
      <c r="M792" s="498">
        <v>5180</v>
      </c>
      <c r="N792" s="498">
        <v>1</v>
      </c>
      <c r="O792" s="498">
        <v>5180</v>
      </c>
      <c r="P792" s="511">
        <v>0.50028974309445629</v>
      </c>
      <c r="Q792" s="499">
        <v>5180</v>
      </c>
    </row>
    <row r="793" spans="1:17" ht="14.4" customHeight="1" x14ac:dyDescent="0.3">
      <c r="A793" s="494" t="s">
        <v>2660</v>
      </c>
      <c r="B793" s="495" t="s">
        <v>2082</v>
      </c>
      <c r="C793" s="495" t="s">
        <v>2057</v>
      </c>
      <c r="D793" s="495" t="s">
        <v>2356</v>
      </c>
      <c r="E793" s="495" t="s">
        <v>2357</v>
      </c>
      <c r="F793" s="498">
        <v>2</v>
      </c>
      <c r="G793" s="498">
        <v>1314</v>
      </c>
      <c r="H793" s="498">
        <v>1</v>
      </c>
      <c r="I793" s="498">
        <v>657</v>
      </c>
      <c r="J793" s="498">
        <v>1</v>
      </c>
      <c r="K793" s="498">
        <v>658</v>
      </c>
      <c r="L793" s="498">
        <v>0.50076103500761038</v>
      </c>
      <c r="M793" s="498">
        <v>658</v>
      </c>
      <c r="N793" s="498"/>
      <c r="O793" s="498"/>
      <c r="P793" s="511"/>
      <c r="Q793" s="499"/>
    </row>
    <row r="794" spans="1:17" ht="14.4" customHeight="1" x14ac:dyDescent="0.3">
      <c r="A794" s="494" t="s">
        <v>2660</v>
      </c>
      <c r="B794" s="495" t="s">
        <v>2082</v>
      </c>
      <c r="C794" s="495" t="s">
        <v>2057</v>
      </c>
      <c r="D794" s="495" t="s">
        <v>2362</v>
      </c>
      <c r="E794" s="495" t="s">
        <v>2363</v>
      </c>
      <c r="F794" s="498"/>
      <c r="G794" s="498"/>
      <c r="H794" s="498"/>
      <c r="I794" s="498"/>
      <c r="J794" s="498"/>
      <c r="K794" s="498"/>
      <c r="L794" s="498"/>
      <c r="M794" s="498"/>
      <c r="N794" s="498">
        <v>1</v>
      </c>
      <c r="O794" s="498">
        <v>2076</v>
      </c>
      <c r="P794" s="511"/>
      <c r="Q794" s="499">
        <v>2076</v>
      </c>
    </row>
    <row r="795" spans="1:17" ht="14.4" customHeight="1" x14ac:dyDescent="0.3">
      <c r="A795" s="494" t="s">
        <v>2660</v>
      </c>
      <c r="B795" s="495" t="s">
        <v>2082</v>
      </c>
      <c r="C795" s="495" t="s">
        <v>2057</v>
      </c>
      <c r="D795" s="495" t="s">
        <v>2364</v>
      </c>
      <c r="E795" s="495" t="s">
        <v>2365</v>
      </c>
      <c r="F795" s="498">
        <v>8</v>
      </c>
      <c r="G795" s="498">
        <v>1192</v>
      </c>
      <c r="H795" s="498">
        <v>1</v>
      </c>
      <c r="I795" s="498">
        <v>149</v>
      </c>
      <c r="J795" s="498">
        <v>3</v>
      </c>
      <c r="K795" s="498">
        <v>450</v>
      </c>
      <c r="L795" s="498">
        <v>0.37751677852348992</v>
      </c>
      <c r="M795" s="498">
        <v>150</v>
      </c>
      <c r="N795" s="498">
        <v>7</v>
      </c>
      <c r="O795" s="498">
        <v>1055</v>
      </c>
      <c r="P795" s="511">
        <v>0.88506711409395977</v>
      </c>
      <c r="Q795" s="499">
        <v>150.71428571428572</v>
      </c>
    </row>
    <row r="796" spans="1:17" ht="14.4" customHeight="1" x14ac:dyDescent="0.3">
      <c r="A796" s="494" t="s">
        <v>2660</v>
      </c>
      <c r="B796" s="495" t="s">
        <v>2082</v>
      </c>
      <c r="C796" s="495" t="s">
        <v>2057</v>
      </c>
      <c r="D796" s="495" t="s">
        <v>2366</v>
      </c>
      <c r="E796" s="495" t="s">
        <v>2367</v>
      </c>
      <c r="F796" s="498">
        <v>1</v>
      </c>
      <c r="G796" s="498">
        <v>192</v>
      </c>
      <c r="H796" s="498">
        <v>1</v>
      </c>
      <c r="I796" s="498">
        <v>192</v>
      </c>
      <c r="J796" s="498">
        <v>1</v>
      </c>
      <c r="K796" s="498">
        <v>193</v>
      </c>
      <c r="L796" s="498">
        <v>1.0052083333333333</v>
      </c>
      <c r="M796" s="498">
        <v>193</v>
      </c>
      <c r="N796" s="498">
        <v>3</v>
      </c>
      <c r="O796" s="498">
        <v>580</v>
      </c>
      <c r="P796" s="511">
        <v>3.0208333333333335</v>
      </c>
      <c r="Q796" s="499">
        <v>193.33333333333334</v>
      </c>
    </row>
    <row r="797" spans="1:17" ht="14.4" customHeight="1" x14ac:dyDescent="0.3">
      <c r="A797" s="494" t="s">
        <v>2660</v>
      </c>
      <c r="B797" s="495" t="s">
        <v>2082</v>
      </c>
      <c r="C797" s="495" t="s">
        <v>2057</v>
      </c>
      <c r="D797" s="495" t="s">
        <v>2368</v>
      </c>
      <c r="E797" s="495" t="s">
        <v>2369</v>
      </c>
      <c r="F797" s="498">
        <v>135</v>
      </c>
      <c r="G797" s="498">
        <v>26595</v>
      </c>
      <c r="H797" s="498">
        <v>1</v>
      </c>
      <c r="I797" s="498">
        <v>197</v>
      </c>
      <c r="J797" s="498">
        <v>48</v>
      </c>
      <c r="K797" s="498">
        <v>9504</v>
      </c>
      <c r="L797" s="498">
        <v>0.35736040609137054</v>
      </c>
      <c r="M797" s="498">
        <v>198</v>
      </c>
      <c r="N797" s="498">
        <v>52</v>
      </c>
      <c r="O797" s="498">
        <v>10307</v>
      </c>
      <c r="P797" s="511">
        <v>0.38755405151344235</v>
      </c>
      <c r="Q797" s="499">
        <v>198.21153846153845</v>
      </c>
    </row>
    <row r="798" spans="1:17" ht="14.4" customHeight="1" x14ac:dyDescent="0.3">
      <c r="A798" s="494" t="s">
        <v>2660</v>
      </c>
      <c r="B798" s="495" t="s">
        <v>2082</v>
      </c>
      <c r="C798" s="495" t="s">
        <v>2057</v>
      </c>
      <c r="D798" s="495" t="s">
        <v>2370</v>
      </c>
      <c r="E798" s="495" t="s">
        <v>2371</v>
      </c>
      <c r="F798" s="498">
        <v>3</v>
      </c>
      <c r="G798" s="498">
        <v>1242</v>
      </c>
      <c r="H798" s="498">
        <v>1</v>
      </c>
      <c r="I798" s="498">
        <v>414</v>
      </c>
      <c r="J798" s="498">
        <v>2</v>
      </c>
      <c r="K798" s="498">
        <v>830</v>
      </c>
      <c r="L798" s="498">
        <v>0.66827697262479868</v>
      </c>
      <c r="M798" s="498">
        <v>415</v>
      </c>
      <c r="N798" s="498"/>
      <c r="O798" s="498"/>
      <c r="P798" s="511"/>
      <c r="Q798" s="499"/>
    </row>
    <row r="799" spans="1:17" ht="14.4" customHeight="1" x14ac:dyDescent="0.3">
      <c r="A799" s="494" t="s">
        <v>2660</v>
      </c>
      <c r="B799" s="495" t="s">
        <v>2082</v>
      </c>
      <c r="C799" s="495" t="s">
        <v>2057</v>
      </c>
      <c r="D799" s="495" t="s">
        <v>2374</v>
      </c>
      <c r="E799" s="495" t="s">
        <v>2375</v>
      </c>
      <c r="F799" s="498"/>
      <c r="G799" s="498"/>
      <c r="H799" s="498"/>
      <c r="I799" s="498"/>
      <c r="J799" s="498"/>
      <c r="K799" s="498"/>
      <c r="L799" s="498"/>
      <c r="M799" s="498"/>
      <c r="N799" s="498">
        <v>1</v>
      </c>
      <c r="O799" s="498">
        <v>159</v>
      </c>
      <c r="P799" s="511"/>
      <c r="Q799" s="499">
        <v>159</v>
      </c>
    </row>
    <row r="800" spans="1:17" ht="14.4" customHeight="1" x14ac:dyDescent="0.3">
      <c r="A800" s="494" t="s">
        <v>2660</v>
      </c>
      <c r="B800" s="495" t="s">
        <v>2082</v>
      </c>
      <c r="C800" s="495" t="s">
        <v>2057</v>
      </c>
      <c r="D800" s="495" t="s">
        <v>2669</v>
      </c>
      <c r="E800" s="495" t="s">
        <v>2670</v>
      </c>
      <c r="F800" s="498">
        <v>0</v>
      </c>
      <c r="G800" s="498">
        <v>0</v>
      </c>
      <c r="H800" s="498"/>
      <c r="I800" s="498"/>
      <c r="J800" s="498"/>
      <c r="K800" s="498"/>
      <c r="L800" s="498"/>
      <c r="M800" s="498"/>
      <c r="N800" s="498"/>
      <c r="O800" s="498"/>
      <c r="P800" s="511"/>
      <c r="Q800" s="499"/>
    </row>
    <row r="801" spans="1:17" ht="14.4" customHeight="1" x14ac:dyDescent="0.3">
      <c r="A801" s="494" t="s">
        <v>2660</v>
      </c>
      <c r="B801" s="495" t="s">
        <v>2082</v>
      </c>
      <c r="C801" s="495" t="s">
        <v>2057</v>
      </c>
      <c r="D801" s="495" t="s">
        <v>2378</v>
      </c>
      <c r="E801" s="495" t="s">
        <v>2379</v>
      </c>
      <c r="F801" s="498"/>
      <c r="G801" s="498"/>
      <c r="H801" s="498"/>
      <c r="I801" s="498"/>
      <c r="J801" s="498">
        <v>3</v>
      </c>
      <c r="K801" s="498">
        <v>1275</v>
      </c>
      <c r="L801" s="498"/>
      <c r="M801" s="498">
        <v>425</v>
      </c>
      <c r="N801" s="498">
        <v>2</v>
      </c>
      <c r="O801" s="498">
        <v>854</v>
      </c>
      <c r="P801" s="511"/>
      <c r="Q801" s="499">
        <v>427</v>
      </c>
    </row>
    <row r="802" spans="1:17" ht="14.4" customHeight="1" x14ac:dyDescent="0.3">
      <c r="A802" s="494" t="s">
        <v>2660</v>
      </c>
      <c r="B802" s="495" t="s">
        <v>2082</v>
      </c>
      <c r="C802" s="495" t="s">
        <v>2057</v>
      </c>
      <c r="D802" s="495" t="s">
        <v>2380</v>
      </c>
      <c r="E802" s="495" t="s">
        <v>2381</v>
      </c>
      <c r="F802" s="498">
        <v>29</v>
      </c>
      <c r="G802" s="498">
        <v>61364</v>
      </c>
      <c r="H802" s="498">
        <v>1</v>
      </c>
      <c r="I802" s="498">
        <v>2116</v>
      </c>
      <c r="J802" s="498">
        <v>89</v>
      </c>
      <c r="K802" s="498">
        <v>188502</v>
      </c>
      <c r="L802" s="498">
        <v>3.0718662407926471</v>
      </c>
      <c r="M802" s="498">
        <v>2118</v>
      </c>
      <c r="N802" s="498">
        <v>89</v>
      </c>
      <c r="O802" s="498">
        <v>188661</v>
      </c>
      <c r="P802" s="511">
        <v>3.0744573365491168</v>
      </c>
      <c r="Q802" s="499">
        <v>2119.7865168539324</v>
      </c>
    </row>
    <row r="803" spans="1:17" ht="14.4" customHeight="1" x14ac:dyDescent="0.3">
      <c r="A803" s="494" t="s">
        <v>2660</v>
      </c>
      <c r="B803" s="495" t="s">
        <v>2082</v>
      </c>
      <c r="C803" s="495" t="s">
        <v>2057</v>
      </c>
      <c r="D803" s="495" t="s">
        <v>2382</v>
      </c>
      <c r="E803" s="495" t="s">
        <v>2315</v>
      </c>
      <c r="F803" s="498">
        <v>14</v>
      </c>
      <c r="G803" s="498">
        <v>26068</v>
      </c>
      <c r="H803" s="498">
        <v>1</v>
      </c>
      <c r="I803" s="498">
        <v>1862</v>
      </c>
      <c r="J803" s="498">
        <v>16</v>
      </c>
      <c r="K803" s="498">
        <v>29824</v>
      </c>
      <c r="L803" s="498">
        <v>1.1440847015497928</v>
      </c>
      <c r="M803" s="498">
        <v>1864</v>
      </c>
      <c r="N803" s="498">
        <v>21</v>
      </c>
      <c r="O803" s="498">
        <v>39168</v>
      </c>
      <c r="P803" s="511">
        <v>1.5025318398035905</v>
      </c>
      <c r="Q803" s="499">
        <v>1865.1428571428571</v>
      </c>
    </row>
    <row r="804" spans="1:17" ht="14.4" customHeight="1" x14ac:dyDescent="0.3">
      <c r="A804" s="494" t="s">
        <v>2660</v>
      </c>
      <c r="B804" s="495" t="s">
        <v>2082</v>
      </c>
      <c r="C804" s="495" t="s">
        <v>2057</v>
      </c>
      <c r="D804" s="495" t="s">
        <v>2383</v>
      </c>
      <c r="E804" s="495" t="s">
        <v>2384</v>
      </c>
      <c r="F804" s="498">
        <v>1</v>
      </c>
      <c r="G804" s="498">
        <v>157</v>
      </c>
      <c r="H804" s="498">
        <v>1</v>
      </c>
      <c r="I804" s="498">
        <v>157</v>
      </c>
      <c r="J804" s="498"/>
      <c r="K804" s="498"/>
      <c r="L804" s="498"/>
      <c r="M804" s="498"/>
      <c r="N804" s="498"/>
      <c r="O804" s="498"/>
      <c r="P804" s="511"/>
      <c r="Q804" s="499"/>
    </row>
    <row r="805" spans="1:17" ht="14.4" customHeight="1" x14ac:dyDescent="0.3">
      <c r="A805" s="494" t="s">
        <v>2660</v>
      </c>
      <c r="B805" s="495" t="s">
        <v>2082</v>
      </c>
      <c r="C805" s="495" t="s">
        <v>2057</v>
      </c>
      <c r="D805" s="495" t="s">
        <v>2385</v>
      </c>
      <c r="E805" s="495" t="s">
        <v>2386</v>
      </c>
      <c r="F805" s="498"/>
      <c r="G805" s="498"/>
      <c r="H805" s="498"/>
      <c r="I805" s="498"/>
      <c r="J805" s="498"/>
      <c r="K805" s="498"/>
      <c r="L805" s="498"/>
      <c r="M805" s="498"/>
      <c r="N805" s="498">
        <v>1</v>
      </c>
      <c r="O805" s="498">
        <v>9711</v>
      </c>
      <c r="P805" s="511"/>
      <c r="Q805" s="499">
        <v>9711</v>
      </c>
    </row>
    <row r="806" spans="1:17" ht="14.4" customHeight="1" x14ac:dyDescent="0.3">
      <c r="A806" s="494" t="s">
        <v>2660</v>
      </c>
      <c r="B806" s="495" t="s">
        <v>2082</v>
      </c>
      <c r="C806" s="495" t="s">
        <v>2057</v>
      </c>
      <c r="D806" s="495" t="s">
        <v>2391</v>
      </c>
      <c r="E806" s="495" t="s">
        <v>2392</v>
      </c>
      <c r="F806" s="498">
        <v>22</v>
      </c>
      <c r="G806" s="498">
        <v>184316</v>
      </c>
      <c r="H806" s="498">
        <v>1</v>
      </c>
      <c r="I806" s="498">
        <v>8378</v>
      </c>
      <c r="J806" s="498">
        <v>22</v>
      </c>
      <c r="K806" s="498">
        <v>184448</v>
      </c>
      <c r="L806" s="498">
        <v>1.0007161613750299</v>
      </c>
      <c r="M806" s="498">
        <v>8384</v>
      </c>
      <c r="N806" s="498">
        <v>22</v>
      </c>
      <c r="O806" s="498">
        <v>184591</v>
      </c>
      <c r="P806" s="511">
        <v>1.0014920028646455</v>
      </c>
      <c r="Q806" s="499">
        <v>8390.5</v>
      </c>
    </row>
    <row r="807" spans="1:17" ht="14.4" customHeight="1" x14ac:dyDescent="0.3">
      <c r="A807" s="494" t="s">
        <v>2660</v>
      </c>
      <c r="B807" s="495" t="s">
        <v>2082</v>
      </c>
      <c r="C807" s="495" t="s">
        <v>2057</v>
      </c>
      <c r="D807" s="495" t="s">
        <v>2397</v>
      </c>
      <c r="E807" s="495" t="s">
        <v>2398</v>
      </c>
      <c r="F807" s="498"/>
      <c r="G807" s="498"/>
      <c r="H807" s="498"/>
      <c r="I807" s="498"/>
      <c r="J807" s="498"/>
      <c r="K807" s="498"/>
      <c r="L807" s="498"/>
      <c r="M807" s="498"/>
      <c r="N807" s="498">
        <v>1</v>
      </c>
      <c r="O807" s="498">
        <v>0</v>
      </c>
      <c r="P807" s="511"/>
      <c r="Q807" s="499">
        <v>0</v>
      </c>
    </row>
    <row r="808" spans="1:17" ht="14.4" customHeight="1" x14ac:dyDescent="0.3">
      <c r="A808" s="494" t="s">
        <v>2660</v>
      </c>
      <c r="B808" s="495" t="s">
        <v>2082</v>
      </c>
      <c r="C808" s="495" t="s">
        <v>2057</v>
      </c>
      <c r="D808" s="495" t="s">
        <v>2399</v>
      </c>
      <c r="E808" s="495" t="s">
        <v>2400</v>
      </c>
      <c r="F808" s="498">
        <v>3</v>
      </c>
      <c r="G808" s="498">
        <v>5964</v>
      </c>
      <c r="H808" s="498">
        <v>1</v>
      </c>
      <c r="I808" s="498">
        <v>1988</v>
      </c>
      <c r="J808" s="498">
        <v>1</v>
      </c>
      <c r="K808" s="498">
        <v>1993</v>
      </c>
      <c r="L808" s="498">
        <v>0.33417169684775316</v>
      </c>
      <c r="M808" s="498">
        <v>1993</v>
      </c>
      <c r="N808" s="498">
        <v>3</v>
      </c>
      <c r="O808" s="498">
        <v>5987</v>
      </c>
      <c r="P808" s="511">
        <v>1.0038564721663312</v>
      </c>
      <c r="Q808" s="499">
        <v>1995.6666666666667</v>
      </c>
    </row>
    <row r="809" spans="1:17" ht="14.4" customHeight="1" x14ac:dyDescent="0.3">
      <c r="A809" s="494" t="s">
        <v>2660</v>
      </c>
      <c r="B809" s="495" t="s">
        <v>2082</v>
      </c>
      <c r="C809" s="495" t="s">
        <v>2057</v>
      </c>
      <c r="D809" s="495" t="s">
        <v>2401</v>
      </c>
      <c r="E809" s="495" t="s">
        <v>2402</v>
      </c>
      <c r="F809" s="498"/>
      <c r="G809" s="498"/>
      <c r="H809" s="498"/>
      <c r="I809" s="498"/>
      <c r="J809" s="498">
        <v>2</v>
      </c>
      <c r="K809" s="498">
        <v>1828</v>
      </c>
      <c r="L809" s="498"/>
      <c r="M809" s="498">
        <v>914</v>
      </c>
      <c r="N809" s="498"/>
      <c r="O809" s="498"/>
      <c r="P809" s="511"/>
      <c r="Q809" s="499"/>
    </row>
    <row r="810" spans="1:17" ht="14.4" customHeight="1" x14ac:dyDescent="0.3">
      <c r="A810" s="494" t="s">
        <v>2671</v>
      </c>
      <c r="B810" s="495" t="s">
        <v>2047</v>
      </c>
      <c r="C810" s="495" t="s">
        <v>2057</v>
      </c>
      <c r="D810" s="495" t="s">
        <v>2060</v>
      </c>
      <c r="E810" s="495" t="s">
        <v>2061</v>
      </c>
      <c r="F810" s="498"/>
      <c r="G810" s="498"/>
      <c r="H810" s="498"/>
      <c r="I810" s="498"/>
      <c r="J810" s="498"/>
      <c r="K810" s="498"/>
      <c r="L810" s="498"/>
      <c r="M810" s="498"/>
      <c r="N810" s="498">
        <v>0</v>
      </c>
      <c r="O810" s="498">
        <v>0</v>
      </c>
      <c r="P810" s="511"/>
      <c r="Q810" s="499"/>
    </row>
    <row r="811" spans="1:17" ht="14.4" customHeight="1" x14ac:dyDescent="0.3">
      <c r="A811" s="494" t="s">
        <v>2671</v>
      </c>
      <c r="B811" s="495" t="s">
        <v>2047</v>
      </c>
      <c r="C811" s="495" t="s">
        <v>2057</v>
      </c>
      <c r="D811" s="495" t="s">
        <v>2062</v>
      </c>
      <c r="E811" s="495" t="s">
        <v>2063</v>
      </c>
      <c r="F811" s="498"/>
      <c r="G811" s="498"/>
      <c r="H811" s="498"/>
      <c r="I811" s="498"/>
      <c r="J811" s="498"/>
      <c r="K811" s="498"/>
      <c r="L811" s="498"/>
      <c r="M811" s="498"/>
      <c r="N811" s="498">
        <v>0</v>
      </c>
      <c r="O811" s="498">
        <v>0</v>
      </c>
      <c r="P811" s="511"/>
      <c r="Q811" s="499"/>
    </row>
    <row r="812" spans="1:17" ht="14.4" customHeight="1" x14ac:dyDescent="0.3">
      <c r="A812" s="494" t="s">
        <v>2671</v>
      </c>
      <c r="B812" s="495" t="s">
        <v>2047</v>
      </c>
      <c r="C812" s="495" t="s">
        <v>2057</v>
      </c>
      <c r="D812" s="495" t="s">
        <v>2064</v>
      </c>
      <c r="E812" s="495" t="s">
        <v>2065</v>
      </c>
      <c r="F812" s="498"/>
      <c r="G812" s="498"/>
      <c r="H812" s="498"/>
      <c r="I812" s="498"/>
      <c r="J812" s="498">
        <v>1</v>
      </c>
      <c r="K812" s="498">
        <v>624</v>
      </c>
      <c r="L812" s="498"/>
      <c r="M812" s="498">
        <v>624</v>
      </c>
      <c r="N812" s="498"/>
      <c r="O812" s="498"/>
      <c r="P812" s="511"/>
      <c r="Q812" s="499"/>
    </row>
    <row r="813" spans="1:17" ht="14.4" customHeight="1" x14ac:dyDescent="0.3">
      <c r="A813" s="494" t="s">
        <v>2671</v>
      </c>
      <c r="B813" s="495" t="s">
        <v>2047</v>
      </c>
      <c r="C813" s="495" t="s">
        <v>2057</v>
      </c>
      <c r="D813" s="495" t="s">
        <v>2066</v>
      </c>
      <c r="E813" s="495" t="s">
        <v>2067</v>
      </c>
      <c r="F813" s="498">
        <v>1</v>
      </c>
      <c r="G813" s="498">
        <v>324</v>
      </c>
      <c r="H813" s="498">
        <v>1</v>
      </c>
      <c r="I813" s="498">
        <v>324</v>
      </c>
      <c r="J813" s="498">
        <v>2</v>
      </c>
      <c r="K813" s="498">
        <v>652</v>
      </c>
      <c r="L813" s="498">
        <v>2.0123456790123457</v>
      </c>
      <c r="M813" s="498">
        <v>326</v>
      </c>
      <c r="N813" s="498"/>
      <c r="O813" s="498"/>
      <c r="P813" s="511"/>
      <c r="Q813" s="499"/>
    </row>
    <row r="814" spans="1:17" ht="14.4" customHeight="1" x14ac:dyDescent="0.3">
      <c r="A814" s="494" t="s">
        <v>2671</v>
      </c>
      <c r="B814" s="495" t="s">
        <v>2047</v>
      </c>
      <c r="C814" s="495" t="s">
        <v>2057</v>
      </c>
      <c r="D814" s="495" t="s">
        <v>2070</v>
      </c>
      <c r="E814" s="495" t="s">
        <v>2071</v>
      </c>
      <c r="F814" s="498">
        <v>6</v>
      </c>
      <c r="G814" s="498">
        <v>3888</v>
      </c>
      <c r="H814" s="498">
        <v>1</v>
      </c>
      <c r="I814" s="498">
        <v>648</v>
      </c>
      <c r="J814" s="498">
        <v>5</v>
      </c>
      <c r="K814" s="498">
        <v>3250</v>
      </c>
      <c r="L814" s="498">
        <v>0.83590534979423869</v>
      </c>
      <c r="M814" s="498">
        <v>650</v>
      </c>
      <c r="N814" s="498">
        <v>4</v>
      </c>
      <c r="O814" s="498">
        <v>2610</v>
      </c>
      <c r="P814" s="511">
        <v>0.67129629629629628</v>
      </c>
      <c r="Q814" s="499">
        <v>652.5</v>
      </c>
    </row>
    <row r="815" spans="1:17" ht="14.4" customHeight="1" x14ac:dyDescent="0.3">
      <c r="A815" s="494" t="s">
        <v>2671</v>
      </c>
      <c r="B815" s="495" t="s">
        <v>2047</v>
      </c>
      <c r="C815" s="495" t="s">
        <v>2057</v>
      </c>
      <c r="D815" s="495" t="s">
        <v>2072</v>
      </c>
      <c r="E815" s="495" t="s">
        <v>2073</v>
      </c>
      <c r="F815" s="498">
        <v>5</v>
      </c>
      <c r="G815" s="498">
        <v>600</v>
      </c>
      <c r="H815" s="498">
        <v>1</v>
      </c>
      <c r="I815" s="498">
        <v>120</v>
      </c>
      <c r="J815" s="498">
        <v>6</v>
      </c>
      <c r="K815" s="498">
        <v>726</v>
      </c>
      <c r="L815" s="498">
        <v>1.21</v>
      </c>
      <c r="M815" s="498">
        <v>121</v>
      </c>
      <c r="N815" s="498">
        <v>4</v>
      </c>
      <c r="O815" s="498">
        <v>488</v>
      </c>
      <c r="P815" s="511">
        <v>0.81333333333333335</v>
      </c>
      <c r="Q815" s="499">
        <v>122</v>
      </c>
    </row>
    <row r="816" spans="1:17" ht="14.4" customHeight="1" x14ac:dyDescent="0.3">
      <c r="A816" s="494" t="s">
        <v>2671</v>
      </c>
      <c r="B816" s="495" t="s">
        <v>2047</v>
      </c>
      <c r="C816" s="495" t="s">
        <v>2057</v>
      </c>
      <c r="D816" s="495" t="s">
        <v>2074</v>
      </c>
      <c r="E816" s="495" t="s">
        <v>2075</v>
      </c>
      <c r="F816" s="498"/>
      <c r="G816" s="498"/>
      <c r="H816" s="498"/>
      <c r="I816" s="498"/>
      <c r="J816" s="498">
        <v>1</v>
      </c>
      <c r="K816" s="498">
        <v>266</v>
      </c>
      <c r="L816" s="498"/>
      <c r="M816" s="498">
        <v>266</v>
      </c>
      <c r="N816" s="498"/>
      <c r="O816" s="498"/>
      <c r="P816" s="511"/>
      <c r="Q816" s="499"/>
    </row>
    <row r="817" spans="1:17" ht="14.4" customHeight="1" x14ac:dyDescent="0.3">
      <c r="A817" s="494" t="s">
        <v>2671</v>
      </c>
      <c r="B817" s="495" t="s">
        <v>2082</v>
      </c>
      <c r="C817" s="495" t="s">
        <v>2083</v>
      </c>
      <c r="D817" s="495" t="s">
        <v>2096</v>
      </c>
      <c r="E817" s="495" t="s">
        <v>683</v>
      </c>
      <c r="F817" s="498">
        <v>0.8</v>
      </c>
      <c r="G817" s="498">
        <v>784.34</v>
      </c>
      <c r="H817" s="498">
        <v>1</v>
      </c>
      <c r="I817" s="498">
        <v>980.42499999999995</v>
      </c>
      <c r="J817" s="498">
        <v>1.6500000000000001</v>
      </c>
      <c r="K817" s="498">
        <v>1631.89</v>
      </c>
      <c r="L817" s="498">
        <v>2.0805900502333174</v>
      </c>
      <c r="M817" s="498">
        <v>989.0242424242424</v>
      </c>
      <c r="N817" s="498">
        <v>0.7</v>
      </c>
      <c r="O817" s="498">
        <v>692.32</v>
      </c>
      <c r="P817" s="511">
        <v>0.88267843027258586</v>
      </c>
      <c r="Q817" s="499">
        <v>989.02857142857158</v>
      </c>
    </row>
    <row r="818" spans="1:17" ht="14.4" customHeight="1" x14ac:dyDescent="0.3">
      <c r="A818" s="494" t="s">
        <v>2671</v>
      </c>
      <c r="B818" s="495" t="s">
        <v>2082</v>
      </c>
      <c r="C818" s="495" t="s">
        <v>2083</v>
      </c>
      <c r="D818" s="495" t="s">
        <v>2099</v>
      </c>
      <c r="E818" s="495" t="s">
        <v>781</v>
      </c>
      <c r="F818" s="498">
        <v>0.51</v>
      </c>
      <c r="G818" s="498">
        <v>6542.48</v>
      </c>
      <c r="H818" s="498">
        <v>1</v>
      </c>
      <c r="I818" s="498">
        <v>12828.392156862745</v>
      </c>
      <c r="J818" s="498">
        <v>0.25</v>
      </c>
      <c r="K818" s="498">
        <v>2584.34</v>
      </c>
      <c r="L818" s="498">
        <v>0.39500923197319676</v>
      </c>
      <c r="M818" s="498">
        <v>10337.36</v>
      </c>
      <c r="N818" s="498"/>
      <c r="O818" s="498"/>
      <c r="P818" s="511"/>
      <c r="Q818" s="499"/>
    </row>
    <row r="819" spans="1:17" ht="14.4" customHeight="1" x14ac:dyDescent="0.3">
      <c r="A819" s="494" t="s">
        <v>2671</v>
      </c>
      <c r="B819" s="495" t="s">
        <v>2082</v>
      </c>
      <c r="C819" s="495" t="s">
        <v>2083</v>
      </c>
      <c r="D819" s="495" t="s">
        <v>2102</v>
      </c>
      <c r="E819" s="495" t="s">
        <v>781</v>
      </c>
      <c r="F819" s="498"/>
      <c r="G819" s="498"/>
      <c r="H819" s="498"/>
      <c r="I819" s="498"/>
      <c r="J819" s="498">
        <v>0.1</v>
      </c>
      <c r="K819" s="498">
        <v>650.65</v>
      </c>
      <c r="L819" s="498"/>
      <c r="M819" s="498">
        <v>6506.4999999999991</v>
      </c>
      <c r="N819" s="498"/>
      <c r="O819" s="498"/>
      <c r="P819" s="511"/>
      <c r="Q819" s="499"/>
    </row>
    <row r="820" spans="1:17" ht="14.4" customHeight="1" x14ac:dyDescent="0.3">
      <c r="A820" s="494" t="s">
        <v>2671</v>
      </c>
      <c r="B820" s="495" t="s">
        <v>2082</v>
      </c>
      <c r="C820" s="495" t="s">
        <v>2083</v>
      </c>
      <c r="D820" s="495" t="s">
        <v>2110</v>
      </c>
      <c r="E820" s="495" t="s">
        <v>706</v>
      </c>
      <c r="F820" s="498"/>
      <c r="G820" s="498"/>
      <c r="H820" s="498"/>
      <c r="I820" s="498"/>
      <c r="J820" s="498">
        <v>0.2</v>
      </c>
      <c r="K820" s="498">
        <v>1092.1600000000001</v>
      </c>
      <c r="L820" s="498"/>
      <c r="M820" s="498">
        <v>5460.8</v>
      </c>
      <c r="N820" s="498"/>
      <c r="O820" s="498"/>
      <c r="P820" s="511"/>
      <c r="Q820" s="499"/>
    </row>
    <row r="821" spans="1:17" ht="14.4" customHeight="1" x14ac:dyDescent="0.3">
      <c r="A821" s="494" t="s">
        <v>2671</v>
      </c>
      <c r="B821" s="495" t="s">
        <v>2082</v>
      </c>
      <c r="C821" s="495" t="s">
        <v>2083</v>
      </c>
      <c r="D821" s="495" t="s">
        <v>2111</v>
      </c>
      <c r="E821" s="495" t="s">
        <v>706</v>
      </c>
      <c r="F821" s="498">
        <v>0.56000000000000005</v>
      </c>
      <c r="G821" s="498">
        <v>6008.76</v>
      </c>
      <c r="H821" s="498">
        <v>1</v>
      </c>
      <c r="I821" s="498">
        <v>10729.928571428571</v>
      </c>
      <c r="J821" s="498">
        <v>1.1400000000000001</v>
      </c>
      <c r="K821" s="498">
        <v>12394.55</v>
      </c>
      <c r="L821" s="498">
        <v>2.0627467231175816</v>
      </c>
      <c r="M821" s="498">
        <v>10872.412280701752</v>
      </c>
      <c r="N821" s="498">
        <v>0.47000000000000003</v>
      </c>
      <c r="O821" s="498">
        <v>5133.1399999999994</v>
      </c>
      <c r="P821" s="511">
        <v>0.85427609024158047</v>
      </c>
      <c r="Q821" s="499">
        <v>10921.574468085104</v>
      </c>
    </row>
    <row r="822" spans="1:17" ht="14.4" customHeight="1" x14ac:dyDescent="0.3">
      <c r="A822" s="494" t="s">
        <v>2671</v>
      </c>
      <c r="B822" s="495" t="s">
        <v>2082</v>
      </c>
      <c r="C822" s="495" t="s">
        <v>2083</v>
      </c>
      <c r="D822" s="495" t="s">
        <v>2112</v>
      </c>
      <c r="E822" s="495" t="s">
        <v>803</v>
      </c>
      <c r="F822" s="498">
        <v>0.30000000000000004</v>
      </c>
      <c r="G822" s="498">
        <v>581.73</v>
      </c>
      <c r="H822" s="498">
        <v>1</v>
      </c>
      <c r="I822" s="498">
        <v>1939.0999999999997</v>
      </c>
      <c r="J822" s="498">
        <v>0.8</v>
      </c>
      <c r="K822" s="498">
        <v>1554.68</v>
      </c>
      <c r="L822" s="498">
        <v>2.6725113024942844</v>
      </c>
      <c r="M822" s="498">
        <v>1943.35</v>
      </c>
      <c r="N822" s="498">
        <v>0.60000000000000009</v>
      </c>
      <c r="O822" s="498">
        <v>1173.6600000000001</v>
      </c>
      <c r="P822" s="511">
        <v>2.0175339074828531</v>
      </c>
      <c r="Q822" s="499">
        <v>1956.1</v>
      </c>
    </row>
    <row r="823" spans="1:17" ht="14.4" customHeight="1" x14ac:dyDescent="0.3">
      <c r="A823" s="494" t="s">
        <v>2671</v>
      </c>
      <c r="B823" s="495" t="s">
        <v>2082</v>
      </c>
      <c r="C823" s="495" t="s">
        <v>2083</v>
      </c>
      <c r="D823" s="495" t="s">
        <v>2114</v>
      </c>
      <c r="E823" s="495" t="s">
        <v>706</v>
      </c>
      <c r="F823" s="498"/>
      <c r="G823" s="498"/>
      <c r="H823" s="498"/>
      <c r="I823" s="498"/>
      <c r="J823" s="498"/>
      <c r="K823" s="498"/>
      <c r="L823" s="498"/>
      <c r="M823" s="498"/>
      <c r="N823" s="498">
        <v>1.1000000000000001</v>
      </c>
      <c r="O823" s="498">
        <v>2402.75</v>
      </c>
      <c r="P823" s="511"/>
      <c r="Q823" s="499">
        <v>2184.3181818181815</v>
      </c>
    </row>
    <row r="824" spans="1:17" ht="14.4" customHeight="1" x14ac:dyDescent="0.3">
      <c r="A824" s="494" t="s">
        <v>2671</v>
      </c>
      <c r="B824" s="495" t="s">
        <v>2082</v>
      </c>
      <c r="C824" s="495" t="s">
        <v>2083</v>
      </c>
      <c r="D824" s="495" t="s">
        <v>2115</v>
      </c>
      <c r="E824" s="495" t="s">
        <v>691</v>
      </c>
      <c r="F824" s="498">
        <v>0.15</v>
      </c>
      <c r="G824" s="498">
        <v>56.4</v>
      </c>
      <c r="H824" s="498">
        <v>1</v>
      </c>
      <c r="I824" s="498">
        <v>376</v>
      </c>
      <c r="J824" s="498">
        <v>0.15</v>
      </c>
      <c r="K824" s="498">
        <v>56.4</v>
      </c>
      <c r="L824" s="498">
        <v>1</v>
      </c>
      <c r="M824" s="498">
        <v>376</v>
      </c>
      <c r="N824" s="498">
        <v>0.25</v>
      </c>
      <c r="O824" s="498">
        <v>94.83</v>
      </c>
      <c r="P824" s="511">
        <v>1.6813829787234043</v>
      </c>
      <c r="Q824" s="499">
        <v>379.32</v>
      </c>
    </row>
    <row r="825" spans="1:17" ht="14.4" customHeight="1" x14ac:dyDescent="0.3">
      <c r="A825" s="494" t="s">
        <v>2671</v>
      </c>
      <c r="B825" s="495" t="s">
        <v>2082</v>
      </c>
      <c r="C825" s="495" t="s">
        <v>2083</v>
      </c>
      <c r="D825" s="495" t="s">
        <v>2117</v>
      </c>
      <c r="E825" s="495" t="s">
        <v>668</v>
      </c>
      <c r="F825" s="498">
        <v>0.1</v>
      </c>
      <c r="G825" s="498">
        <v>91.93</v>
      </c>
      <c r="H825" s="498">
        <v>1</v>
      </c>
      <c r="I825" s="498">
        <v>919.30000000000007</v>
      </c>
      <c r="J825" s="498"/>
      <c r="K825" s="498"/>
      <c r="L825" s="498"/>
      <c r="M825" s="498"/>
      <c r="N825" s="498">
        <v>0.05</v>
      </c>
      <c r="O825" s="498">
        <v>47.24</v>
      </c>
      <c r="P825" s="511">
        <v>0.51386924834112913</v>
      </c>
      <c r="Q825" s="499">
        <v>944.8</v>
      </c>
    </row>
    <row r="826" spans="1:17" ht="14.4" customHeight="1" x14ac:dyDescent="0.3">
      <c r="A826" s="494" t="s">
        <v>2671</v>
      </c>
      <c r="B826" s="495" t="s">
        <v>2082</v>
      </c>
      <c r="C826" s="495" t="s">
        <v>2048</v>
      </c>
      <c r="D826" s="495" t="s">
        <v>2128</v>
      </c>
      <c r="E826" s="495" t="s">
        <v>2129</v>
      </c>
      <c r="F826" s="498">
        <v>1</v>
      </c>
      <c r="G826" s="498">
        <v>972.32</v>
      </c>
      <c r="H826" s="498">
        <v>1</v>
      </c>
      <c r="I826" s="498">
        <v>972.32</v>
      </c>
      <c r="J826" s="498">
        <v>2</v>
      </c>
      <c r="K826" s="498">
        <v>1944.64</v>
      </c>
      <c r="L826" s="498">
        <v>2</v>
      </c>
      <c r="M826" s="498">
        <v>972.32</v>
      </c>
      <c r="N826" s="498"/>
      <c r="O826" s="498"/>
      <c r="P826" s="511"/>
      <c r="Q826" s="499"/>
    </row>
    <row r="827" spans="1:17" ht="14.4" customHeight="1" x14ac:dyDescent="0.3">
      <c r="A827" s="494" t="s">
        <v>2671</v>
      </c>
      <c r="B827" s="495" t="s">
        <v>2082</v>
      </c>
      <c r="C827" s="495" t="s">
        <v>2048</v>
      </c>
      <c r="D827" s="495" t="s">
        <v>2134</v>
      </c>
      <c r="E827" s="495" t="s">
        <v>2135</v>
      </c>
      <c r="F827" s="498">
        <v>1</v>
      </c>
      <c r="G827" s="498">
        <v>1027.76</v>
      </c>
      <c r="H827" s="498">
        <v>1</v>
      </c>
      <c r="I827" s="498">
        <v>1027.76</v>
      </c>
      <c r="J827" s="498">
        <v>2</v>
      </c>
      <c r="K827" s="498">
        <v>2055.52</v>
      </c>
      <c r="L827" s="498">
        <v>2</v>
      </c>
      <c r="M827" s="498">
        <v>1027.76</v>
      </c>
      <c r="N827" s="498"/>
      <c r="O827" s="498"/>
      <c r="P827" s="511"/>
      <c r="Q827" s="499"/>
    </row>
    <row r="828" spans="1:17" ht="14.4" customHeight="1" x14ac:dyDescent="0.3">
      <c r="A828" s="494" t="s">
        <v>2671</v>
      </c>
      <c r="B828" s="495" t="s">
        <v>2082</v>
      </c>
      <c r="C828" s="495" t="s">
        <v>2048</v>
      </c>
      <c r="D828" s="495" t="s">
        <v>2143</v>
      </c>
      <c r="E828" s="495" t="s">
        <v>2144</v>
      </c>
      <c r="F828" s="498">
        <v>1</v>
      </c>
      <c r="G828" s="498">
        <v>11772</v>
      </c>
      <c r="H828" s="498">
        <v>1</v>
      </c>
      <c r="I828" s="498">
        <v>11772</v>
      </c>
      <c r="J828" s="498"/>
      <c r="K828" s="498"/>
      <c r="L828" s="498"/>
      <c r="M828" s="498"/>
      <c r="N828" s="498"/>
      <c r="O828" s="498"/>
      <c r="P828" s="511"/>
      <c r="Q828" s="499"/>
    </row>
    <row r="829" spans="1:17" ht="14.4" customHeight="1" x14ac:dyDescent="0.3">
      <c r="A829" s="494" t="s">
        <v>2671</v>
      </c>
      <c r="B829" s="495" t="s">
        <v>2082</v>
      </c>
      <c r="C829" s="495" t="s">
        <v>2048</v>
      </c>
      <c r="D829" s="495" t="s">
        <v>2199</v>
      </c>
      <c r="E829" s="495" t="s">
        <v>2200</v>
      </c>
      <c r="F829" s="498"/>
      <c r="G829" s="498"/>
      <c r="H829" s="498"/>
      <c r="I829" s="498"/>
      <c r="J829" s="498">
        <v>1</v>
      </c>
      <c r="K829" s="498">
        <v>831.16</v>
      </c>
      <c r="L829" s="498"/>
      <c r="M829" s="498">
        <v>831.16</v>
      </c>
      <c r="N829" s="498"/>
      <c r="O829" s="498"/>
      <c r="P829" s="511"/>
      <c r="Q829" s="499"/>
    </row>
    <row r="830" spans="1:17" ht="14.4" customHeight="1" x14ac:dyDescent="0.3">
      <c r="A830" s="494" t="s">
        <v>2671</v>
      </c>
      <c r="B830" s="495" t="s">
        <v>2082</v>
      </c>
      <c r="C830" s="495" t="s">
        <v>2048</v>
      </c>
      <c r="D830" s="495" t="s">
        <v>2201</v>
      </c>
      <c r="E830" s="495" t="s">
        <v>2200</v>
      </c>
      <c r="F830" s="498">
        <v>1</v>
      </c>
      <c r="G830" s="498">
        <v>888.06</v>
      </c>
      <c r="H830" s="498">
        <v>1</v>
      </c>
      <c r="I830" s="498">
        <v>888.06</v>
      </c>
      <c r="J830" s="498">
        <v>2</v>
      </c>
      <c r="K830" s="498">
        <v>1776.12</v>
      </c>
      <c r="L830" s="498">
        <v>2</v>
      </c>
      <c r="M830" s="498">
        <v>888.06</v>
      </c>
      <c r="N830" s="498"/>
      <c r="O830" s="498"/>
      <c r="P830" s="511"/>
      <c r="Q830" s="499"/>
    </row>
    <row r="831" spans="1:17" ht="14.4" customHeight="1" x14ac:dyDescent="0.3">
      <c r="A831" s="494" t="s">
        <v>2671</v>
      </c>
      <c r="B831" s="495" t="s">
        <v>2082</v>
      </c>
      <c r="C831" s="495" t="s">
        <v>2048</v>
      </c>
      <c r="D831" s="495" t="s">
        <v>2202</v>
      </c>
      <c r="E831" s="495" t="s">
        <v>2203</v>
      </c>
      <c r="F831" s="498">
        <v>1</v>
      </c>
      <c r="G831" s="498">
        <v>888.06</v>
      </c>
      <c r="H831" s="498">
        <v>1</v>
      </c>
      <c r="I831" s="498">
        <v>888.06</v>
      </c>
      <c r="J831" s="498">
        <v>2</v>
      </c>
      <c r="K831" s="498">
        <v>1776.12</v>
      </c>
      <c r="L831" s="498">
        <v>2</v>
      </c>
      <c r="M831" s="498">
        <v>888.06</v>
      </c>
      <c r="N831" s="498"/>
      <c r="O831" s="498"/>
      <c r="P831" s="511"/>
      <c r="Q831" s="499"/>
    </row>
    <row r="832" spans="1:17" ht="14.4" customHeight="1" x14ac:dyDescent="0.3">
      <c r="A832" s="494" t="s">
        <v>2671</v>
      </c>
      <c r="B832" s="495" t="s">
        <v>2082</v>
      </c>
      <c r="C832" s="495" t="s">
        <v>2048</v>
      </c>
      <c r="D832" s="495" t="s">
        <v>2206</v>
      </c>
      <c r="E832" s="495" t="s">
        <v>2207</v>
      </c>
      <c r="F832" s="498">
        <v>3</v>
      </c>
      <c r="G832" s="498">
        <v>11696.4</v>
      </c>
      <c r="H832" s="498">
        <v>1</v>
      </c>
      <c r="I832" s="498">
        <v>3898.7999999999997</v>
      </c>
      <c r="J832" s="498"/>
      <c r="K832" s="498"/>
      <c r="L832" s="498"/>
      <c r="M832" s="498"/>
      <c r="N832" s="498"/>
      <c r="O832" s="498"/>
      <c r="P832" s="511"/>
      <c r="Q832" s="499"/>
    </row>
    <row r="833" spans="1:17" ht="14.4" customHeight="1" x14ac:dyDescent="0.3">
      <c r="A833" s="494" t="s">
        <v>2671</v>
      </c>
      <c r="B833" s="495" t="s">
        <v>2082</v>
      </c>
      <c r="C833" s="495" t="s">
        <v>2048</v>
      </c>
      <c r="D833" s="495" t="s">
        <v>2218</v>
      </c>
      <c r="E833" s="495" t="s">
        <v>2219</v>
      </c>
      <c r="F833" s="498">
        <v>1</v>
      </c>
      <c r="G833" s="498">
        <v>359.1</v>
      </c>
      <c r="H833" s="498">
        <v>1</v>
      </c>
      <c r="I833" s="498">
        <v>359.1</v>
      </c>
      <c r="J833" s="498"/>
      <c r="K833" s="498"/>
      <c r="L833" s="498"/>
      <c r="M833" s="498"/>
      <c r="N833" s="498"/>
      <c r="O833" s="498"/>
      <c r="P833" s="511"/>
      <c r="Q833" s="499"/>
    </row>
    <row r="834" spans="1:17" ht="14.4" customHeight="1" x14ac:dyDescent="0.3">
      <c r="A834" s="494" t="s">
        <v>2671</v>
      </c>
      <c r="B834" s="495" t="s">
        <v>2082</v>
      </c>
      <c r="C834" s="495" t="s">
        <v>2048</v>
      </c>
      <c r="D834" s="495" t="s">
        <v>2224</v>
      </c>
      <c r="E834" s="495" t="s">
        <v>2225</v>
      </c>
      <c r="F834" s="498">
        <v>1</v>
      </c>
      <c r="G834" s="498">
        <v>16831.689999999999</v>
      </c>
      <c r="H834" s="498">
        <v>1</v>
      </c>
      <c r="I834" s="498">
        <v>16831.689999999999</v>
      </c>
      <c r="J834" s="498">
        <v>1</v>
      </c>
      <c r="K834" s="498">
        <v>16831.689999999999</v>
      </c>
      <c r="L834" s="498">
        <v>1</v>
      </c>
      <c r="M834" s="498">
        <v>16831.689999999999</v>
      </c>
      <c r="N834" s="498"/>
      <c r="O834" s="498"/>
      <c r="P834" s="511"/>
      <c r="Q834" s="499"/>
    </row>
    <row r="835" spans="1:17" ht="14.4" customHeight="1" x14ac:dyDescent="0.3">
      <c r="A835" s="494" t="s">
        <v>2671</v>
      </c>
      <c r="B835" s="495" t="s">
        <v>2082</v>
      </c>
      <c r="C835" s="495" t="s">
        <v>2048</v>
      </c>
      <c r="D835" s="495" t="s">
        <v>2649</v>
      </c>
      <c r="E835" s="495" t="s">
        <v>2650</v>
      </c>
      <c r="F835" s="498"/>
      <c r="G835" s="498"/>
      <c r="H835" s="498"/>
      <c r="I835" s="498"/>
      <c r="J835" s="498">
        <v>1</v>
      </c>
      <c r="K835" s="498">
        <v>10645.01</v>
      </c>
      <c r="L835" s="498"/>
      <c r="M835" s="498">
        <v>10645.01</v>
      </c>
      <c r="N835" s="498"/>
      <c r="O835" s="498"/>
      <c r="P835" s="511"/>
      <c r="Q835" s="499"/>
    </row>
    <row r="836" spans="1:17" ht="14.4" customHeight="1" x14ac:dyDescent="0.3">
      <c r="A836" s="494" t="s">
        <v>2671</v>
      </c>
      <c r="B836" s="495" t="s">
        <v>2082</v>
      </c>
      <c r="C836" s="495" t="s">
        <v>2048</v>
      </c>
      <c r="D836" s="495" t="s">
        <v>2228</v>
      </c>
      <c r="E836" s="495" t="s">
        <v>2229</v>
      </c>
      <c r="F836" s="498">
        <v>1</v>
      </c>
      <c r="G836" s="498">
        <v>6587.13</v>
      </c>
      <c r="H836" s="498">
        <v>1</v>
      </c>
      <c r="I836" s="498">
        <v>6587.13</v>
      </c>
      <c r="J836" s="498">
        <v>2</v>
      </c>
      <c r="K836" s="498">
        <v>13174.26</v>
      </c>
      <c r="L836" s="498">
        <v>2</v>
      </c>
      <c r="M836" s="498">
        <v>6587.13</v>
      </c>
      <c r="N836" s="498"/>
      <c r="O836" s="498"/>
      <c r="P836" s="511"/>
      <c r="Q836" s="499"/>
    </row>
    <row r="837" spans="1:17" ht="14.4" customHeight="1" x14ac:dyDescent="0.3">
      <c r="A837" s="494" t="s">
        <v>2671</v>
      </c>
      <c r="B837" s="495" t="s">
        <v>2082</v>
      </c>
      <c r="C837" s="495" t="s">
        <v>2057</v>
      </c>
      <c r="D837" s="495" t="s">
        <v>2262</v>
      </c>
      <c r="E837" s="495" t="s">
        <v>2263</v>
      </c>
      <c r="F837" s="498"/>
      <c r="G837" s="498"/>
      <c r="H837" s="498"/>
      <c r="I837" s="498"/>
      <c r="J837" s="498">
        <v>3</v>
      </c>
      <c r="K837" s="498">
        <v>615</v>
      </c>
      <c r="L837" s="498"/>
      <c r="M837" s="498">
        <v>205</v>
      </c>
      <c r="N837" s="498">
        <v>1</v>
      </c>
      <c r="O837" s="498">
        <v>206</v>
      </c>
      <c r="P837" s="511"/>
      <c r="Q837" s="499">
        <v>206</v>
      </c>
    </row>
    <row r="838" spans="1:17" ht="14.4" customHeight="1" x14ac:dyDescent="0.3">
      <c r="A838" s="494" t="s">
        <v>2671</v>
      </c>
      <c r="B838" s="495" t="s">
        <v>2082</v>
      </c>
      <c r="C838" s="495" t="s">
        <v>2057</v>
      </c>
      <c r="D838" s="495" t="s">
        <v>2264</v>
      </c>
      <c r="E838" s="495" t="s">
        <v>2265</v>
      </c>
      <c r="F838" s="498">
        <v>1</v>
      </c>
      <c r="G838" s="498">
        <v>149</v>
      </c>
      <c r="H838" s="498">
        <v>1</v>
      </c>
      <c r="I838" s="498">
        <v>149</v>
      </c>
      <c r="J838" s="498"/>
      <c r="K838" s="498"/>
      <c r="L838" s="498"/>
      <c r="M838" s="498"/>
      <c r="N838" s="498"/>
      <c r="O838" s="498"/>
      <c r="P838" s="511"/>
      <c r="Q838" s="499"/>
    </row>
    <row r="839" spans="1:17" ht="14.4" customHeight="1" x14ac:dyDescent="0.3">
      <c r="A839" s="494" t="s">
        <v>2671</v>
      </c>
      <c r="B839" s="495" t="s">
        <v>2082</v>
      </c>
      <c r="C839" s="495" t="s">
        <v>2057</v>
      </c>
      <c r="D839" s="495" t="s">
        <v>2266</v>
      </c>
      <c r="E839" s="495" t="s">
        <v>2267</v>
      </c>
      <c r="F839" s="498">
        <v>1</v>
      </c>
      <c r="G839" s="498">
        <v>181</v>
      </c>
      <c r="H839" s="498">
        <v>1</v>
      </c>
      <c r="I839" s="498">
        <v>181</v>
      </c>
      <c r="J839" s="498">
        <v>2</v>
      </c>
      <c r="K839" s="498">
        <v>364</v>
      </c>
      <c r="L839" s="498">
        <v>2.0110497237569063</v>
      </c>
      <c r="M839" s="498">
        <v>182</v>
      </c>
      <c r="N839" s="498">
        <v>2</v>
      </c>
      <c r="O839" s="498">
        <v>366</v>
      </c>
      <c r="P839" s="511">
        <v>2.0220994475138121</v>
      </c>
      <c r="Q839" s="499">
        <v>183</v>
      </c>
    </row>
    <row r="840" spans="1:17" ht="14.4" customHeight="1" x14ac:dyDescent="0.3">
      <c r="A840" s="494" t="s">
        <v>2671</v>
      </c>
      <c r="B840" s="495" t="s">
        <v>2082</v>
      </c>
      <c r="C840" s="495" t="s">
        <v>2057</v>
      </c>
      <c r="D840" s="495" t="s">
        <v>2268</v>
      </c>
      <c r="E840" s="495" t="s">
        <v>2269</v>
      </c>
      <c r="F840" s="498">
        <v>1</v>
      </c>
      <c r="G840" s="498">
        <v>124</v>
      </c>
      <c r="H840" s="498">
        <v>1</v>
      </c>
      <c r="I840" s="498">
        <v>124</v>
      </c>
      <c r="J840" s="498"/>
      <c r="K840" s="498"/>
      <c r="L840" s="498"/>
      <c r="M840" s="498"/>
      <c r="N840" s="498">
        <v>2</v>
      </c>
      <c r="O840" s="498">
        <v>249</v>
      </c>
      <c r="P840" s="511">
        <v>2.0080645161290325</v>
      </c>
      <c r="Q840" s="499">
        <v>124.5</v>
      </c>
    </row>
    <row r="841" spans="1:17" ht="14.4" customHeight="1" x14ac:dyDescent="0.3">
      <c r="A841" s="494" t="s">
        <v>2671</v>
      </c>
      <c r="B841" s="495" t="s">
        <v>2082</v>
      </c>
      <c r="C841" s="495" t="s">
        <v>2057</v>
      </c>
      <c r="D841" s="495" t="s">
        <v>2270</v>
      </c>
      <c r="E841" s="495" t="s">
        <v>2271</v>
      </c>
      <c r="F841" s="498"/>
      <c r="G841" s="498"/>
      <c r="H841" s="498"/>
      <c r="I841" s="498"/>
      <c r="J841" s="498"/>
      <c r="K841" s="498"/>
      <c r="L841" s="498"/>
      <c r="M841" s="498"/>
      <c r="N841" s="498">
        <v>4</v>
      </c>
      <c r="O841" s="498">
        <v>869</v>
      </c>
      <c r="P841" s="511"/>
      <c r="Q841" s="499">
        <v>217.25</v>
      </c>
    </row>
    <row r="842" spans="1:17" ht="14.4" customHeight="1" x14ac:dyDescent="0.3">
      <c r="A842" s="494" t="s">
        <v>2671</v>
      </c>
      <c r="B842" s="495" t="s">
        <v>2082</v>
      </c>
      <c r="C842" s="495" t="s">
        <v>2057</v>
      </c>
      <c r="D842" s="495" t="s">
        <v>2276</v>
      </c>
      <c r="E842" s="495" t="s">
        <v>2277</v>
      </c>
      <c r="F842" s="498">
        <v>12</v>
      </c>
      <c r="G842" s="498">
        <v>2616</v>
      </c>
      <c r="H842" s="498">
        <v>1</v>
      </c>
      <c r="I842" s="498">
        <v>218</v>
      </c>
      <c r="J842" s="498">
        <v>20</v>
      </c>
      <c r="K842" s="498">
        <v>4380</v>
      </c>
      <c r="L842" s="498">
        <v>1.6743119266055047</v>
      </c>
      <c r="M842" s="498">
        <v>219</v>
      </c>
      <c r="N842" s="498">
        <v>12</v>
      </c>
      <c r="O842" s="498">
        <v>2634</v>
      </c>
      <c r="P842" s="511">
        <v>1.0068807339449541</v>
      </c>
      <c r="Q842" s="499">
        <v>219.5</v>
      </c>
    </row>
    <row r="843" spans="1:17" ht="14.4" customHeight="1" x14ac:dyDescent="0.3">
      <c r="A843" s="494" t="s">
        <v>2671</v>
      </c>
      <c r="B843" s="495" t="s">
        <v>2082</v>
      </c>
      <c r="C843" s="495" t="s">
        <v>2057</v>
      </c>
      <c r="D843" s="495" t="s">
        <v>2278</v>
      </c>
      <c r="E843" s="495" t="s">
        <v>2279</v>
      </c>
      <c r="F843" s="498"/>
      <c r="G843" s="498"/>
      <c r="H843" s="498"/>
      <c r="I843" s="498"/>
      <c r="J843" s="498">
        <v>1</v>
      </c>
      <c r="K843" s="498">
        <v>609</v>
      </c>
      <c r="L843" s="498"/>
      <c r="M843" s="498">
        <v>609</v>
      </c>
      <c r="N843" s="498"/>
      <c r="O843" s="498"/>
      <c r="P843" s="511"/>
      <c r="Q843" s="499"/>
    </row>
    <row r="844" spans="1:17" ht="14.4" customHeight="1" x14ac:dyDescent="0.3">
      <c r="A844" s="494" t="s">
        <v>2671</v>
      </c>
      <c r="B844" s="495" t="s">
        <v>2082</v>
      </c>
      <c r="C844" s="495" t="s">
        <v>2057</v>
      </c>
      <c r="D844" s="495" t="s">
        <v>2292</v>
      </c>
      <c r="E844" s="495" t="s">
        <v>2293</v>
      </c>
      <c r="F844" s="498"/>
      <c r="G844" s="498"/>
      <c r="H844" s="498"/>
      <c r="I844" s="498"/>
      <c r="J844" s="498">
        <v>1</v>
      </c>
      <c r="K844" s="498">
        <v>257</v>
      </c>
      <c r="L844" s="498"/>
      <c r="M844" s="498">
        <v>257</v>
      </c>
      <c r="N844" s="498"/>
      <c r="O844" s="498"/>
      <c r="P844" s="511"/>
      <c r="Q844" s="499"/>
    </row>
    <row r="845" spans="1:17" ht="14.4" customHeight="1" x14ac:dyDescent="0.3">
      <c r="A845" s="494" t="s">
        <v>2671</v>
      </c>
      <c r="B845" s="495" t="s">
        <v>2082</v>
      </c>
      <c r="C845" s="495" t="s">
        <v>2057</v>
      </c>
      <c r="D845" s="495" t="s">
        <v>2294</v>
      </c>
      <c r="E845" s="495" t="s">
        <v>2295</v>
      </c>
      <c r="F845" s="498"/>
      <c r="G845" s="498"/>
      <c r="H845" s="498"/>
      <c r="I845" s="498"/>
      <c r="J845" s="498"/>
      <c r="K845" s="498"/>
      <c r="L845" s="498"/>
      <c r="M845" s="498"/>
      <c r="N845" s="498">
        <v>1</v>
      </c>
      <c r="O845" s="498">
        <v>329</v>
      </c>
      <c r="P845" s="511"/>
      <c r="Q845" s="499">
        <v>329</v>
      </c>
    </row>
    <row r="846" spans="1:17" ht="14.4" customHeight="1" x14ac:dyDescent="0.3">
      <c r="A846" s="494" t="s">
        <v>2671</v>
      </c>
      <c r="B846" s="495" t="s">
        <v>2082</v>
      </c>
      <c r="C846" s="495" t="s">
        <v>2057</v>
      </c>
      <c r="D846" s="495" t="s">
        <v>2300</v>
      </c>
      <c r="E846" s="495" t="s">
        <v>2301</v>
      </c>
      <c r="F846" s="498">
        <v>1</v>
      </c>
      <c r="G846" s="498">
        <v>4122</v>
      </c>
      <c r="H846" s="498">
        <v>1</v>
      </c>
      <c r="I846" s="498">
        <v>4122</v>
      </c>
      <c r="J846" s="498">
        <v>2</v>
      </c>
      <c r="K846" s="498">
        <v>8254</v>
      </c>
      <c r="L846" s="498">
        <v>2.002426006792819</v>
      </c>
      <c r="M846" s="498">
        <v>4127</v>
      </c>
      <c r="N846" s="498"/>
      <c r="O846" s="498"/>
      <c r="P846" s="511"/>
      <c r="Q846" s="499"/>
    </row>
    <row r="847" spans="1:17" ht="14.4" customHeight="1" x14ac:dyDescent="0.3">
      <c r="A847" s="494" t="s">
        <v>2671</v>
      </c>
      <c r="B847" s="495" t="s">
        <v>2082</v>
      </c>
      <c r="C847" s="495" t="s">
        <v>2057</v>
      </c>
      <c r="D847" s="495" t="s">
        <v>2314</v>
      </c>
      <c r="E847" s="495" t="s">
        <v>2315</v>
      </c>
      <c r="F847" s="498">
        <v>2</v>
      </c>
      <c r="G847" s="498">
        <v>7622</v>
      </c>
      <c r="H847" s="498">
        <v>1</v>
      </c>
      <c r="I847" s="498">
        <v>3811</v>
      </c>
      <c r="J847" s="498">
        <v>4</v>
      </c>
      <c r="K847" s="498">
        <v>15260</v>
      </c>
      <c r="L847" s="498">
        <v>2.0020991865652058</v>
      </c>
      <c r="M847" s="498">
        <v>3815</v>
      </c>
      <c r="N847" s="498"/>
      <c r="O847" s="498"/>
      <c r="P847" s="511"/>
      <c r="Q847" s="499"/>
    </row>
    <row r="848" spans="1:17" ht="14.4" customHeight="1" x14ac:dyDescent="0.3">
      <c r="A848" s="494" t="s">
        <v>2671</v>
      </c>
      <c r="B848" s="495" t="s">
        <v>2082</v>
      </c>
      <c r="C848" s="495" t="s">
        <v>2057</v>
      </c>
      <c r="D848" s="495" t="s">
        <v>2330</v>
      </c>
      <c r="E848" s="495" t="s">
        <v>2331</v>
      </c>
      <c r="F848" s="498">
        <v>8</v>
      </c>
      <c r="G848" s="498">
        <v>10208</v>
      </c>
      <c r="H848" s="498">
        <v>1</v>
      </c>
      <c r="I848" s="498">
        <v>1276</v>
      </c>
      <c r="J848" s="498">
        <v>12</v>
      </c>
      <c r="K848" s="498">
        <v>15324</v>
      </c>
      <c r="L848" s="498">
        <v>1.5011755485893417</v>
      </c>
      <c r="M848" s="498">
        <v>1277</v>
      </c>
      <c r="N848" s="498">
        <v>7</v>
      </c>
      <c r="O848" s="498">
        <v>8954</v>
      </c>
      <c r="P848" s="511">
        <v>0.87715517241379315</v>
      </c>
      <c r="Q848" s="499">
        <v>1279.1428571428571</v>
      </c>
    </row>
    <row r="849" spans="1:17" ht="14.4" customHeight="1" x14ac:dyDescent="0.3">
      <c r="A849" s="494" t="s">
        <v>2671</v>
      </c>
      <c r="B849" s="495" t="s">
        <v>2082</v>
      </c>
      <c r="C849" s="495" t="s">
        <v>2057</v>
      </c>
      <c r="D849" s="495" t="s">
        <v>2332</v>
      </c>
      <c r="E849" s="495" t="s">
        <v>2333</v>
      </c>
      <c r="F849" s="498">
        <v>8</v>
      </c>
      <c r="G849" s="498">
        <v>9304</v>
      </c>
      <c r="H849" s="498">
        <v>1</v>
      </c>
      <c r="I849" s="498">
        <v>1163</v>
      </c>
      <c r="J849" s="498">
        <v>10</v>
      </c>
      <c r="K849" s="498">
        <v>11640</v>
      </c>
      <c r="L849" s="498">
        <v>1.2510748065348238</v>
      </c>
      <c r="M849" s="498">
        <v>1164</v>
      </c>
      <c r="N849" s="498">
        <v>8</v>
      </c>
      <c r="O849" s="498">
        <v>9324</v>
      </c>
      <c r="P849" s="511">
        <v>1.0021496130696474</v>
      </c>
      <c r="Q849" s="499">
        <v>1165.5</v>
      </c>
    </row>
    <row r="850" spans="1:17" ht="14.4" customHeight="1" x14ac:dyDescent="0.3">
      <c r="A850" s="494" t="s">
        <v>2671</v>
      </c>
      <c r="B850" s="495" t="s">
        <v>2082</v>
      </c>
      <c r="C850" s="495" t="s">
        <v>2057</v>
      </c>
      <c r="D850" s="495" t="s">
        <v>2334</v>
      </c>
      <c r="E850" s="495" t="s">
        <v>2335</v>
      </c>
      <c r="F850" s="498">
        <v>5</v>
      </c>
      <c r="G850" s="498">
        <v>25325</v>
      </c>
      <c r="H850" s="498">
        <v>1</v>
      </c>
      <c r="I850" s="498">
        <v>5065</v>
      </c>
      <c r="J850" s="498">
        <v>3</v>
      </c>
      <c r="K850" s="498">
        <v>15204</v>
      </c>
      <c r="L850" s="498">
        <v>0.60035538005923006</v>
      </c>
      <c r="M850" s="498">
        <v>5068</v>
      </c>
      <c r="N850" s="498">
        <v>1</v>
      </c>
      <c r="O850" s="498">
        <v>5074</v>
      </c>
      <c r="P850" s="511">
        <v>0.20035538005923001</v>
      </c>
      <c r="Q850" s="499">
        <v>5074</v>
      </c>
    </row>
    <row r="851" spans="1:17" ht="14.4" customHeight="1" x14ac:dyDescent="0.3">
      <c r="A851" s="494" t="s">
        <v>2671</v>
      </c>
      <c r="B851" s="495" t="s">
        <v>2082</v>
      </c>
      <c r="C851" s="495" t="s">
        <v>2057</v>
      </c>
      <c r="D851" s="495" t="s">
        <v>2336</v>
      </c>
      <c r="E851" s="495" t="s">
        <v>2337</v>
      </c>
      <c r="F851" s="498"/>
      <c r="G851" s="498"/>
      <c r="H851" s="498"/>
      <c r="I851" s="498"/>
      <c r="J851" s="498">
        <v>1</v>
      </c>
      <c r="K851" s="498">
        <v>7673</v>
      </c>
      <c r="L851" s="498"/>
      <c r="M851" s="498">
        <v>7673</v>
      </c>
      <c r="N851" s="498"/>
      <c r="O851" s="498"/>
      <c r="P851" s="511"/>
      <c r="Q851" s="499"/>
    </row>
    <row r="852" spans="1:17" ht="14.4" customHeight="1" x14ac:dyDescent="0.3">
      <c r="A852" s="494" t="s">
        <v>2671</v>
      </c>
      <c r="B852" s="495" t="s">
        <v>2082</v>
      </c>
      <c r="C852" s="495" t="s">
        <v>2057</v>
      </c>
      <c r="D852" s="495" t="s">
        <v>2338</v>
      </c>
      <c r="E852" s="495" t="s">
        <v>2339</v>
      </c>
      <c r="F852" s="498"/>
      <c r="G852" s="498"/>
      <c r="H852" s="498"/>
      <c r="I852" s="498"/>
      <c r="J852" s="498">
        <v>2</v>
      </c>
      <c r="K852" s="498">
        <v>11016</v>
      </c>
      <c r="L852" s="498"/>
      <c r="M852" s="498">
        <v>5508</v>
      </c>
      <c r="N852" s="498"/>
      <c r="O852" s="498"/>
      <c r="P852" s="511"/>
      <c r="Q852" s="499"/>
    </row>
    <row r="853" spans="1:17" ht="14.4" customHeight="1" x14ac:dyDescent="0.3">
      <c r="A853" s="494" t="s">
        <v>2671</v>
      </c>
      <c r="B853" s="495" t="s">
        <v>2082</v>
      </c>
      <c r="C853" s="495" t="s">
        <v>2057</v>
      </c>
      <c r="D853" s="495" t="s">
        <v>2342</v>
      </c>
      <c r="E853" s="495" t="s">
        <v>2343</v>
      </c>
      <c r="F853" s="498">
        <v>65</v>
      </c>
      <c r="G853" s="498">
        <v>11180</v>
      </c>
      <c r="H853" s="498">
        <v>1</v>
      </c>
      <c r="I853" s="498">
        <v>172</v>
      </c>
      <c r="J853" s="498">
        <v>31</v>
      </c>
      <c r="K853" s="498">
        <v>5363</v>
      </c>
      <c r="L853" s="498">
        <v>0.47969588550983899</v>
      </c>
      <c r="M853" s="498">
        <v>173</v>
      </c>
      <c r="N853" s="498">
        <v>39</v>
      </c>
      <c r="O853" s="498">
        <v>6764</v>
      </c>
      <c r="P853" s="511">
        <v>0.60500894454382825</v>
      </c>
      <c r="Q853" s="499">
        <v>173.43589743589743</v>
      </c>
    </row>
    <row r="854" spans="1:17" ht="14.4" customHeight="1" x14ac:dyDescent="0.3">
      <c r="A854" s="494" t="s">
        <v>2671</v>
      </c>
      <c r="B854" s="495" t="s">
        <v>2082</v>
      </c>
      <c r="C854" s="495" t="s">
        <v>2057</v>
      </c>
      <c r="D854" s="495" t="s">
        <v>2344</v>
      </c>
      <c r="E854" s="495" t="s">
        <v>2345</v>
      </c>
      <c r="F854" s="498">
        <v>6</v>
      </c>
      <c r="G854" s="498">
        <v>11964</v>
      </c>
      <c r="H854" s="498">
        <v>1</v>
      </c>
      <c r="I854" s="498">
        <v>1994</v>
      </c>
      <c r="J854" s="498">
        <v>4</v>
      </c>
      <c r="K854" s="498">
        <v>7984</v>
      </c>
      <c r="L854" s="498">
        <v>0.66733533935138745</v>
      </c>
      <c r="M854" s="498">
        <v>1996</v>
      </c>
      <c r="N854" s="498">
        <v>7</v>
      </c>
      <c r="O854" s="498">
        <v>13981</v>
      </c>
      <c r="P854" s="511">
        <v>1.1685891006352391</v>
      </c>
      <c r="Q854" s="499">
        <v>1997.2857142857142</v>
      </c>
    </row>
    <row r="855" spans="1:17" ht="14.4" customHeight="1" x14ac:dyDescent="0.3">
      <c r="A855" s="494" t="s">
        <v>2671</v>
      </c>
      <c r="B855" s="495" t="s">
        <v>2082</v>
      </c>
      <c r="C855" s="495" t="s">
        <v>2057</v>
      </c>
      <c r="D855" s="495" t="s">
        <v>2352</v>
      </c>
      <c r="E855" s="495" t="s">
        <v>2353</v>
      </c>
      <c r="F855" s="498">
        <v>1</v>
      </c>
      <c r="G855" s="498">
        <v>5177</v>
      </c>
      <c r="H855" s="498">
        <v>1</v>
      </c>
      <c r="I855" s="498">
        <v>5177</v>
      </c>
      <c r="J855" s="498">
        <v>1</v>
      </c>
      <c r="K855" s="498">
        <v>5180</v>
      </c>
      <c r="L855" s="498">
        <v>1.0005794861889126</v>
      </c>
      <c r="M855" s="498">
        <v>5180</v>
      </c>
      <c r="N855" s="498">
        <v>1</v>
      </c>
      <c r="O855" s="498">
        <v>5186</v>
      </c>
      <c r="P855" s="511">
        <v>1.0017384585667375</v>
      </c>
      <c r="Q855" s="499">
        <v>5186</v>
      </c>
    </row>
    <row r="856" spans="1:17" ht="14.4" customHeight="1" x14ac:dyDescent="0.3">
      <c r="A856" s="494" t="s">
        <v>2671</v>
      </c>
      <c r="B856" s="495" t="s">
        <v>2082</v>
      </c>
      <c r="C856" s="495" t="s">
        <v>2057</v>
      </c>
      <c r="D856" s="495" t="s">
        <v>2356</v>
      </c>
      <c r="E856" s="495" t="s">
        <v>2357</v>
      </c>
      <c r="F856" s="498"/>
      <c r="G856" s="498"/>
      <c r="H856" s="498"/>
      <c r="I856" s="498"/>
      <c r="J856" s="498">
        <v>1</v>
      </c>
      <c r="K856" s="498">
        <v>658</v>
      </c>
      <c r="L856" s="498"/>
      <c r="M856" s="498">
        <v>658</v>
      </c>
      <c r="N856" s="498"/>
      <c r="O856" s="498"/>
      <c r="P856" s="511"/>
      <c r="Q856" s="499"/>
    </row>
    <row r="857" spans="1:17" ht="14.4" customHeight="1" x14ac:dyDescent="0.3">
      <c r="A857" s="494" t="s">
        <v>2671</v>
      </c>
      <c r="B857" s="495" t="s">
        <v>2082</v>
      </c>
      <c r="C857" s="495" t="s">
        <v>2057</v>
      </c>
      <c r="D857" s="495" t="s">
        <v>2366</v>
      </c>
      <c r="E857" s="495" t="s">
        <v>2367</v>
      </c>
      <c r="F857" s="498"/>
      <c r="G857" s="498"/>
      <c r="H857" s="498"/>
      <c r="I857" s="498"/>
      <c r="J857" s="498">
        <v>1</v>
      </c>
      <c r="K857" s="498">
        <v>193</v>
      </c>
      <c r="L857" s="498"/>
      <c r="M857" s="498">
        <v>193</v>
      </c>
      <c r="N857" s="498"/>
      <c r="O857" s="498"/>
      <c r="P857" s="511"/>
      <c r="Q857" s="499"/>
    </row>
    <row r="858" spans="1:17" ht="14.4" customHeight="1" x14ac:dyDescent="0.3">
      <c r="A858" s="494" t="s">
        <v>2671</v>
      </c>
      <c r="B858" s="495" t="s">
        <v>2082</v>
      </c>
      <c r="C858" s="495" t="s">
        <v>2057</v>
      </c>
      <c r="D858" s="495" t="s">
        <v>2368</v>
      </c>
      <c r="E858" s="495" t="s">
        <v>2369</v>
      </c>
      <c r="F858" s="498">
        <v>2</v>
      </c>
      <c r="G858" s="498">
        <v>394</v>
      </c>
      <c r="H858" s="498">
        <v>1</v>
      </c>
      <c r="I858" s="498">
        <v>197</v>
      </c>
      <c r="J858" s="498">
        <v>5</v>
      </c>
      <c r="K858" s="498">
        <v>990</v>
      </c>
      <c r="L858" s="498">
        <v>2.5126903553299491</v>
      </c>
      <c r="M858" s="498">
        <v>198</v>
      </c>
      <c r="N858" s="498">
        <v>15</v>
      </c>
      <c r="O858" s="498">
        <v>2985</v>
      </c>
      <c r="P858" s="511">
        <v>7.5761421319796955</v>
      </c>
      <c r="Q858" s="499">
        <v>199</v>
      </c>
    </row>
    <row r="859" spans="1:17" ht="14.4" customHeight="1" x14ac:dyDescent="0.3">
      <c r="A859" s="494" t="s">
        <v>2671</v>
      </c>
      <c r="B859" s="495" t="s">
        <v>2082</v>
      </c>
      <c r="C859" s="495" t="s">
        <v>2057</v>
      </c>
      <c r="D859" s="495" t="s">
        <v>2370</v>
      </c>
      <c r="E859" s="495" t="s">
        <v>2371</v>
      </c>
      <c r="F859" s="498"/>
      <c r="G859" s="498"/>
      <c r="H859" s="498"/>
      <c r="I859" s="498"/>
      <c r="J859" s="498">
        <v>1</v>
      </c>
      <c r="K859" s="498">
        <v>415</v>
      </c>
      <c r="L859" s="498"/>
      <c r="M859" s="498">
        <v>415</v>
      </c>
      <c r="N859" s="498"/>
      <c r="O859" s="498"/>
      <c r="P859" s="511"/>
      <c r="Q859" s="499"/>
    </row>
    <row r="860" spans="1:17" ht="14.4" customHeight="1" x14ac:dyDescent="0.3">
      <c r="A860" s="494" t="s">
        <v>2671</v>
      </c>
      <c r="B860" s="495" t="s">
        <v>2082</v>
      </c>
      <c r="C860" s="495" t="s">
        <v>2057</v>
      </c>
      <c r="D860" s="495" t="s">
        <v>2374</v>
      </c>
      <c r="E860" s="495" t="s">
        <v>2375</v>
      </c>
      <c r="F860" s="498">
        <v>3</v>
      </c>
      <c r="G860" s="498">
        <v>471</v>
      </c>
      <c r="H860" s="498">
        <v>1</v>
      </c>
      <c r="I860" s="498">
        <v>157</v>
      </c>
      <c r="J860" s="498">
        <v>1</v>
      </c>
      <c r="K860" s="498">
        <v>158</v>
      </c>
      <c r="L860" s="498">
        <v>0.3354564755838641</v>
      </c>
      <c r="M860" s="498">
        <v>158</v>
      </c>
      <c r="N860" s="498"/>
      <c r="O860" s="498"/>
      <c r="P860" s="511"/>
      <c r="Q860" s="499"/>
    </row>
    <row r="861" spans="1:17" ht="14.4" customHeight="1" x14ac:dyDescent="0.3">
      <c r="A861" s="494" t="s">
        <v>2671</v>
      </c>
      <c r="B861" s="495" t="s">
        <v>2082</v>
      </c>
      <c r="C861" s="495" t="s">
        <v>2057</v>
      </c>
      <c r="D861" s="495" t="s">
        <v>2376</v>
      </c>
      <c r="E861" s="495" t="s">
        <v>2377</v>
      </c>
      <c r="F861" s="498">
        <v>1</v>
      </c>
      <c r="G861" s="498">
        <v>311</v>
      </c>
      <c r="H861" s="498">
        <v>1</v>
      </c>
      <c r="I861" s="498">
        <v>311</v>
      </c>
      <c r="J861" s="498">
        <v>1</v>
      </c>
      <c r="K861" s="498">
        <v>312</v>
      </c>
      <c r="L861" s="498">
        <v>1.0032154340836013</v>
      </c>
      <c r="M861" s="498">
        <v>312</v>
      </c>
      <c r="N861" s="498"/>
      <c r="O861" s="498"/>
      <c r="P861" s="511"/>
      <c r="Q861" s="499"/>
    </row>
    <row r="862" spans="1:17" ht="14.4" customHeight="1" x14ac:dyDescent="0.3">
      <c r="A862" s="494" t="s">
        <v>2671</v>
      </c>
      <c r="B862" s="495" t="s">
        <v>2082</v>
      </c>
      <c r="C862" s="495" t="s">
        <v>2057</v>
      </c>
      <c r="D862" s="495" t="s">
        <v>2380</v>
      </c>
      <c r="E862" s="495" t="s">
        <v>2381</v>
      </c>
      <c r="F862" s="498">
        <v>5</v>
      </c>
      <c r="G862" s="498">
        <v>10580</v>
      </c>
      <c r="H862" s="498">
        <v>1</v>
      </c>
      <c r="I862" s="498">
        <v>2116</v>
      </c>
      <c r="J862" s="498">
        <v>18</v>
      </c>
      <c r="K862" s="498">
        <v>38124</v>
      </c>
      <c r="L862" s="498">
        <v>3.6034026465028357</v>
      </c>
      <c r="M862" s="498">
        <v>2118</v>
      </c>
      <c r="N862" s="498">
        <v>8</v>
      </c>
      <c r="O862" s="498">
        <v>16956</v>
      </c>
      <c r="P862" s="511">
        <v>1.6026465028355388</v>
      </c>
      <c r="Q862" s="499">
        <v>2119.5</v>
      </c>
    </row>
    <row r="863" spans="1:17" ht="14.4" customHeight="1" x14ac:dyDescent="0.3">
      <c r="A863" s="494" t="s">
        <v>2671</v>
      </c>
      <c r="B863" s="495" t="s">
        <v>2082</v>
      </c>
      <c r="C863" s="495" t="s">
        <v>2057</v>
      </c>
      <c r="D863" s="495" t="s">
        <v>2382</v>
      </c>
      <c r="E863" s="495" t="s">
        <v>2315</v>
      </c>
      <c r="F863" s="498">
        <v>2</v>
      </c>
      <c r="G863" s="498">
        <v>3724</v>
      </c>
      <c r="H863" s="498">
        <v>1</v>
      </c>
      <c r="I863" s="498">
        <v>1862</v>
      </c>
      <c r="J863" s="498">
        <v>4</v>
      </c>
      <c r="K863" s="498">
        <v>7456</v>
      </c>
      <c r="L863" s="498">
        <v>2.0021482277121376</v>
      </c>
      <c r="M863" s="498">
        <v>1864</v>
      </c>
      <c r="N863" s="498"/>
      <c r="O863" s="498"/>
      <c r="P863" s="511"/>
      <c r="Q863" s="499"/>
    </row>
    <row r="864" spans="1:17" ht="14.4" customHeight="1" x14ac:dyDescent="0.3">
      <c r="A864" s="494" t="s">
        <v>2671</v>
      </c>
      <c r="B864" s="495" t="s">
        <v>2082</v>
      </c>
      <c r="C864" s="495" t="s">
        <v>2057</v>
      </c>
      <c r="D864" s="495" t="s">
        <v>2387</v>
      </c>
      <c r="E864" s="495" t="s">
        <v>2388</v>
      </c>
      <c r="F864" s="498">
        <v>1</v>
      </c>
      <c r="G864" s="498">
        <v>910</v>
      </c>
      <c r="H864" s="498">
        <v>1</v>
      </c>
      <c r="I864" s="498">
        <v>910</v>
      </c>
      <c r="J864" s="498">
        <v>1</v>
      </c>
      <c r="K864" s="498">
        <v>912</v>
      </c>
      <c r="L864" s="498">
        <v>1.0021978021978022</v>
      </c>
      <c r="M864" s="498">
        <v>912</v>
      </c>
      <c r="N864" s="498">
        <v>1</v>
      </c>
      <c r="O864" s="498">
        <v>912</v>
      </c>
      <c r="P864" s="511">
        <v>1.0021978021978022</v>
      </c>
      <c r="Q864" s="499">
        <v>912</v>
      </c>
    </row>
    <row r="865" spans="1:17" ht="14.4" customHeight="1" x14ac:dyDescent="0.3">
      <c r="A865" s="494" t="s">
        <v>2671</v>
      </c>
      <c r="B865" s="495" t="s">
        <v>2082</v>
      </c>
      <c r="C865" s="495" t="s">
        <v>2057</v>
      </c>
      <c r="D865" s="495" t="s">
        <v>2391</v>
      </c>
      <c r="E865" s="495" t="s">
        <v>2392</v>
      </c>
      <c r="F865" s="498">
        <v>1</v>
      </c>
      <c r="G865" s="498">
        <v>8378</v>
      </c>
      <c r="H865" s="498">
        <v>1</v>
      </c>
      <c r="I865" s="498">
        <v>8378</v>
      </c>
      <c r="J865" s="498">
        <v>2</v>
      </c>
      <c r="K865" s="498">
        <v>16768</v>
      </c>
      <c r="L865" s="498">
        <v>2.0014323227500599</v>
      </c>
      <c r="M865" s="498">
        <v>8384</v>
      </c>
      <c r="N865" s="498"/>
      <c r="O865" s="498"/>
      <c r="P865" s="511"/>
      <c r="Q865" s="499"/>
    </row>
    <row r="866" spans="1:17" ht="14.4" customHeight="1" x14ac:dyDescent="0.3">
      <c r="A866" s="494" t="s">
        <v>2672</v>
      </c>
      <c r="B866" s="495" t="s">
        <v>2082</v>
      </c>
      <c r="C866" s="495" t="s">
        <v>2083</v>
      </c>
      <c r="D866" s="495" t="s">
        <v>2099</v>
      </c>
      <c r="E866" s="495" t="s">
        <v>781</v>
      </c>
      <c r="F866" s="498"/>
      <c r="G866" s="498"/>
      <c r="H866" s="498"/>
      <c r="I866" s="498"/>
      <c r="J866" s="498"/>
      <c r="K866" s="498"/>
      <c r="L866" s="498"/>
      <c r="M866" s="498"/>
      <c r="N866" s="498">
        <v>0.05</v>
      </c>
      <c r="O866" s="498">
        <v>516.86</v>
      </c>
      <c r="P866" s="511"/>
      <c r="Q866" s="499">
        <v>10337.199999999999</v>
      </c>
    </row>
    <row r="867" spans="1:17" ht="14.4" customHeight="1" x14ac:dyDescent="0.3">
      <c r="A867" s="494" t="s">
        <v>2672</v>
      </c>
      <c r="B867" s="495" t="s">
        <v>2082</v>
      </c>
      <c r="C867" s="495" t="s">
        <v>2083</v>
      </c>
      <c r="D867" s="495" t="s">
        <v>2101</v>
      </c>
      <c r="E867" s="495" t="s">
        <v>777</v>
      </c>
      <c r="F867" s="498"/>
      <c r="G867" s="498"/>
      <c r="H867" s="498"/>
      <c r="I867" s="498"/>
      <c r="J867" s="498"/>
      <c r="K867" s="498"/>
      <c r="L867" s="498"/>
      <c r="M867" s="498"/>
      <c r="N867" s="498">
        <v>0.04</v>
      </c>
      <c r="O867" s="498">
        <v>212.43</v>
      </c>
      <c r="P867" s="511"/>
      <c r="Q867" s="499">
        <v>5310.75</v>
      </c>
    </row>
    <row r="868" spans="1:17" ht="14.4" customHeight="1" x14ac:dyDescent="0.3">
      <c r="A868" s="494" t="s">
        <v>2672</v>
      </c>
      <c r="B868" s="495" t="s">
        <v>2082</v>
      </c>
      <c r="C868" s="495" t="s">
        <v>2083</v>
      </c>
      <c r="D868" s="495" t="s">
        <v>2102</v>
      </c>
      <c r="E868" s="495" t="s">
        <v>781</v>
      </c>
      <c r="F868" s="498"/>
      <c r="G868" s="498"/>
      <c r="H868" s="498"/>
      <c r="I868" s="498"/>
      <c r="J868" s="498"/>
      <c r="K868" s="498"/>
      <c r="L868" s="498"/>
      <c r="M868" s="498"/>
      <c r="N868" s="498">
        <v>0.05</v>
      </c>
      <c r="O868" s="498">
        <v>325.32</v>
      </c>
      <c r="P868" s="511"/>
      <c r="Q868" s="499">
        <v>6506.4</v>
      </c>
    </row>
    <row r="869" spans="1:17" ht="14.4" customHeight="1" x14ac:dyDescent="0.3">
      <c r="A869" s="494" t="s">
        <v>2672</v>
      </c>
      <c r="B869" s="495" t="s">
        <v>2082</v>
      </c>
      <c r="C869" s="495" t="s">
        <v>2083</v>
      </c>
      <c r="D869" s="495" t="s">
        <v>2103</v>
      </c>
      <c r="E869" s="495" t="s">
        <v>781</v>
      </c>
      <c r="F869" s="498"/>
      <c r="G869" s="498"/>
      <c r="H869" s="498"/>
      <c r="I869" s="498"/>
      <c r="J869" s="498"/>
      <c r="K869" s="498"/>
      <c r="L869" s="498"/>
      <c r="M869" s="498"/>
      <c r="N869" s="498">
        <v>0.02</v>
      </c>
      <c r="O869" s="498">
        <v>172.84</v>
      </c>
      <c r="P869" s="511"/>
      <c r="Q869" s="499">
        <v>8642</v>
      </c>
    </row>
    <row r="870" spans="1:17" ht="14.4" customHeight="1" x14ac:dyDescent="0.3">
      <c r="A870" s="494" t="s">
        <v>2672</v>
      </c>
      <c r="B870" s="495" t="s">
        <v>2082</v>
      </c>
      <c r="C870" s="495" t="s">
        <v>2083</v>
      </c>
      <c r="D870" s="495" t="s">
        <v>2106</v>
      </c>
      <c r="E870" s="495" t="s">
        <v>687</v>
      </c>
      <c r="F870" s="498">
        <v>0.2</v>
      </c>
      <c r="G870" s="498">
        <v>193.34</v>
      </c>
      <c r="H870" s="498">
        <v>1</v>
      </c>
      <c r="I870" s="498">
        <v>966.69999999999993</v>
      </c>
      <c r="J870" s="498"/>
      <c r="K870" s="498"/>
      <c r="L870" s="498"/>
      <c r="M870" s="498"/>
      <c r="N870" s="498"/>
      <c r="O870" s="498"/>
      <c r="P870" s="511"/>
      <c r="Q870" s="499"/>
    </row>
    <row r="871" spans="1:17" ht="14.4" customHeight="1" x14ac:dyDescent="0.3">
      <c r="A871" s="494" t="s">
        <v>2672</v>
      </c>
      <c r="B871" s="495" t="s">
        <v>2082</v>
      </c>
      <c r="C871" s="495" t="s">
        <v>2083</v>
      </c>
      <c r="D871" s="495" t="s">
        <v>2107</v>
      </c>
      <c r="E871" s="495" t="s">
        <v>2043</v>
      </c>
      <c r="F871" s="498">
        <v>1</v>
      </c>
      <c r="G871" s="498">
        <v>5653.55</v>
      </c>
      <c r="H871" s="498">
        <v>1</v>
      </c>
      <c r="I871" s="498">
        <v>5653.55</v>
      </c>
      <c r="J871" s="498"/>
      <c r="K871" s="498"/>
      <c r="L871" s="498"/>
      <c r="M871" s="498"/>
      <c r="N871" s="498"/>
      <c r="O871" s="498"/>
      <c r="P871" s="511"/>
      <c r="Q871" s="499"/>
    </row>
    <row r="872" spans="1:17" ht="14.4" customHeight="1" x14ac:dyDescent="0.3">
      <c r="A872" s="494" t="s">
        <v>2672</v>
      </c>
      <c r="B872" s="495" t="s">
        <v>2082</v>
      </c>
      <c r="C872" s="495" t="s">
        <v>2083</v>
      </c>
      <c r="D872" s="495" t="s">
        <v>2110</v>
      </c>
      <c r="E872" s="495" t="s">
        <v>706</v>
      </c>
      <c r="F872" s="498">
        <v>0.09</v>
      </c>
      <c r="G872" s="498">
        <v>487.19</v>
      </c>
      <c r="H872" s="498">
        <v>1</v>
      </c>
      <c r="I872" s="498">
        <v>5413.2222222222226</v>
      </c>
      <c r="J872" s="498"/>
      <c r="K872" s="498"/>
      <c r="L872" s="498"/>
      <c r="M872" s="498"/>
      <c r="N872" s="498"/>
      <c r="O872" s="498"/>
      <c r="P872" s="511"/>
      <c r="Q872" s="499"/>
    </row>
    <row r="873" spans="1:17" ht="14.4" customHeight="1" x14ac:dyDescent="0.3">
      <c r="A873" s="494" t="s">
        <v>2672</v>
      </c>
      <c r="B873" s="495" t="s">
        <v>2082</v>
      </c>
      <c r="C873" s="495" t="s">
        <v>2083</v>
      </c>
      <c r="D873" s="495" t="s">
        <v>2111</v>
      </c>
      <c r="E873" s="495" t="s">
        <v>706</v>
      </c>
      <c r="F873" s="498"/>
      <c r="G873" s="498"/>
      <c r="H873" s="498"/>
      <c r="I873" s="498"/>
      <c r="J873" s="498">
        <v>0.02</v>
      </c>
      <c r="K873" s="498">
        <v>217.47</v>
      </c>
      <c r="L873" s="498"/>
      <c r="M873" s="498">
        <v>10873.5</v>
      </c>
      <c r="N873" s="498">
        <v>0.03</v>
      </c>
      <c r="O873" s="498">
        <v>327.64</v>
      </c>
      <c r="P873" s="511"/>
      <c r="Q873" s="499">
        <v>10921.333333333334</v>
      </c>
    </row>
    <row r="874" spans="1:17" ht="14.4" customHeight="1" x14ac:dyDescent="0.3">
      <c r="A874" s="494" t="s">
        <v>2672</v>
      </c>
      <c r="B874" s="495" t="s">
        <v>2082</v>
      </c>
      <c r="C874" s="495" t="s">
        <v>2083</v>
      </c>
      <c r="D874" s="495" t="s">
        <v>2112</v>
      </c>
      <c r="E874" s="495" t="s">
        <v>803</v>
      </c>
      <c r="F874" s="498">
        <v>0.31</v>
      </c>
      <c r="G874" s="498">
        <v>601.11</v>
      </c>
      <c r="H874" s="498">
        <v>1</v>
      </c>
      <c r="I874" s="498">
        <v>1939.0645161290324</v>
      </c>
      <c r="J874" s="498">
        <v>0.2</v>
      </c>
      <c r="K874" s="498">
        <v>390.36</v>
      </c>
      <c r="L874" s="498">
        <v>0.64939861256675147</v>
      </c>
      <c r="M874" s="498">
        <v>1951.8</v>
      </c>
      <c r="N874" s="498"/>
      <c r="O874" s="498"/>
      <c r="P874" s="511"/>
      <c r="Q874" s="499"/>
    </row>
    <row r="875" spans="1:17" ht="14.4" customHeight="1" x14ac:dyDescent="0.3">
      <c r="A875" s="494" t="s">
        <v>2672</v>
      </c>
      <c r="B875" s="495" t="s">
        <v>2082</v>
      </c>
      <c r="C875" s="495" t="s">
        <v>2048</v>
      </c>
      <c r="D875" s="495" t="s">
        <v>2130</v>
      </c>
      <c r="E875" s="495" t="s">
        <v>2129</v>
      </c>
      <c r="F875" s="498"/>
      <c r="G875" s="498"/>
      <c r="H875" s="498"/>
      <c r="I875" s="498"/>
      <c r="J875" s="498"/>
      <c r="K875" s="498"/>
      <c r="L875" s="498"/>
      <c r="M875" s="498"/>
      <c r="N875" s="498">
        <v>2</v>
      </c>
      <c r="O875" s="498">
        <v>3414.62</v>
      </c>
      <c r="P875" s="511"/>
      <c r="Q875" s="499">
        <v>1707.31</v>
      </c>
    </row>
    <row r="876" spans="1:17" ht="14.4" customHeight="1" x14ac:dyDescent="0.3">
      <c r="A876" s="494" t="s">
        <v>2672</v>
      </c>
      <c r="B876" s="495" t="s">
        <v>2082</v>
      </c>
      <c r="C876" s="495" t="s">
        <v>2048</v>
      </c>
      <c r="D876" s="495" t="s">
        <v>2152</v>
      </c>
      <c r="E876" s="495" t="s">
        <v>2153</v>
      </c>
      <c r="F876" s="498"/>
      <c r="G876" s="498"/>
      <c r="H876" s="498"/>
      <c r="I876" s="498"/>
      <c r="J876" s="498"/>
      <c r="K876" s="498"/>
      <c r="L876" s="498"/>
      <c r="M876" s="498"/>
      <c r="N876" s="498">
        <v>4</v>
      </c>
      <c r="O876" s="498">
        <v>27563.119999999999</v>
      </c>
      <c r="P876" s="511"/>
      <c r="Q876" s="499">
        <v>6890.78</v>
      </c>
    </row>
    <row r="877" spans="1:17" ht="14.4" customHeight="1" x14ac:dyDescent="0.3">
      <c r="A877" s="494" t="s">
        <v>2672</v>
      </c>
      <c r="B877" s="495" t="s">
        <v>2082</v>
      </c>
      <c r="C877" s="495" t="s">
        <v>2048</v>
      </c>
      <c r="D877" s="495" t="s">
        <v>2164</v>
      </c>
      <c r="E877" s="495" t="s">
        <v>2165</v>
      </c>
      <c r="F877" s="498"/>
      <c r="G877" s="498"/>
      <c r="H877" s="498"/>
      <c r="I877" s="498"/>
      <c r="J877" s="498"/>
      <c r="K877" s="498"/>
      <c r="L877" s="498"/>
      <c r="M877" s="498"/>
      <c r="N877" s="498">
        <v>2</v>
      </c>
      <c r="O877" s="498">
        <v>2005.6</v>
      </c>
      <c r="P877" s="511"/>
      <c r="Q877" s="499">
        <v>1002.8</v>
      </c>
    </row>
    <row r="878" spans="1:17" ht="14.4" customHeight="1" x14ac:dyDescent="0.3">
      <c r="A878" s="494" t="s">
        <v>2672</v>
      </c>
      <c r="B878" s="495" t="s">
        <v>2082</v>
      </c>
      <c r="C878" s="495" t="s">
        <v>2048</v>
      </c>
      <c r="D878" s="495" t="s">
        <v>2216</v>
      </c>
      <c r="E878" s="495" t="s">
        <v>2217</v>
      </c>
      <c r="F878" s="498"/>
      <c r="G878" s="498"/>
      <c r="H878" s="498"/>
      <c r="I878" s="498"/>
      <c r="J878" s="498"/>
      <c r="K878" s="498"/>
      <c r="L878" s="498"/>
      <c r="M878" s="498"/>
      <c r="N878" s="498">
        <v>2</v>
      </c>
      <c r="O878" s="498">
        <v>2611.64</v>
      </c>
      <c r="P878" s="511"/>
      <c r="Q878" s="499">
        <v>1305.82</v>
      </c>
    </row>
    <row r="879" spans="1:17" ht="14.4" customHeight="1" x14ac:dyDescent="0.3">
      <c r="A879" s="494" t="s">
        <v>2672</v>
      </c>
      <c r="B879" s="495" t="s">
        <v>2082</v>
      </c>
      <c r="C879" s="495" t="s">
        <v>2057</v>
      </c>
      <c r="D879" s="495" t="s">
        <v>2264</v>
      </c>
      <c r="E879" s="495" t="s">
        <v>2265</v>
      </c>
      <c r="F879" s="498"/>
      <c r="G879" s="498"/>
      <c r="H879" s="498"/>
      <c r="I879" s="498"/>
      <c r="J879" s="498"/>
      <c r="K879" s="498"/>
      <c r="L879" s="498"/>
      <c r="M879" s="498"/>
      <c r="N879" s="498">
        <v>1</v>
      </c>
      <c r="O879" s="498">
        <v>151</v>
      </c>
      <c r="P879" s="511"/>
      <c r="Q879" s="499">
        <v>151</v>
      </c>
    </row>
    <row r="880" spans="1:17" ht="14.4" customHeight="1" x14ac:dyDescent="0.3">
      <c r="A880" s="494" t="s">
        <v>2672</v>
      </c>
      <c r="B880" s="495" t="s">
        <v>2082</v>
      </c>
      <c r="C880" s="495" t="s">
        <v>2057</v>
      </c>
      <c r="D880" s="495" t="s">
        <v>2266</v>
      </c>
      <c r="E880" s="495" t="s">
        <v>2267</v>
      </c>
      <c r="F880" s="498"/>
      <c r="G880" s="498"/>
      <c r="H880" s="498"/>
      <c r="I880" s="498"/>
      <c r="J880" s="498"/>
      <c r="K880" s="498"/>
      <c r="L880" s="498"/>
      <c r="M880" s="498"/>
      <c r="N880" s="498">
        <v>3</v>
      </c>
      <c r="O880" s="498">
        <v>549</v>
      </c>
      <c r="P880" s="511"/>
      <c r="Q880" s="499">
        <v>183</v>
      </c>
    </row>
    <row r="881" spans="1:17" ht="14.4" customHeight="1" x14ac:dyDescent="0.3">
      <c r="A881" s="494" t="s">
        <v>2672</v>
      </c>
      <c r="B881" s="495" t="s">
        <v>2082</v>
      </c>
      <c r="C881" s="495" t="s">
        <v>2057</v>
      </c>
      <c r="D881" s="495" t="s">
        <v>2268</v>
      </c>
      <c r="E881" s="495" t="s">
        <v>2269</v>
      </c>
      <c r="F881" s="498"/>
      <c r="G881" s="498"/>
      <c r="H881" s="498"/>
      <c r="I881" s="498"/>
      <c r="J881" s="498"/>
      <c r="K881" s="498"/>
      <c r="L881" s="498"/>
      <c r="M881" s="498"/>
      <c r="N881" s="498">
        <v>1</v>
      </c>
      <c r="O881" s="498">
        <v>125</v>
      </c>
      <c r="P881" s="511"/>
      <c r="Q881" s="499">
        <v>125</v>
      </c>
    </row>
    <row r="882" spans="1:17" ht="14.4" customHeight="1" x14ac:dyDescent="0.3">
      <c r="A882" s="494" t="s">
        <v>2672</v>
      </c>
      <c r="B882" s="495" t="s">
        <v>2082</v>
      </c>
      <c r="C882" s="495" t="s">
        <v>2057</v>
      </c>
      <c r="D882" s="495" t="s">
        <v>2270</v>
      </c>
      <c r="E882" s="495" t="s">
        <v>2271</v>
      </c>
      <c r="F882" s="498">
        <v>16</v>
      </c>
      <c r="G882" s="498">
        <v>3456</v>
      </c>
      <c r="H882" s="498">
        <v>1</v>
      </c>
      <c r="I882" s="498">
        <v>216</v>
      </c>
      <c r="J882" s="498">
        <v>25</v>
      </c>
      <c r="K882" s="498">
        <v>5425</v>
      </c>
      <c r="L882" s="498">
        <v>1.5697337962962963</v>
      </c>
      <c r="M882" s="498">
        <v>217</v>
      </c>
      <c r="N882" s="498">
        <v>46</v>
      </c>
      <c r="O882" s="498">
        <v>10005</v>
      </c>
      <c r="P882" s="511">
        <v>2.8949652777777777</v>
      </c>
      <c r="Q882" s="499">
        <v>217.5</v>
      </c>
    </row>
    <row r="883" spans="1:17" ht="14.4" customHeight="1" x14ac:dyDescent="0.3">
      <c r="A883" s="494" t="s">
        <v>2672</v>
      </c>
      <c r="B883" s="495" t="s">
        <v>2082</v>
      </c>
      <c r="C883" s="495" t="s">
        <v>2057</v>
      </c>
      <c r="D883" s="495" t="s">
        <v>2272</v>
      </c>
      <c r="E883" s="495" t="s">
        <v>2273</v>
      </c>
      <c r="F883" s="498">
        <v>1</v>
      </c>
      <c r="G883" s="498">
        <v>216</v>
      </c>
      <c r="H883" s="498">
        <v>1</v>
      </c>
      <c r="I883" s="498">
        <v>216</v>
      </c>
      <c r="J883" s="498"/>
      <c r="K883" s="498"/>
      <c r="L883" s="498"/>
      <c r="M883" s="498"/>
      <c r="N883" s="498"/>
      <c r="O883" s="498"/>
      <c r="P883" s="511"/>
      <c r="Q883" s="499"/>
    </row>
    <row r="884" spans="1:17" ht="14.4" customHeight="1" x14ac:dyDescent="0.3">
      <c r="A884" s="494" t="s">
        <v>2672</v>
      </c>
      <c r="B884" s="495" t="s">
        <v>2082</v>
      </c>
      <c r="C884" s="495" t="s">
        <v>2057</v>
      </c>
      <c r="D884" s="495" t="s">
        <v>2276</v>
      </c>
      <c r="E884" s="495" t="s">
        <v>2277</v>
      </c>
      <c r="F884" s="498">
        <v>8</v>
      </c>
      <c r="G884" s="498">
        <v>1744</v>
      </c>
      <c r="H884" s="498">
        <v>1</v>
      </c>
      <c r="I884" s="498">
        <v>218</v>
      </c>
      <c r="J884" s="498">
        <v>16</v>
      </c>
      <c r="K884" s="498">
        <v>3504</v>
      </c>
      <c r="L884" s="498">
        <v>2.0091743119266057</v>
      </c>
      <c r="M884" s="498">
        <v>219</v>
      </c>
      <c r="N884" s="498">
        <v>12</v>
      </c>
      <c r="O884" s="498">
        <v>2635</v>
      </c>
      <c r="P884" s="511">
        <v>1.510894495412844</v>
      </c>
      <c r="Q884" s="499">
        <v>219.58333333333334</v>
      </c>
    </row>
    <row r="885" spans="1:17" ht="14.4" customHeight="1" x14ac:dyDescent="0.3">
      <c r="A885" s="494" t="s">
        <v>2672</v>
      </c>
      <c r="B885" s="495" t="s">
        <v>2082</v>
      </c>
      <c r="C885" s="495" t="s">
        <v>2057</v>
      </c>
      <c r="D885" s="495" t="s">
        <v>2278</v>
      </c>
      <c r="E885" s="495" t="s">
        <v>2279</v>
      </c>
      <c r="F885" s="498"/>
      <c r="G885" s="498"/>
      <c r="H885" s="498"/>
      <c r="I885" s="498"/>
      <c r="J885" s="498"/>
      <c r="K885" s="498"/>
      <c r="L885" s="498"/>
      <c r="M885" s="498"/>
      <c r="N885" s="498">
        <v>1</v>
      </c>
      <c r="O885" s="498">
        <v>609</v>
      </c>
      <c r="P885" s="511"/>
      <c r="Q885" s="499">
        <v>609</v>
      </c>
    </row>
    <row r="886" spans="1:17" ht="14.4" customHeight="1" x14ac:dyDescent="0.3">
      <c r="A886" s="494" t="s">
        <v>2672</v>
      </c>
      <c r="B886" s="495" t="s">
        <v>2082</v>
      </c>
      <c r="C886" s="495" t="s">
        <v>2057</v>
      </c>
      <c r="D886" s="495" t="s">
        <v>2284</v>
      </c>
      <c r="E886" s="495" t="s">
        <v>2285</v>
      </c>
      <c r="F886" s="498"/>
      <c r="G886" s="498"/>
      <c r="H886" s="498"/>
      <c r="I886" s="498"/>
      <c r="J886" s="498">
        <v>1</v>
      </c>
      <c r="K886" s="498">
        <v>449</v>
      </c>
      <c r="L886" s="498"/>
      <c r="M886" s="498">
        <v>449</v>
      </c>
      <c r="N886" s="498"/>
      <c r="O886" s="498"/>
      <c r="P886" s="511"/>
      <c r="Q886" s="499"/>
    </row>
    <row r="887" spans="1:17" ht="14.4" customHeight="1" x14ac:dyDescent="0.3">
      <c r="A887" s="494" t="s">
        <v>2672</v>
      </c>
      <c r="B887" s="495" t="s">
        <v>2082</v>
      </c>
      <c r="C887" s="495" t="s">
        <v>2057</v>
      </c>
      <c r="D887" s="495" t="s">
        <v>2308</v>
      </c>
      <c r="E887" s="495" t="s">
        <v>2309</v>
      </c>
      <c r="F887" s="498"/>
      <c r="G887" s="498"/>
      <c r="H887" s="498"/>
      <c r="I887" s="498"/>
      <c r="J887" s="498"/>
      <c r="K887" s="498"/>
      <c r="L887" s="498"/>
      <c r="M887" s="498"/>
      <c r="N887" s="498">
        <v>2</v>
      </c>
      <c r="O887" s="498">
        <v>3046</v>
      </c>
      <c r="P887" s="511"/>
      <c r="Q887" s="499">
        <v>1523</v>
      </c>
    </row>
    <row r="888" spans="1:17" ht="14.4" customHeight="1" x14ac:dyDescent="0.3">
      <c r="A888" s="494" t="s">
        <v>2672</v>
      </c>
      <c r="B888" s="495" t="s">
        <v>2082</v>
      </c>
      <c r="C888" s="495" t="s">
        <v>2057</v>
      </c>
      <c r="D888" s="495" t="s">
        <v>2334</v>
      </c>
      <c r="E888" s="495" t="s">
        <v>2335</v>
      </c>
      <c r="F888" s="498">
        <v>7</v>
      </c>
      <c r="G888" s="498">
        <v>35455</v>
      </c>
      <c r="H888" s="498">
        <v>1</v>
      </c>
      <c r="I888" s="498">
        <v>5065</v>
      </c>
      <c r="J888" s="498">
        <v>13</v>
      </c>
      <c r="K888" s="498">
        <v>65884</v>
      </c>
      <c r="L888" s="498">
        <v>1.8582428430404738</v>
      </c>
      <c r="M888" s="498">
        <v>5068</v>
      </c>
      <c r="N888" s="498">
        <v>10</v>
      </c>
      <c r="O888" s="498">
        <v>50722</v>
      </c>
      <c r="P888" s="511">
        <v>1.4306021717670285</v>
      </c>
      <c r="Q888" s="499">
        <v>5072.2</v>
      </c>
    </row>
    <row r="889" spans="1:17" ht="14.4" customHeight="1" x14ac:dyDescent="0.3">
      <c r="A889" s="494" t="s">
        <v>2672</v>
      </c>
      <c r="B889" s="495" t="s">
        <v>2082</v>
      </c>
      <c r="C889" s="495" t="s">
        <v>2057</v>
      </c>
      <c r="D889" s="495" t="s">
        <v>2338</v>
      </c>
      <c r="E889" s="495" t="s">
        <v>2339</v>
      </c>
      <c r="F889" s="498">
        <v>2</v>
      </c>
      <c r="G889" s="498">
        <v>11010</v>
      </c>
      <c r="H889" s="498">
        <v>1</v>
      </c>
      <c r="I889" s="498">
        <v>5505</v>
      </c>
      <c r="J889" s="498">
        <v>1</v>
      </c>
      <c r="K889" s="498">
        <v>5508</v>
      </c>
      <c r="L889" s="498">
        <v>0.50027247956403265</v>
      </c>
      <c r="M889" s="498">
        <v>5508</v>
      </c>
      <c r="N889" s="498">
        <v>1</v>
      </c>
      <c r="O889" s="498">
        <v>5514</v>
      </c>
      <c r="P889" s="511">
        <v>0.50081743869209805</v>
      </c>
      <c r="Q889" s="499">
        <v>5514</v>
      </c>
    </row>
    <row r="890" spans="1:17" ht="14.4" customHeight="1" x14ac:dyDescent="0.3">
      <c r="A890" s="494" t="s">
        <v>2672</v>
      </c>
      <c r="B890" s="495" t="s">
        <v>2082</v>
      </c>
      <c r="C890" s="495" t="s">
        <v>2057</v>
      </c>
      <c r="D890" s="495" t="s">
        <v>2342</v>
      </c>
      <c r="E890" s="495" t="s">
        <v>2343</v>
      </c>
      <c r="F890" s="498">
        <v>202</v>
      </c>
      <c r="G890" s="498">
        <v>34744</v>
      </c>
      <c r="H890" s="498">
        <v>1</v>
      </c>
      <c r="I890" s="498">
        <v>172</v>
      </c>
      <c r="J890" s="498">
        <v>250</v>
      </c>
      <c r="K890" s="498">
        <v>43250</v>
      </c>
      <c r="L890" s="498">
        <v>1.2448192493667971</v>
      </c>
      <c r="M890" s="498">
        <v>173</v>
      </c>
      <c r="N890" s="498">
        <v>179</v>
      </c>
      <c r="O890" s="498">
        <v>31039</v>
      </c>
      <c r="P890" s="511">
        <v>0.89336288279990794</v>
      </c>
      <c r="Q890" s="499">
        <v>173.4022346368715</v>
      </c>
    </row>
    <row r="891" spans="1:17" ht="14.4" customHeight="1" x14ac:dyDescent="0.3">
      <c r="A891" s="494" t="s">
        <v>2672</v>
      </c>
      <c r="B891" s="495" t="s">
        <v>2082</v>
      </c>
      <c r="C891" s="495" t="s">
        <v>2057</v>
      </c>
      <c r="D891" s="495" t="s">
        <v>2344</v>
      </c>
      <c r="E891" s="495" t="s">
        <v>2345</v>
      </c>
      <c r="F891" s="498">
        <v>2</v>
      </c>
      <c r="G891" s="498">
        <v>3988</v>
      </c>
      <c r="H891" s="498">
        <v>1</v>
      </c>
      <c r="I891" s="498">
        <v>1994</v>
      </c>
      <c r="J891" s="498">
        <v>1</v>
      </c>
      <c r="K891" s="498">
        <v>1996</v>
      </c>
      <c r="L891" s="498">
        <v>0.50050150451354058</v>
      </c>
      <c r="M891" s="498">
        <v>1996</v>
      </c>
      <c r="N891" s="498"/>
      <c r="O891" s="498"/>
      <c r="P891" s="511"/>
      <c r="Q891" s="499"/>
    </row>
    <row r="892" spans="1:17" ht="14.4" customHeight="1" x14ac:dyDescent="0.3">
      <c r="A892" s="494" t="s">
        <v>2672</v>
      </c>
      <c r="B892" s="495" t="s">
        <v>2082</v>
      </c>
      <c r="C892" s="495" t="s">
        <v>2057</v>
      </c>
      <c r="D892" s="495" t="s">
        <v>2350</v>
      </c>
      <c r="E892" s="495" t="s">
        <v>2351</v>
      </c>
      <c r="F892" s="498">
        <v>8</v>
      </c>
      <c r="G892" s="498">
        <v>21528</v>
      </c>
      <c r="H892" s="498">
        <v>1</v>
      </c>
      <c r="I892" s="498">
        <v>2691</v>
      </c>
      <c r="J892" s="498">
        <v>11</v>
      </c>
      <c r="K892" s="498">
        <v>29612</v>
      </c>
      <c r="L892" s="498">
        <v>1.3755109624674842</v>
      </c>
      <c r="M892" s="498">
        <v>2692</v>
      </c>
      <c r="N892" s="498">
        <v>6</v>
      </c>
      <c r="O892" s="498">
        <v>16167</v>
      </c>
      <c r="P892" s="511">
        <v>0.75097547380156071</v>
      </c>
      <c r="Q892" s="499">
        <v>2694.5</v>
      </c>
    </row>
    <row r="893" spans="1:17" ht="14.4" customHeight="1" x14ac:dyDescent="0.3">
      <c r="A893" s="494" t="s">
        <v>2672</v>
      </c>
      <c r="B893" s="495" t="s">
        <v>2082</v>
      </c>
      <c r="C893" s="495" t="s">
        <v>2057</v>
      </c>
      <c r="D893" s="495" t="s">
        <v>2352</v>
      </c>
      <c r="E893" s="495" t="s">
        <v>2353</v>
      </c>
      <c r="F893" s="498">
        <v>2</v>
      </c>
      <c r="G893" s="498">
        <v>10354</v>
      </c>
      <c r="H893" s="498">
        <v>1</v>
      </c>
      <c r="I893" s="498">
        <v>5177</v>
      </c>
      <c r="J893" s="498">
        <v>1</v>
      </c>
      <c r="K893" s="498">
        <v>5180</v>
      </c>
      <c r="L893" s="498">
        <v>0.50028974309445629</v>
      </c>
      <c r="M893" s="498">
        <v>5180</v>
      </c>
      <c r="N893" s="498"/>
      <c r="O893" s="498"/>
      <c r="P893" s="511"/>
      <c r="Q893" s="499"/>
    </row>
    <row r="894" spans="1:17" ht="14.4" customHeight="1" x14ac:dyDescent="0.3">
      <c r="A894" s="494" t="s">
        <v>2672</v>
      </c>
      <c r="B894" s="495" t="s">
        <v>2082</v>
      </c>
      <c r="C894" s="495" t="s">
        <v>2057</v>
      </c>
      <c r="D894" s="495" t="s">
        <v>2356</v>
      </c>
      <c r="E894" s="495" t="s">
        <v>2357</v>
      </c>
      <c r="F894" s="498">
        <v>2</v>
      </c>
      <c r="G894" s="498">
        <v>1314</v>
      </c>
      <c r="H894" s="498">
        <v>1</v>
      </c>
      <c r="I894" s="498">
        <v>657</v>
      </c>
      <c r="J894" s="498">
        <v>3</v>
      </c>
      <c r="K894" s="498">
        <v>1974</v>
      </c>
      <c r="L894" s="498">
        <v>1.5022831050228311</v>
      </c>
      <c r="M894" s="498">
        <v>658</v>
      </c>
      <c r="N894" s="498">
        <v>5</v>
      </c>
      <c r="O894" s="498">
        <v>3296</v>
      </c>
      <c r="P894" s="511">
        <v>2.5083713850837137</v>
      </c>
      <c r="Q894" s="499">
        <v>659.2</v>
      </c>
    </row>
    <row r="895" spans="1:17" ht="14.4" customHeight="1" x14ac:dyDescent="0.3">
      <c r="A895" s="494" t="s">
        <v>2672</v>
      </c>
      <c r="B895" s="495" t="s">
        <v>2082</v>
      </c>
      <c r="C895" s="495" t="s">
        <v>2057</v>
      </c>
      <c r="D895" s="495" t="s">
        <v>2360</v>
      </c>
      <c r="E895" s="495" t="s">
        <v>2361</v>
      </c>
      <c r="F895" s="498"/>
      <c r="G895" s="498"/>
      <c r="H895" s="498"/>
      <c r="I895" s="498"/>
      <c r="J895" s="498">
        <v>1</v>
      </c>
      <c r="K895" s="498">
        <v>555</v>
      </c>
      <c r="L895" s="498"/>
      <c r="M895" s="498">
        <v>555</v>
      </c>
      <c r="N895" s="498"/>
      <c r="O895" s="498"/>
      <c r="P895" s="511"/>
      <c r="Q895" s="499"/>
    </row>
    <row r="896" spans="1:17" ht="14.4" customHeight="1" x14ac:dyDescent="0.3">
      <c r="A896" s="494" t="s">
        <v>2672</v>
      </c>
      <c r="B896" s="495" t="s">
        <v>2082</v>
      </c>
      <c r="C896" s="495" t="s">
        <v>2057</v>
      </c>
      <c r="D896" s="495" t="s">
        <v>2364</v>
      </c>
      <c r="E896" s="495" t="s">
        <v>2365</v>
      </c>
      <c r="F896" s="498">
        <v>1</v>
      </c>
      <c r="G896" s="498">
        <v>149</v>
      </c>
      <c r="H896" s="498">
        <v>1</v>
      </c>
      <c r="I896" s="498">
        <v>149</v>
      </c>
      <c r="J896" s="498">
        <v>1</v>
      </c>
      <c r="K896" s="498">
        <v>150</v>
      </c>
      <c r="L896" s="498">
        <v>1.0067114093959733</v>
      </c>
      <c r="M896" s="498">
        <v>150</v>
      </c>
      <c r="N896" s="498">
        <v>1</v>
      </c>
      <c r="O896" s="498">
        <v>151</v>
      </c>
      <c r="P896" s="511">
        <v>1.0134228187919463</v>
      </c>
      <c r="Q896" s="499">
        <v>151</v>
      </c>
    </row>
    <row r="897" spans="1:17" ht="14.4" customHeight="1" x14ac:dyDescent="0.3">
      <c r="A897" s="494" t="s">
        <v>2672</v>
      </c>
      <c r="B897" s="495" t="s">
        <v>2082</v>
      </c>
      <c r="C897" s="495" t="s">
        <v>2057</v>
      </c>
      <c r="D897" s="495" t="s">
        <v>2366</v>
      </c>
      <c r="E897" s="495" t="s">
        <v>2367</v>
      </c>
      <c r="F897" s="498">
        <v>4</v>
      </c>
      <c r="G897" s="498">
        <v>768</v>
      </c>
      <c r="H897" s="498">
        <v>1</v>
      </c>
      <c r="I897" s="498">
        <v>192</v>
      </c>
      <c r="J897" s="498">
        <v>1</v>
      </c>
      <c r="K897" s="498">
        <v>193</v>
      </c>
      <c r="L897" s="498">
        <v>0.25130208333333331</v>
      </c>
      <c r="M897" s="498">
        <v>193</v>
      </c>
      <c r="N897" s="498">
        <v>2</v>
      </c>
      <c r="O897" s="498">
        <v>386</v>
      </c>
      <c r="P897" s="511">
        <v>0.50260416666666663</v>
      </c>
      <c r="Q897" s="499">
        <v>193</v>
      </c>
    </row>
    <row r="898" spans="1:17" ht="14.4" customHeight="1" x14ac:dyDescent="0.3">
      <c r="A898" s="494" t="s">
        <v>2672</v>
      </c>
      <c r="B898" s="495" t="s">
        <v>2082</v>
      </c>
      <c r="C898" s="495" t="s">
        <v>2057</v>
      </c>
      <c r="D898" s="495" t="s">
        <v>2370</v>
      </c>
      <c r="E898" s="495" t="s">
        <v>2371</v>
      </c>
      <c r="F898" s="498"/>
      <c r="G898" s="498"/>
      <c r="H898" s="498"/>
      <c r="I898" s="498"/>
      <c r="J898" s="498"/>
      <c r="K898" s="498"/>
      <c r="L898" s="498"/>
      <c r="M898" s="498"/>
      <c r="N898" s="498">
        <v>4</v>
      </c>
      <c r="O898" s="498">
        <v>1664</v>
      </c>
      <c r="P898" s="511"/>
      <c r="Q898" s="499">
        <v>416</v>
      </c>
    </row>
    <row r="899" spans="1:17" ht="14.4" customHeight="1" x14ac:dyDescent="0.3">
      <c r="A899" s="494" t="s">
        <v>2672</v>
      </c>
      <c r="B899" s="495" t="s">
        <v>2082</v>
      </c>
      <c r="C899" s="495" t="s">
        <v>2057</v>
      </c>
      <c r="D899" s="495" t="s">
        <v>2374</v>
      </c>
      <c r="E899" s="495" t="s">
        <v>2375</v>
      </c>
      <c r="F899" s="498">
        <v>2</v>
      </c>
      <c r="G899" s="498">
        <v>314</v>
      </c>
      <c r="H899" s="498">
        <v>1</v>
      </c>
      <c r="I899" s="498">
        <v>157</v>
      </c>
      <c r="J899" s="498">
        <v>1</v>
      </c>
      <c r="K899" s="498">
        <v>158</v>
      </c>
      <c r="L899" s="498">
        <v>0.50318471337579618</v>
      </c>
      <c r="M899" s="498">
        <v>158</v>
      </c>
      <c r="N899" s="498">
        <v>2</v>
      </c>
      <c r="O899" s="498">
        <v>318</v>
      </c>
      <c r="P899" s="511">
        <v>1.0127388535031847</v>
      </c>
      <c r="Q899" s="499">
        <v>159</v>
      </c>
    </row>
    <row r="900" spans="1:17" ht="14.4" customHeight="1" x14ac:dyDescent="0.3">
      <c r="A900" s="494" t="s">
        <v>2672</v>
      </c>
      <c r="B900" s="495" t="s">
        <v>2082</v>
      </c>
      <c r="C900" s="495" t="s">
        <v>2057</v>
      </c>
      <c r="D900" s="495" t="s">
        <v>2387</v>
      </c>
      <c r="E900" s="495" t="s">
        <v>2388</v>
      </c>
      <c r="F900" s="498">
        <v>3</v>
      </c>
      <c r="G900" s="498">
        <v>2730</v>
      </c>
      <c r="H900" s="498">
        <v>1</v>
      </c>
      <c r="I900" s="498">
        <v>910</v>
      </c>
      <c r="J900" s="498">
        <v>1</v>
      </c>
      <c r="K900" s="498">
        <v>912</v>
      </c>
      <c r="L900" s="498">
        <v>0.33406593406593404</v>
      </c>
      <c r="M900" s="498">
        <v>912</v>
      </c>
      <c r="N900" s="498"/>
      <c r="O900" s="498"/>
      <c r="P900" s="511"/>
      <c r="Q900" s="499"/>
    </row>
    <row r="901" spans="1:17" ht="14.4" customHeight="1" x14ac:dyDescent="0.3">
      <c r="A901" s="494" t="s">
        <v>2673</v>
      </c>
      <c r="B901" s="495" t="s">
        <v>2082</v>
      </c>
      <c r="C901" s="495" t="s">
        <v>2083</v>
      </c>
      <c r="D901" s="495" t="s">
        <v>2088</v>
      </c>
      <c r="E901" s="495" t="s">
        <v>672</v>
      </c>
      <c r="F901" s="498">
        <v>0.5</v>
      </c>
      <c r="G901" s="498">
        <v>991.44</v>
      </c>
      <c r="H901" s="498">
        <v>1</v>
      </c>
      <c r="I901" s="498">
        <v>1982.88</v>
      </c>
      <c r="J901" s="498"/>
      <c r="K901" s="498"/>
      <c r="L901" s="498"/>
      <c r="M901" s="498"/>
      <c r="N901" s="498"/>
      <c r="O901" s="498"/>
      <c r="P901" s="511"/>
      <c r="Q901" s="499"/>
    </row>
    <row r="902" spans="1:17" ht="14.4" customHeight="1" x14ac:dyDescent="0.3">
      <c r="A902" s="494" t="s">
        <v>2673</v>
      </c>
      <c r="B902" s="495" t="s">
        <v>2082</v>
      </c>
      <c r="C902" s="495" t="s">
        <v>2083</v>
      </c>
      <c r="D902" s="495" t="s">
        <v>2089</v>
      </c>
      <c r="E902" s="495" t="s">
        <v>2090</v>
      </c>
      <c r="F902" s="498">
        <v>1</v>
      </c>
      <c r="G902" s="498">
        <v>2648.21</v>
      </c>
      <c r="H902" s="498">
        <v>1</v>
      </c>
      <c r="I902" s="498">
        <v>2648.21</v>
      </c>
      <c r="J902" s="498">
        <v>0.99</v>
      </c>
      <c r="K902" s="498">
        <v>2629.4</v>
      </c>
      <c r="L902" s="498">
        <v>0.99289708897708262</v>
      </c>
      <c r="M902" s="498">
        <v>2655.9595959595963</v>
      </c>
      <c r="N902" s="498">
        <v>0.8600000000000001</v>
      </c>
      <c r="O902" s="498">
        <v>2297.4499999999998</v>
      </c>
      <c r="P902" s="511">
        <v>0.86754826845303046</v>
      </c>
      <c r="Q902" s="499">
        <v>2671.4534883720926</v>
      </c>
    </row>
    <row r="903" spans="1:17" ht="14.4" customHeight="1" x14ac:dyDescent="0.3">
      <c r="A903" s="494" t="s">
        <v>2673</v>
      </c>
      <c r="B903" s="495" t="s">
        <v>2082</v>
      </c>
      <c r="C903" s="495" t="s">
        <v>2083</v>
      </c>
      <c r="D903" s="495" t="s">
        <v>2096</v>
      </c>
      <c r="E903" s="495" t="s">
        <v>683</v>
      </c>
      <c r="F903" s="498">
        <v>4.5999999999999996</v>
      </c>
      <c r="G903" s="498">
        <v>6104.2599999999993</v>
      </c>
      <c r="H903" s="498">
        <v>1</v>
      </c>
      <c r="I903" s="498">
        <v>1327.0130434782609</v>
      </c>
      <c r="J903" s="498">
        <v>3.2</v>
      </c>
      <c r="K903" s="498">
        <v>3143.3900000000003</v>
      </c>
      <c r="L903" s="498">
        <v>0.51495021509568739</v>
      </c>
      <c r="M903" s="498">
        <v>982.30937500000005</v>
      </c>
      <c r="N903" s="498">
        <v>2.8</v>
      </c>
      <c r="O903" s="498">
        <v>2769.25</v>
      </c>
      <c r="P903" s="511">
        <v>0.45365859252390961</v>
      </c>
      <c r="Q903" s="499">
        <v>989.01785714285722</v>
      </c>
    </row>
    <row r="904" spans="1:17" ht="14.4" customHeight="1" x14ac:dyDescent="0.3">
      <c r="A904" s="494" t="s">
        <v>2673</v>
      </c>
      <c r="B904" s="495" t="s">
        <v>2082</v>
      </c>
      <c r="C904" s="495" t="s">
        <v>2083</v>
      </c>
      <c r="D904" s="495" t="s">
        <v>2099</v>
      </c>
      <c r="E904" s="495" t="s">
        <v>781</v>
      </c>
      <c r="F904" s="498">
        <v>1.1000000000000001</v>
      </c>
      <c r="G904" s="498">
        <v>14189.779999999999</v>
      </c>
      <c r="H904" s="498">
        <v>1</v>
      </c>
      <c r="I904" s="498">
        <v>12899.799999999997</v>
      </c>
      <c r="J904" s="498">
        <v>0.77999999999999992</v>
      </c>
      <c r="K904" s="498">
        <v>8473.1</v>
      </c>
      <c r="L904" s="498">
        <v>0.59712694629515051</v>
      </c>
      <c r="M904" s="498">
        <v>10862.948717948719</v>
      </c>
      <c r="N904" s="498">
        <v>0.39</v>
      </c>
      <c r="O904" s="498">
        <v>3979.88</v>
      </c>
      <c r="P904" s="511">
        <v>0.28047510250335106</v>
      </c>
      <c r="Q904" s="499">
        <v>10204.820512820514</v>
      </c>
    </row>
    <row r="905" spans="1:17" ht="14.4" customHeight="1" x14ac:dyDescent="0.3">
      <c r="A905" s="494" t="s">
        <v>2673</v>
      </c>
      <c r="B905" s="495" t="s">
        <v>2082</v>
      </c>
      <c r="C905" s="495" t="s">
        <v>2083</v>
      </c>
      <c r="D905" s="495" t="s">
        <v>2101</v>
      </c>
      <c r="E905" s="495" t="s">
        <v>777</v>
      </c>
      <c r="F905" s="498">
        <v>0.14000000000000001</v>
      </c>
      <c r="G905" s="498">
        <v>832.97</v>
      </c>
      <c r="H905" s="498">
        <v>1</v>
      </c>
      <c r="I905" s="498">
        <v>5949.7857142857138</v>
      </c>
      <c r="J905" s="498">
        <v>0.38</v>
      </c>
      <c r="K905" s="498">
        <v>2000.53</v>
      </c>
      <c r="L905" s="498">
        <v>2.4016831338463569</v>
      </c>
      <c r="M905" s="498">
        <v>5264.5526315789475</v>
      </c>
      <c r="N905" s="498">
        <v>0.38</v>
      </c>
      <c r="O905" s="498">
        <v>2018.0700000000002</v>
      </c>
      <c r="P905" s="511">
        <v>2.4227403147772431</v>
      </c>
      <c r="Q905" s="499">
        <v>5310.71052631579</v>
      </c>
    </row>
    <row r="906" spans="1:17" ht="14.4" customHeight="1" x14ac:dyDescent="0.3">
      <c r="A906" s="494" t="s">
        <v>2673</v>
      </c>
      <c r="B906" s="495" t="s">
        <v>2082</v>
      </c>
      <c r="C906" s="495" t="s">
        <v>2083</v>
      </c>
      <c r="D906" s="495" t="s">
        <v>2102</v>
      </c>
      <c r="E906" s="495" t="s">
        <v>781</v>
      </c>
      <c r="F906" s="498">
        <v>0.05</v>
      </c>
      <c r="G906" s="498">
        <v>322.49</v>
      </c>
      <c r="H906" s="498">
        <v>1</v>
      </c>
      <c r="I906" s="498">
        <v>6449.8</v>
      </c>
      <c r="J906" s="498">
        <v>0.24000000000000002</v>
      </c>
      <c r="K906" s="498">
        <v>1547.98</v>
      </c>
      <c r="L906" s="498">
        <v>4.8000868243976553</v>
      </c>
      <c r="M906" s="498">
        <v>6449.9166666666661</v>
      </c>
      <c r="N906" s="498">
        <v>0.53</v>
      </c>
      <c r="O906" s="498">
        <v>3415.9</v>
      </c>
      <c r="P906" s="511">
        <v>10.592266426865949</v>
      </c>
      <c r="Q906" s="499">
        <v>6445.0943396226412</v>
      </c>
    </row>
    <row r="907" spans="1:17" ht="14.4" customHeight="1" x14ac:dyDescent="0.3">
      <c r="A907" s="494" t="s">
        <v>2673</v>
      </c>
      <c r="B907" s="495" t="s">
        <v>2082</v>
      </c>
      <c r="C907" s="495" t="s">
        <v>2083</v>
      </c>
      <c r="D907" s="495" t="s">
        <v>2103</v>
      </c>
      <c r="E907" s="495" t="s">
        <v>781</v>
      </c>
      <c r="F907" s="498">
        <v>0.1</v>
      </c>
      <c r="G907" s="498">
        <v>1289.98</v>
      </c>
      <c r="H907" s="498">
        <v>1</v>
      </c>
      <c r="I907" s="498">
        <v>12899.8</v>
      </c>
      <c r="J907" s="498"/>
      <c r="K907" s="498"/>
      <c r="L907" s="498"/>
      <c r="M907" s="498"/>
      <c r="N907" s="498">
        <v>0.16</v>
      </c>
      <c r="O907" s="498">
        <v>1843.7199999999998</v>
      </c>
      <c r="P907" s="511">
        <v>1.4292624691855687</v>
      </c>
      <c r="Q907" s="499">
        <v>11523.249999999998</v>
      </c>
    </row>
    <row r="908" spans="1:17" ht="14.4" customHeight="1" x14ac:dyDescent="0.3">
      <c r="A908" s="494" t="s">
        <v>2673</v>
      </c>
      <c r="B908" s="495" t="s">
        <v>2082</v>
      </c>
      <c r="C908" s="495" t="s">
        <v>2083</v>
      </c>
      <c r="D908" s="495" t="s">
        <v>2106</v>
      </c>
      <c r="E908" s="495" t="s">
        <v>687</v>
      </c>
      <c r="F908" s="498">
        <v>12.2</v>
      </c>
      <c r="G908" s="498">
        <v>11759.47</v>
      </c>
      <c r="H908" s="498">
        <v>1</v>
      </c>
      <c r="I908" s="498">
        <v>963.89098360655737</v>
      </c>
      <c r="J908" s="498">
        <v>17.3</v>
      </c>
      <c r="K908" s="498">
        <v>16796.64</v>
      </c>
      <c r="L908" s="498">
        <v>1.4283500872063113</v>
      </c>
      <c r="M908" s="498">
        <v>970.90404624277448</v>
      </c>
      <c r="N908" s="498">
        <v>23.28</v>
      </c>
      <c r="O908" s="498">
        <v>22703.08</v>
      </c>
      <c r="P908" s="511">
        <v>1.9306210228862357</v>
      </c>
      <c r="Q908" s="499">
        <v>975.21821305841922</v>
      </c>
    </row>
    <row r="909" spans="1:17" ht="14.4" customHeight="1" x14ac:dyDescent="0.3">
      <c r="A909" s="494" t="s">
        <v>2673</v>
      </c>
      <c r="B909" s="495" t="s">
        <v>2082</v>
      </c>
      <c r="C909" s="495" t="s">
        <v>2083</v>
      </c>
      <c r="D909" s="495" t="s">
        <v>2107</v>
      </c>
      <c r="E909" s="495" t="s">
        <v>2043</v>
      </c>
      <c r="F909" s="498">
        <v>0.1</v>
      </c>
      <c r="G909" s="498">
        <v>537.06999999999994</v>
      </c>
      <c r="H909" s="498">
        <v>1</v>
      </c>
      <c r="I909" s="498">
        <v>5370.6999999999989</v>
      </c>
      <c r="J909" s="498"/>
      <c r="K909" s="498"/>
      <c r="L909" s="498"/>
      <c r="M909" s="498"/>
      <c r="N909" s="498"/>
      <c r="O909" s="498"/>
      <c r="P909" s="511"/>
      <c r="Q909" s="499"/>
    </row>
    <row r="910" spans="1:17" ht="14.4" customHeight="1" x14ac:dyDescent="0.3">
      <c r="A910" s="494" t="s">
        <v>2673</v>
      </c>
      <c r="B910" s="495" t="s">
        <v>2082</v>
      </c>
      <c r="C910" s="495" t="s">
        <v>2083</v>
      </c>
      <c r="D910" s="495" t="s">
        <v>2108</v>
      </c>
      <c r="E910" s="495" t="s">
        <v>803</v>
      </c>
      <c r="F910" s="498">
        <v>0.1</v>
      </c>
      <c r="G910" s="498">
        <v>484.77</v>
      </c>
      <c r="H910" s="498">
        <v>1</v>
      </c>
      <c r="I910" s="498">
        <v>4847.7</v>
      </c>
      <c r="J910" s="498"/>
      <c r="K910" s="498"/>
      <c r="L910" s="498"/>
      <c r="M910" s="498"/>
      <c r="N910" s="498"/>
      <c r="O910" s="498"/>
      <c r="P910" s="511"/>
      <c r="Q910" s="499"/>
    </row>
    <row r="911" spans="1:17" ht="14.4" customHeight="1" x14ac:dyDescent="0.3">
      <c r="A911" s="494" t="s">
        <v>2673</v>
      </c>
      <c r="B911" s="495" t="s">
        <v>2082</v>
      </c>
      <c r="C911" s="495" t="s">
        <v>2083</v>
      </c>
      <c r="D911" s="495" t="s">
        <v>2110</v>
      </c>
      <c r="E911" s="495" t="s">
        <v>706</v>
      </c>
      <c r="F911" s="498">
        <v>1.05</v>
      </c>
      <c r="G911" s="498">
        <v>5656.880000000001</v>
      </c>
      <c r="H911" s="498">
        <v>1</v>
      </c>
      <c r="I911" s="498">
        <v>5387.5047619047627</v>
      </c>
      <c r="J911" s="498">
        <v>0.4</v>
      </c>
      <c r="K911" s="498">
        <v>2174.8200000000002</v>
      </c>
      <c r="L911" s="498">
        <v>0.3844557423880301</v>
      </c>
      <c r="M911" s="498">
        <v>5437.05</v>
      </c>
      <c r="N911" s="498">
        <v>1.4599999999999997</v>
      </c>
      <c r="O911" s="498">
        <v>7972.76</v>
      </c>
      <c r="P911" s="511">
        <v>1.4093917495156338</v>
      </c>
      <c r="Q911" s="499">
        <v>5460.7945205479464</v>
      </c>
    </row>
    <row r="912" spans="1:17" ht="14.4" customHeight="1" x14ac:dyDescent="0.3">
      <c r="A912" s="494" t="s">
        <v>2673</v>
      </c>
      <c r="B912" s="495" t="s">
        <v>2082</v>
      </c>
      <c r="C912" s="495" t="s">
        <v>2083</v>
      </c>
      <c r="D912" s="495" t="s">
        <v>2111</v>
      </c>
      <c r="E912" s="495" t="s">
        <v>706</v>
      </c>
      <c r="F912" s="498">
        <v>3.02</v>
      </c>
      <c r="G912" s="498">
        <v>32460.01</v>
      </c>
      <c r="H912" s="498">
        <v>1</v>
      </c>
      <c r="I912" s="498">
        <v>10748.347682119205</v>
      </c>
      <c r="J912" s="498">
        <v>3.3400000000000003</v>
      </c>
      <c r="K912" s="498">
        <v>36122.170000000006</v>
      </c>
      <c r="L912" s="498">
        <v>1.1128206676461285</v>
      </c>
      <c r="M912" s="498">
        <v>10815.020958083833</v>
      </c>
      <c r="N912" s="498">
        <v>3.2299999999999995</v>
      </c>
      <c r="O912" s="498">
        <v>35276.590000000004</v>
      </c>
      <c r="P912" s="511">
        <v>1.0867707680928012</v>
      </c>
      <c r="Q912" s="499">
        <v>10921.54489164087</v>
      </c>
    </row>
    <row r="913" spans="1:17" ht="14.4" customHeight="1" x14ac:dyDescent="0.3">
      <c r="A913" s="494" t="s">
        <v>2673</v>
      </c>
      <c r="B913" s="495" t="s">
        <v>2082</v>
      </c>
      <c r="C913" s="495" t="s">
        <v>2083</v>
      </c>
      <c r="D913" s="495" t="s">
        <v>2112</v>
      </c>
      <c r="E913" s="495" t="s">
        <v>803</v>
      </c>
      <c r="F913" s="498">
        <v>3.0099999999999993</v>
      </c>
      <c r="G913" s="498">
        <v>5778.45</v>
      </c>
      <c r="H913" s="498">
        <v>1</v>
      </c>
      <c r="I913" s="498">
        <v>1919.7508305647843</v>
      </c>
      <c r="J913" s="498">
        <v>1.0900000000000001</v>
      </c>
      <c r="K913" s="498">
        <v>2108.7200000000003</v>
      </c>
      <c r="L913" s="498">
        <v>0.36492831122532865</v>
      </c>
      <c r="M913" s="498">
        <v>1934.605504587156</v>
      </c>
      <c r="N913" s="498">
        <v>1.8200000000000003</v>
      </c>
      <c r="O913" s="498">
        <v>3520.9400000000005</v>
      </c>
      <c r="P913" s="511">
        <v>0.60932256920108341</v>
      </c>
      <c r="Q913" s="499">
        <v>1934.5824175824175</v>
      </c>
    </row>
    <row r="914" spans="1:17" ht="14.4" customHeight="1" x14ac:dyDescent="0.3">
      <c r="A914" s="494" t="s">
        <v>2673</v>
      </c>
      <c r="B914" s="495" t="s">
        <v>2082</v>
      </c>
      <c r="C914" s="495" t="s">
        <v>2083</v>
      </c>
      <c r="D914" s="495" t="s">
        <v>2114</v>
      </c>
      <c r="E914" s="495" t="s">
        <v>706</v>
      </c>
      <c r="F914" s="498"/>
      <c r="G914" s="498"/>
      <c r="H914" s="498"/>
      <c r="I914" s="498"/>
      <c r="J914" s="498"/>
      <c r="K914" s="498"/>
      <c r="L914" s="498"/>
      <c r="M914" s="498"/>
      <c r="N914" s="498">
        <v>1.45</v>
      </c>
      <c r="O914" s="498">
        <v>3167.2200000000003</v>
      </c>
      <c r="P914" s="511"/>
      <c r="Q914" s="499">
        <v>2184.2896551724139</v>
      </c>
    </row>
    <row r="915" spans="1:17" ht="14.4" customHeight="1" x14ac:dyDescent="0.3">
      <c r="A915" s="494" t="s">
        <v>2673</v>
      </c>
      <c r="B915" s="495" t="s">
        <v>2082</v>
      </c>
      <c r="C915" s="495" t="s">
        <v>2083</v>
      </c>
      <c r="D915" s="495" t="s">
        <v>2115</v>
      </c>
      <c r="E915" s="495" t="s">
        <v>691</v>
      </c>
      <c r="F915" s="498">
        <v>3.5700000000000003</v>
      </c>
      <c r="G915" s="498">
        <v>1342.3300000000002</v>
      </c>
      <c r="H915" s="498">
        <v>1</v>
      </c>
      <c r="I915" s="498">
        <v>376.00280112044817</v>
      </c>
      <c r="J915" s="498">
        <v>4.8800000000000008</v>
      </c>
      <c r="K915" s="498">
        <v>1843.95</v>
      </c>
      <c r="L915" s="498">
        <v>1.3736935030879143</v>
      </c>
      <c r="M915" s="498">
        <v>377.85860655737702</v>
      </c>
      <c r="N915" s="498">
        <v>2.4299999999999997</v>
      </c>
      <c r="O915" s="498">
        <v>919.7700000000001</v>
      </c>
      <c r="P915" s="511">
        <v>0.68520408543353717</v>
      </c>
      <c r="Q915" s="499">
        <v>378.50617283950623</v>
      </c>
    </row>
    <row r="916" spans="1:17" ht="14.4" customHeight="1" x14ac:dyDescent="0.3">
      <c r="A916" s="494" t="s">
        <v>2673</v>
      </c>
      <c r="B916" s="495" t="s">
        <v>2082</v>
      </c>
      <c r="C916" s="495" t="s">
        <v>2083</v>
      </c>
      <c r="D916" s="495" t="s">
        <v>2117</v>
      </c>
      <c r="E916" s="495" t="s">
        <v>668</v>
      </c>
      <c r="F916" s="498"/>
      <c r="G916" s="498"/>
      <c r="H916" s="498"/>
      <c r="I916" s="498"/>
      <c r="J916" s="498">
        <v>0.02</v>
      </c>
      <c r="K916" s="498">
        <v>14.04</v>
      </c>
      <c r="L916" s="498"/>
      <c r="M916" s="498">
        <v>701.99999999999989</v>
      </c>
      <c r="N916" s="498">
        <v>0.05</v>
      </c>
      <c r="O916" s="498">
        <v>47.24</v>
      </c>
      <c r="P916" s="511"/>
      <c r="Q916" s="499">
        <v>944.8</v>
      </c>
    </row>
    <row r="917" spans="1:17" ht="14.4" customHeight="1" x14ac:dyDescent="0.3">
      <c r="A917" s="494" t="s">
        <v>2673</v>
      </c>
      <c r="B917" s="495" t="s">
        <v>2082</v>
      </c>
      <c r="C917" s="495" t="s">
        <v>2083</v>
      </c>
      <c r="D917" s="495" t="s">
        <v>2674</v>
      </c>
      <c r="E917" s="495" t="s">
        <v>781</v>
      </c>
      <c r="F917" s="498"/>
      <c r="G917" s="498"/>
      <c r="H917" s="498"/>
      <c r="I917" s="498"/>
      <c r="J917" s="498"/>
      <c r="K917" s="498"/>
      <c r="L917" s="498"/>
      <c r="M917" s="498"/>
      <c r="N917" s="498">
        <v>0.1</v>
      </c>
      <c r="O917" s="498">
        <v>1305.6199999999999</v>
      </c>
      <c r="P917" s="511"/>
      <c r="Q917" s="499">
        <v>13056.199999999999</v>
      </c>
    </row>
    <row r="918" spans="1:17" ht="14.4" customHeight="1" x14ac:dyDescent="0.3">
      <c r="A918" s="494" t="s">
        <v>2673</v>
      </c>
      <c r="B918" s="495" t="s">
        <v>2082</v>
      </c>
      <c r="C918" s="495" t="s">
        <v>2083</v>
      </c>
      <c r="D918" s="495" t="s">
        <v>2476</v>
      </c>
      <c r="E918" s="495" t="s">
        <v>777</v>
      </c>
      <c r="F918" s="498"/>
      <c r="G918" s="498"/>
      <c r="H918" s="498"/>
      <c r="I918" s="498"/>
      <c r="J918" s="498"/>
      <c r="K918" s="498"/>
      <c r="L918" s="498"/>
      <c r="M918" s="498"/>
      <c r="N918" s="498">
        <v>0.02</v>
      </c>
      <c r="O918" s="498">
        <v>47.05</v>
      </c>
      <c r="P918" s="511"/>
      <c r="Q918" s="499">
        <v>2352.5</v>
      </c>
    </row>
    <row r="919" spans="1:17" ht="14.4" customHeight="1" x14ac:dyDescent="0.3">
      <c r="A919" s="494" t="s">
        <v>2673</v>
      </c>
      <c r="B919" s="495" t="s">
        <v>2082</v>
      </c>
      <c r="C919" s="495" t="s">
        <v>2048</v>
      </c>
      <c r="D919" s="495" t="s">
        <v>2128</v>
      </c>
      <c r="E919" s="495" t="s">
        <v>2129</v>
      </c>
      <c r="F919" s="498"/>
      <c r="G919" s="498"/>
      <c r="H919" s="498"/>
      <c r="I919" s="498"/>
      <c r="J919" s="498">
        <v>1</v>
      </c>
      <c r="K919" s="498">
        <v>972.32</v>
      </c>
      <c r="L919" s="498"/>
      <c r="M919" s="498">
        <v>972.32</v>
      </c>
      <c r="N919" s="498">
        <v>1</v>
      </c>
      <c r="O919" s="498">
        <v>972.32</v>
      </c>
      <c r="P919" s="511"/>
      <c r="Q919" s="499">
        <v>972.32</v>
      </c>
    </row>
    <row r="920" spans="1:17" ht="14.4" customHeight="1" x14ac:dyDescent="0.3">
      <c r="A920" s="494" t="s">
        <v>2673</v>
      </c>
      <c r="B920" s="495" t="s">
        <v>2082</v>
      </c>
      <c r="C920" s="495" t="s">
        <v>2048</v>
      </c>
      <c r="D920" s="495" t="s">
        <v>2130</v>
      </c>
      <c r="E920" s="495" t="s">
        <v>2129</v>
      </c>
      <c r="F920" s="498">
        <v>8</v>
      </c>
      <c r="G920" s="498">
        <v>13418.84</v>
      </c>
      <c r="H920" s="498">
        <v>1</v>
      </c>
      <c r="I920" s="498">
        <v>1677.355</v>
      </c>
      <c r="J920" s="498">
        <v>7</v>
      </c>
      <c r="K920" s="498">
        <v>11951.17</v>
      </c>
      <c r="L920" s="498">
        <v>0.89062616440765374</v>
      </c>
      <c r="M920" s="498">
        <v>1707.31</v>
      </c>
      <c r="N920" s="498">
        <v>1</v>
      </c>
      <c r="O920" s="498">
        <v>1707.31</v>
      </c>
      <c r="P920" s="511">
        <v>0.12723230920109338</v>
      </c>
      <c r="Q920" s="499">
        <v>1707.31</v>
      </c>
    </row>
    <row r="921" spans="1:17" ht="14.4" customHeight="1" x14ac:dyDescent="0.3">
      <c r="A921" s="494" t="s">
        <v>2673</v>
      </c>
      <c r="B921" s="495" t="s">
        <v>2082</v>
      </c>
      <c r="C921" s="495" t="s">
        <v>2048</v>
      </c>
      <c r="D921" s="495" t="s">
        <v>2131</v>
      </c>
      <c r="E921" s="495" t="s">
        <v>2129</v>
      </c>
      <c r="F921" s="498">
        <v>2</v>
      </c>
      <c r="G921" s="498">
        <v>4060.1000000000004</v>
      </c>
      <c r="H921" s="498">
        <v>1</v>
      </c>
      <c r="I921" s="498">
        <v>2030.0500000000002</v>
      </c>
      <c r="J921" s="498"/>
      <c r="K921" s="498"/>
      <c r="L921" s="498"/>
      <c r="M921" s="498"/>
      <c r="N921" s="498"/>
      <c r="O921" s="498"/>
      <c r="P921" s="511"/>
      <c r="Q921" s="499"/>
    </row>
    <row r="922" spans="1:17" ht="14.4" customHeight="1" x14ac:dyDescent="0.3">
      <c r="A922" s="494" t="s">
        <v>2673</v>
      </c>
      <c r="B922" s="495" t="s">
        <v>2082</v>
      </c>
      <c r="C922" s="495" t="s">
        <v>2048</v>
      </c>
      <c r="D922" s="495" t="s">
        <v>2134</v>
      </c>
      <c r="E922" s="495" t="s">
        <v>2135</v>
      </c>
      <c r="F922" s="498">
        <v>1</v>
      </c>
      <c r="G922" s="498">
        <v>1027.76</v>
      </c>
      <c r="H922" s="498">
        <v>1</v>
      </c>
      <c r="I922" s="498">
        <v>1027.76</v>
      </c>
      <c r="J922" s="498">
        <v>1</v>
      </c>
      <c r="K922" s="498">
        <v>1027.76</v>
      </c>
      <c r="L922" s="498">
        <v>1</v>
      </c>
      <c r="M922" s="498">
        <v>1027.76</v>
      </c>
      <c r="N922" s="498">
        <v>1</v>
      </c>
      <c r="O922" s="498">
        <v>1027.76</v>
      </c>
      <c r="P922" s="511">
        <v>1</v>
      </c>
      <c r="Q922" s="499">
        <v>1027.76</v>
      </c>
    </row>
    <row r="923" spans="1:17" ht="14.4" customHeight="1" x14ac:dyDescent="0.3">
      <c r="A923" s="494" t="s">
        <v>2673</v>
      </c>
      <c r="B923" s="495" t="s">
        <v>2082</v>
      </c>
      <c r="C923" s="495" t="s">
        <v>2048</v>
      </c>
      <c r="D923" s="495" t="s">
        <v>2520</v>
      </c>
      <c r="E923" s="495" t="s">
        <v>2521</v>
      </c>
      <c r="F923" s="498">
        <v>1</v>
      </c>
      <c r="G923" s="498">
        <v>20587</v>
      </c>
      <c r="H923" s="498">
        <v>1</v>
      </c>
      <c r="I923" s="498">
        <v>20587</v>
      </c>
      <c r="J923" s="498"/>
      <c r="K923" s="498"/>
      <c r="L923" s="498"/>
      <c r="M923" s="498"/>
      <c r="N923" s="498"/>
      <c r="O923" s="498"/>
      <c r="P923" s="511"/>
      <c r="Q923" s="499"/>
    </row>
    <row r="924" spans="1:17" ht="14.4" customHeight="1" x14ac:dyDescent="0.3">
      <c r="A924" s="494" t="s">
        <v>2673</v>
      </c>
      <c r="B924" s="495" t="s">
        <v>2082</v>
      </c>
      <c r="C924" s="495" t="s">
        <v>2048</v>
      </c>
      <c r="D924" s="495" t="s">
        <v>2639</v>
      </c>
      <c r="E924" s="495" t="s">
        <v>2640</v>
      </c>
      <c r="F924" s="498">
        <v>1</v>
      </c>
      <c r="G924" s="498">
        <v>17350</v>
      </c>
      <c r="H924" s="498">
        <v>1</v>
      </c>
      <c r="I924" s="498">
        <v>17350</v>
      </c>
      <c r="J924" s="498"/>
      <c r="K924" s="498"/>
      <c r="L924" s="498"/>
      <c r="M924" s="498"/>
      <c r="N924" s="498"/>
      <c r="O924" s="498"/>
      <c r="P924" s="511"/>
      <c r="Q924" s="499"/>
    </row>
    <row r="925" spans="1:17" ht="14.4" customHeight="1" x14ac:dyDescent="0.3">
      <c r="A925" s="494" t="s">
        <v>2673</v>
      </c>
      <c r="B925" s="495" t="s">
        <v>2082</v>
      </c>
      <c r="C925" s="495" t="s">
        <v>2048</v>
      </c>
      <c r="D925" s="495" t="s">
        <v>2147</v>
      </c>
      <c r="E925" s="495" t="s">
        <v>2148</v>
      </c>
      <c r="F925" s="498"/>
      <c r="G925" s="498"/>
      <c r="H925" s="498"/>
      <c r="I925" s="498"/>
      <c r="J925" s="498">
        <v>1</v>
      </c>
      <c r="K925" s="498">
        <v>2236.5</v>
      </c>
      <c r="L925" s="498"/>
      <c r="M925" s="498">
        <v>2236.5</v>
      </c>
      <c r="N925" s="498"/>
      <c r="O925" s="498"/>
      <c r="P925" s="511"/>
      <c r="Q925" s="499"/>
    </row>
    <row r="926" spans="1:17" ht="14.4" customHeight="1" x14ac:dyDescent="0.3">
      <c r="A926" s="494" t="s">
        <v>2673</v>
      </c>
      <c r="B926" s="495" t="s">
        <v>2082</v>
      </c>
      <c r="C926" s="495" t="s">
        <v>2048</v>
      </c>
      <c r="D926" s="495" t="s">
        <v>2152</v>
      </c>
      <c r="E926" s="495" t="s">
        <v>2153</v>
      </c>
      <c r="F926" s="498">
        <v>13</v>
      </c>
      <c r="G926" s="498">
        <v>87404.12</v>
      </c>
      <c r="H926" s="498">
        <v>1</v>
      </c>
      <c r="I926" s="498">
        <v>6723.3938461538455</v>
      </c>
      <c r="J926" s="498"/>
      <c r="K926" s="498"/>
      <c r="L926" s="498"/>
      <c r="M926" s="498"/>
      <c r="N926" s="498"/>
      <c r="O926" s="498"/>
      <c r="P926" s="511"/>
      <c r="Q926" s="499"/>
    </row>
    <row r="927" spans="1:17" ht="14.4" customHeight="1" x14ac:dyDescent="0.3">
      <c r="A927" s="494" t="s">
        <v>2673</v>
      </c>
      <c r="B927" s="495" t="s">
        <v>2082</v>
      </c>
      <c r="C927" s="495" t="s">
        <v>2048</v>
      </c>
      <c r="D927" s="495" t="s">
        <v>2154</v>
      </c>
      <c r="E927" s="495" t="s">
        <v>2155</v>
      </c>
      <c r="F927" s="498"/>
      <c r="G927" s="498"/>
      <c r="H927" s="498"/>
      <c r="I927" s="498"/>
      <c r="J927" s="498">
        <v>1</v>
      </c>
      <c r="K927" s="498">
        <v>19196.8</v>
      </c>
      <c r="L927" s="498"/>
      <c r="M927" s="498">
        <v>19196.8</v>
      </c>
      <c r="N927" s="498">
        <v>1</v>
      </c>
      <c r="O927" s="498">
        <v>19196.8</v>
      </c>
      <c r="P927" s="511"/>
      <c r="Q927" s="499">
        <v>19196.8</v>
      </c>
    </row>
    <row r="928" spans="1:17" ht="14.4" customHeight="1" x14ac:dyDescent="0.3">
      <c r="A928" s="494" t="s">
        <v>2673</v>
      </c>
      <c r="B928" s="495" t="s">
        <v>2082</v>
      </c>
      <c r="C928" s="495" t="s">
        <v>2048</v>
      </c>
      <c r="D928" s="495" t="s">
        <v>2164</v>
      </c>
      <c r="E928" s="495" t="s">
        <v>2165</v>
      </c>
      <c r="F928" s="498">
        <v>5</v>
      </c>
      <c r="G928" s="498">
        <v>5014</v>
      </c>
      <c r="H928" s="498">
        <v>1</v>
      </c>
      <c r="I928" s="498">
        <v>1002.8</v>
      </c>
      <c r="J928" s="498">
        <v>8</v>
      </c>
      <c r="K928" s="498">
        <v>8022.4</v>
      </c>
      <c r="L928" s="498">
        <v>1.5999999999999999</v>
      </c>
      <c r="M928" s="498">
        <v>1002.8</v>
      </c>
      <c r="N928" s="498"/>
      <c r="O928" s="498"/>
      <c r="P928" s="511"/>
      <c r="Q928" s="499"/>
    </row>
    <row r="929" spans="1:17" ht="14.4" customHeight="1" x14ac:dyDescent="0.3">
      <c r="A929" s="494" t="s">
        <v>2673</v>
      </c>
      <c r="B929" s="495" t="s">
        <v>2082</v>
      </c>
      <c r="C929" s="495" t="s">
        <v>2048</v>
      </c>
      <c r="D929" s="495" t="s">
        <v>2166</v>
      </c>
      <c r="E929" s="495" t="s">
        <v>2167</v>
      </c>
      <c r="F929" s="498">
        <v>1</v>
      </c>
      <c r="G929" s="498">
        <v>7650</v>
      </c>
      <c r="H929" s="498">
        <v>1</v>
      </c>
      <c r="I929" s="498">
        <v>7650</v>
      </c>
      <c r="J929" s="498"/>
      <c r="K929" s="498"/>
      <c r="L929" s="498"/>
      <c r="M929" s="498"/>
      <c r="N929" s="498"/>
      <c r="O929" s="498"/>
      <c r="P929" s="511"/>
      <c r="Q929" s="499"/>
    </row>
    <row r="930" spans="1:17" ht="14.4" customHeight="1" x14ac:dyDescent="0.3">
      <c r="A930" s="494" t="s">
        <v>2673</v>
      </c>
      <c r="B930" s="495" t="s">
        <v>2082</v>
      </c>
      <c r="C930" s="495" t="s">
        <v>2048</v>
      </c>
      <c r="D930" s="495" t="s">
        <v>2168</v>
      </c>
      <c r="E930" s="495" t="s">
        <v>2169</v>
      </c>
      <c r="F930" s="498">
        <v>2</v>
      </c>
      <c r="G930" s="498">
        <v>18411.990000000002</v>
      </c>
      <c r="H930" s="498">
        <v>1</v>
      </c>
      <c r="I930" s="498">
        <v>9205.9950000000008</v>
      </c>
      <c r="J930" s="498">
        <v>5</v>
      </c>
      <c r="K930" s="498">
        <v>46851.95</v>
      </c>
      <c r="L930" s="498">
        <v>2.5446434633084198</v>
      </c>
      <c r="M930" s="498">
        <v>9370.39</v>
      </c>
      <c r="N930" s="498"/>
      <c r="O930" s="498"/>
      <c r="P930" s="511"/>
      <c r="Q930" s="499"/>
    </row>
    <row r="931" spans="1:17" ht="14.4" customHeight="1" x14ac:dyDescent="0.3">
      <c r="A931" s="494" t="s">
        <v>2673</v>
      </c>
      <c r="B931" s="495" t="s">
        <v>2082</v>
      </c>
      <c r="C931" s="495" t="s">
        <v>2048</v>
      </c>
      <c r="D931" s="495" t="s">
        <v>2172</v>
      </c>
      <c r="E931" s="495" t="s">
        <v>2173</v>
      </c>
      <c r="F931" s="498"/>
      <c r="G931" s="498"/>
      <c r="H931" s="498"/>
      <c r="I931" s="498"/>
      <c r="J931" s="498">
        <v>6</v>
      </c>
      <c r="K931" s="498">
        <v>79707.12000000001</v>
      </c>
      <c r="L931" s="498"/>
      <c r="M931" s="498">
        <v>13284.520000000002</v>
      </c>
      <c r="N931" s="498">
        <v>1</v>
      </c>
      <c r="O931" s="498">
        <v>13284.52</v>
      </c>
      <c r="P931" s="511"/>
      <c r="Q931" s="499">
        <v>13284.52</v>
      </c>
    </row>
    <row r="932" spans="1:17" ht="14.4" customHeight="1" x14ac:dyDescent="0.3">
      <c r="A932" s="494" t="s">
        <v>2673</v>
      </c>
      <c r="B932" s="495" t="s">
        <v>2082</v>
      </c>
      <c r="C932" s="495" t="s">
        <v>2048</v>
      </c>
      <c r="D932" s="495" t="s">
        <v>2191</v>
      </c>
      <c r="E932" s="495" t="s">
        <v>2192</v>
      </c>
      <c r="F932" s="498"/>
      <c r="G932" s="498"/>
      <c r="H932" s="498"/>
      <c r="I932" s="498"/>
      <c r="J932" s="498">
        <v>2</v>
      </c>
      <c r="K932" s="498">
        <v>2994.88</v>
      </c>
      <c r="L932" s="498"/>
      <c r="M932" s="498">
        <v>1497.44</v>
      </c>
      <c r="N932" s="498">
        <v>1</v>
      </c>
      <c r="O932" s="498">
        <v>1497.44</v>
      </c>
      <c r="P932" s="511"/>
      <c r="Q932" s="499">
        <v>1497.44</v>
      </c>
    </row>
    <row r="933" spans="1:17" ht="14.4" customHeight="1" x14ac:dyDescent="0.3">
      <c r="A933" s="494" t="s">
        <v>2673</v>
      </c>
      <c r="B933" s="495" t="s">
        <v>2082</v>
      </c>
      <c r="C933" s="495" t="s">
        <v>2048</v>
      </c>
      <c r="D933" s="495" t="s">
        <v>2199</v>
      </c>
      <c r="E933" s="495" t="s">
        <v>2200</v>
      </c>
      <c r="F933" s="498">
        <v>2</v>
      </c>
      <c r="G933" s="498">
        <v>1662.32</v>
      </c>
      <c r="H933" s="498">
        <v>1</v>
      </c>
      <c r="I933" s="498">
        <v>831.16</v>
      </c>
      <c r="J933" s="498">
        <v>1</v>
      </c>
      <c r="K933" s="498">
        <v>831.16</v>
      </c>
      <c r="L933" s="498">
        <v>0.5</v>
      </c>
      <c r="M933" s="498">
        <v>831.16</v>
      </c>
      <c r="N933" s="498"/>
      <c r="O933" s="498"/>
      <c r="P933" s="511"/>
      <c r="Q933" s="499"/>
    </row>
    <row r="934" spans="1:17" ht="14.4" customHeight="1" x14ac:dyDescent="0.3">
      <c r="A934" s="494" t="s">
        <v>2673</v>
      </c>
      <c r="B934" s="495" t="s">
        <v>2082</v>
      </c>
      <c r="C934" s="495" t="s">
        <v>2048</v>
      </c>
      <c r="D934" s="495" t="s">
        <v>2201</v>
      </c>
      <c r="E934" s="495" t="s">
        <v>2200</v>
      </c>
      <c r="F934" s="498"/>
      <c r="G934" s="498"/>
      <c r="H934" s="498"/>
      <c r="I934" s="498"/>
      <c r="J934" s="498">
        <v>1</v>
      </c>
      <c r="K934" s="498">
        <v>888.06</v>
      </c>
      <c r="L934" s="498"/>
      <c r="M934" s="498">
        <v>888.06</v>
      </c>
      <c r="N934" s="498"/>
      <c r="O934" s="498"/>
      <c r="P934" s="511"/>
      <c r="Q934" s="499"/>
    </row>
    <row r="935" spans="1:17" ht="14.4" customHeight="1" x14ac:dyDescent="0.3">
      <c r="A935" s="494" t="s">
        <v>2673</v>
      </c>
      <c r="B935" s="495" t="s">
        <v>2082</v>
      </c>
      <c r="C935" s="495" t="s">
        <v>2048</v>
      </c>
      <c r="D935" s="495" t="s">
        <v>2210</v>
      </c>
      <c r="E935" s="495" t="s">
        <v>2211</v>
      </c>
      <c r="F935" s="498"/>
      <c r="G935" s="498"/>
      <c r="H935" s="498"/>
      <c r="I935" s="498"/>
      <c r="J935" s="498">
        <v>2</v>
      </c>
      <c r="K935" s="498">
        <v>2945.76</v>
      </c>
      <c r="L935" s="498"/>
      <c r="M935" s="498">
        <v>1472.88</v>
      </c>
      <c r="N935" s="498"/>
      <c r="O935" s="498"/>
      <c r="P935" s="511"/>
      <c r="Q935" s="499"/>
    </row>
    <row r="936" spans="1:17" ht="14.4" customHeight="1" x14ac:dyDescent="0.3">
      <c r="A936" s="494" t="s">
        <v>2673</v>
      </c>
      <c r="B936" s="495" t="s">
        <v>2082</v>
      </c>
      <c r="C936" s="495" t="s">
        <v>2048</v>
      </c>
      <c r="D936" s="495" t="s">
        <v>2216</v>
      </c>
      <c r="E936" s="495" t="s">
        <v>2217</v>
      </c>
      <c r="F936" s="498">
        <v>6</v>
      </c>
      <c r="G936" s="498">
        <v>7834.92</v>
      </c>
      <c r="H936" s="498">
        <v>1</v>
      </c>
      <c r="I936" s="498">
        <v>1305.82</v>
      </c>
      <c r="J936" s="498">
        <v>6</v>
      </c>
      <c r="K936" s="498">
        <v>7834.9199999999992</v>
      </c>
      <c r="L936" s="498">
        <v>0.99999999999999989</v>
      </c>
      <c r="M936" s="498">
        <v>1305.82</v>
      </c>
      <c r="N936" s="498"/>
      <c r="O936" s="498"/>
      <c r="P936" s="511"/>
      <c r="Q936" s="499"/>
    </row>
    <row r="937" spans="1:17" ht="14.4" customHeight="1" x14ac:dyDescent="0.3">
      <c r="A937" s="494" t="s">
        <v>2673</v>
      </c>
      <c r="B937" s="495" t="s">
        <v>2082</v>
      </c>
      <c r="C937" s="495" t="s">
        <v>2048</v>
      </c>
      <c r="D937" s="495" t="s">
        <v>2643</v>
      </c>
      <c r="E937" s="495" t="s">
        <v>2644</v>
      </c>
      <c r="F937" s="498">
        <v>1</v>
      </c>
      <c r="G937" s="498">
        <v>24750</v>
      </c>
      <c r="H937" s="498">
        <v>1</v>
      </c>
      <c r="I937" s="498">
        <v>24750</v>
      </c>
      <c r="J937" s="498"/>
      <c r="K937" s="498"/>
      <c r="L937" s="498"/>
      <c r="M937" s="498"/>
      <c r="N937" s="498"/>
      <c r="O937" s="498"/>
      <c r="P937" s="511"/>
      <c r="Q937" s="499"/>
    </row>
    <row r="938" spans="1:17" ht="14.4" customHeight="1" x14ac:dyDescent="0.3">
      <c r="A938" s="494" t="s">
        <v>2673</v>
      </c>
      <c r="B938" s="495" t="s">
        <v>2082</v>
      </c>
      <c r="C938" s="495" t="s">
        <v>2048</v>
      </c>
      <c r="D938" s="495" t="s">
        <v>2218</v>
      </c>
      <c r="E938" s="495" t="s">
        <v>2219</v>
      </c>
      <c r="F938" s="498">
        <v>1</v>
      </c>
      <c r="G938" s="498">
        <v>359.1</v>
      </c>
      <c r="H938" s="498">
        <v>1</v>
      </c>
      <c r="I938" s="498">
        <v>359.1</v>
      </c>
      <c r="J938" s="498"/>
      <c r="K938" s="498"/>
      <c r="L938" s="498"/>
      <c r="M938" s="498"/>
      <c r="N938" s="498"/>
      <c r="O938" s="498"/>
      <c r="P938" s="511"/>
      <c r="Q938" s="499"/>
    </row>
    <row r="939" spans="1:17" ht="14.4" customHeight="1" x14ac:dyDescent="0.3">
      <c r="A939" s="494" t="s">
        <v>2673</v>
      </c>
      <c r="B939" s="495" t="s">
        <v>2082</v>
      </c>
      <c r="C939" s="495" t="s">
        <v>2048</v>
      </c>
      <c r="D939" s="495" t="s">
        <v>2455</v>
      </c>
      <c r="E939" s="495" t="s">
        <v>2456</v>
      </c>
      <c r="F939" s="498">
        <v>1</v>
      </c>
      <c r="G939" s="498">
        <v>13078</v>
      </c>
      <c r="H939" s="498">
        <v>1</v>
      </c>
      <c r="I939" s="498">
        <v>13078</v>
      </c>
      <c r="J939" s="498"/>
      <c r="K939" s="498"/>
      <c r="L939" s="498"/>
      <c r="M939" s="498"/>
      <c r="N939" s="498"/>
      <c r="O939" s="498"/>
      <c r="P939" s="511"/>
      <c r="Q939" s="499"/>
    </row>
    <row r="940" spans="1:17" ht="14.4" customHeight="1" x14ac:dyDescent="0.3">
      <c r="A940" s="494" t="s">
        <v>2673</v>
      </c>
      <c r="B940" s="495" t="s">
        <v>2082</v>
      </c>
      <c r="C940" s="495" t="s">
        <v>2048</v>
      </c>
      <c r="D940" s="495" t="s">
        <v>2230</v>
      </c>
      <c r="E940" s="495" t="s">
        <v>2231</v>
      </c>
      <c r="F940" s="498">
        <v>1</v>
      </c>
      <c r="G940" s="498">
        <v>1841.62</v>
      </c>
      <c r="H940" s="498">
        <v>1</v>
      </c>
      <c r="I940" s="498">
        <v>1841.62</v>
      </c>
      <c r="J940" s="498"/>
      <c r="K940" s="498"/>
      <c r="L940" s="498"/>
      <c r="M940" s="498"/>
      <c r="N940" s="498"/>
      <c r="O940" s="498"/>
      <c r="P940" s="511"/>
      <c r="Q940" s="499"/>
    </row>
    <row r="941" spans="1:17" ht="14.4" customHeight="1" x14ac:dyDescent="0.3">
      <c r="A941" s="494" t="s">
        <v>2673</v>
      </c>
      <c r="B941" s="495" t="s">
        <v>2082</v>
      </c>
      <c r="C941" s="495" t="s">
        <v>2048</v>
      </c>
      <c r="D941" s="495" t="s">
        <v>2528</v>
      </c>
      <c r="E941" s="495" t="s">
        <v>2529</v>
      </c>
      <c r="F941" s="498"/>
      <c r="G941" s="498"/>
      <c r="H941" s="498"/>
      <c r="I941" s="498"/>
      <c r="J941" s="498">
        <v>2</v>
      </c>
      <c r="K941" s="498">
        <v>52999.64</v>
      </c>
      <c r="L941" s="498"/>
      <c r="M941" s="498">
        <v>26499.82</v>
      </c>
      <c r="N941" s="498">
        <v>1</v>
      </c>
      <c r="O941" s="498">
        <v>26499.82</v>
      </c>
      <c r="P941" s="511"/>
      <c r="Q941" s="499">
        <v>26499.82</v>
      </c>
    </row>
    <row r="942" spans="1:17" ht="14.4" customHeight="1" x14ac:dyDescent="0.3">
      <c r="A942" s="494" t="s">
        <v>2673</v>
      </c>
      <c r="B942" s="495" t="s">
        <v>2082</v>
      </c>
      <c r="C942" s="495" t="s">
        <v>2057</v>
      </c>
      <c r="D942" s="495" t="s">
        <v>2262</v>
      </c>
      <c r="E942" s="495" t="s">
        <v>2263</v>
      </c>
      <c r="F942" s="498">
        <v>37</v>
      </c>
      <c r="G942" s="498">
        <v>7548</v>
      </c>
      <c r="H942" s="498">
        <v>1</v>
      </c>
      <c r="I942" s="498">
        <v>204</v>
      </c>
      <c r="J942" s="498">
        <v>54</v>
      </c>
      <c r="K942" s="498">
        <v>11070</v>
      </c>
      <c r="L942" s="498">
        <v>1.4666136724960255</v>
      </c>
      <c r="M942" s="498">
        <v>205</v>
      </c>
      <c r="N942" s="498">
        <v>34</v>
      </c>
      <c r="O942" s="498">
        <v>6980</v>
      </c>
      <c r="P942" s="511">
        <v>0.92474827768945411</v>
      </c>
      <c r="Q942" s="499">
        <v>205.29411764705881</v>
      </c>
    </row>
    <row r="943" spans="1:17" ht="14.4" customHeight="1" x14ac:dyDescent="0.3">
      <c r="A943" s="494" t="s">
        <v>2673</v>
      </c>
      <c r="B943" s="495" t="s">
        <v>2082</v>
      </c>
      <c r="C943" s="495" t="s">
        <v>2057</v>
      </c>
      <c r="D943" s="495" t="s">
        <v>2264</v>
      </c>
      <c r="E943" s="495" t="s">
        <v>2265</v>
      </c>
      <c r="F943" s="498">
        <v>47</v>
      </c>
      <c r="G943" s="498">
        <v>7003</v>
      </c>
      <c r="H943" s="498">
        <v>1</v>
      </c>
      <c r="I943" s="498">
        <v>149</v>
      </c>
      <c r="J943" s="498">
        <v>42</v>
      </c>
      <c r="K943" s="498">
        <v>6300</v>
      </c>
      <c r="L943" s="498">
        <v>0.89961445094959303</v>
      </c>
      <c r="M943" s="498">
        <v>150</v>
      </c>
      <c r="N943" s="498">
        <v>72</v>
      </c>
      <c r="O943" s="498">
        <v>10842</v>
      </c>
      <c r="P943" s="511">
        <v>1.5481936313008711</v>
      </c>
      <c r="Q943" s="499">
        <v>150.58333333333334</v>
      </c>
    </row>
    <row r="944" spans="1:17" ht="14.4" customHeight="1" x14ac:dyDescent="0.3">
      <c r="A944" s="494" t="s">
        <v>2673</v>
      </c>
      <c r="B944" s="495" t="s">
        <v>2082</v>
      </c>
      <c r="C944" s="495" t="s">
        <v>2057</v>
      </c>
      <c r="D944" s="495" t="s">
        <v>2266</v>
      </c>
      <c r="E944" s="495" t="s">
        <v>2267</v>
      </c>
      <c r="F944" s="498">
        <v>24</v>
      </c>
      <c r="G944" s="498">
        <v>4344</v>
      </c>
      <c r="H944" s="498">
        <v>1</v>
      </c>
      <c r="I944" s="498">
        <v>181</v>
      </c>
      <c r="J944" s="498">
        <v>14</v>
      </c>
      <c r="K944" s="498">
        <v>2548</v>
      </c>
      <c r="L944" s="498">
        <v>0.58655616942909761</v>
      </c>
      <c r="M944" s="498">
        <v>182</v>
      </c>
      <c r="N944" s="498">
        <v>16</v>
      </c>
      <c r="O944" s="498">
        <v>2922</v>
      </c>
      <c r="P944" s="511">
        <v>0.67265193370165743</v>
      </c>
      <c r="Q944" s="499">
        <v>182.625</v>
      </c>
    </row>
    <row r="945" spans="1:17" ht="14.4" customHeight="1" x14ac:dyDescent="0.3">
      <c r="A945" s="494" t="s">
        <v>2673</v>
      </c>
      <c r="B945" s="495" t="s">
        <v>2082</v>
      </c>
      <c r="C945" s="495" t="s">
        <v>2057</v>
      </c>
      <c r="D945" s="495" t="s">
        <v>2268</v>
      </c>
      <c r="E945" s="495" t="s">
        <v>2269</v>
      </c>
      <c r="F945" s="498">
        <v>10</v>
      </c>
      <c r="G945" s="498">
        <v>1240</v>
      </c>
      <c r="H945" s="498">
        <v>1</v>
      </c>
      <c r="I945" s="498">
        <v>124</v>
      </c>
      <c r="J945" s="498">
        <v>21</v>
      </c>
      <c r="K945" s="498">
        <v>2604</v>
      </c>
      <c r="L945" s="498">
        <v>2.1</v>
      </c>
      <c r="M945" s="498">
        <v>124</v>
      </c>
      <c r="N945" s="498">
        <v>28</v>
      </c>
      <c r="O945" s="498">
        <v>3491</v>
      </c>
      <c r="P945" s="511">
        <v>2.8153225806451614</v>
      </c>
      <c r="Q945" s="499">
        <v>124.67857142857143</v>
      </c>
    </row>
    <row r="946" spans="1:17" ht="14.4" customHeight="1" x14ac:dyDescent="0.3">
      <c r="A946" s="494" t="s">
        <v>2673</v>
      </c>
      <c r="B946" s="495" t="s">
        <v>2082</v>
      </c>
      <c r="C946" s="495" t="s">
        <v>2057</v>
      </c>
      <c r="D946" s="495" t="s">
        <v>2270</v>
      </c>
      <c r="E946" s="495" t="s">
        <v>2271</v>
      </c>
      <c r="F946" s="498">
        <v>221</v>
      </c>
      <c r="G946" s="498">
        <v>47736</v>
      </c>
      <c r="H946" s="498">
        <v>1</v>
      </c>
      <c r="I946" s="498">
        <v>216</v>
      </c>
      <c r="J946" s="498">
        <v>197</v>
      </c>
      <c r="K946" s="498">
        <v>42749</v>
      </c>
      <c r="L946" s="498">
        <v>0.89552957935310873</v>
      </c>
      <c r="M946" s="498">
        <v>217</v>
      </c>
      <c r="N946" s="498">
        <v>216</v>
      </c>
      <c r="O946" s="498">
        <v>47019</v>
      </c>
      <c r="P946" s="511">
        <v>0.98497988939165415</v>
      </c>
      <c r="Q946" s="499">
        <v>217.68055555555554</v>
      </c>
    </row>
    <row r="947" spans="1:17" ht="14.4" customHeight="1" x14ac:dyDescent="0.3">
      <c r="A947" s="494" t="s">
        <v>2673</v>
      </c>
      <c r="B947" s="495" t="s">
        <v>2082</v>
      </c>
      <c r="C947" s="495" t="s">
        <v>2057</v>
      </c>
      <c r="D947" s="495" t="s">
        <v>2272</v>
      </c>
      <c r="E947" s="495" t="s">
        <v>2273</v>
      </c>
      <c r="F947" s="498">
        <v>13</v>
      </c>
      <c r="G947" s="498">
        <v>2808</v>
      </c>
      <c r="H947" s="498">
        <v>1</v>
      </c>
      <c r="I947" s="498">
        <v>216</v>
      </c>
      <c r="J947" s="498">
        <v>8</v>
      </c>
      <c r="K947" s="498">
        <v>1736</v>
      </c>
      <c r="L947" s="498">
        <v>0.61823361823361822</v>
      </c>
      <c r="M947" s="498">
        <v>217</v>
      </c>
      <c r="N947" s="498">
        <v>15</v>
      </c>
      <c r="O947" s="498">
        <v>3263</v>
      </c>
      <c r="P947" s="511">
        <v>1.162037037037037</v>
      </c>
      <c r="Q947" s="499">
        <v>217.53333333333333</v>
      </c>
    </row>
    <row r="948" spans="1:17" ht="14.4" customHeight="1" x14ac:dyDescent="0.3">
      <c r="A948" s="494" t="s">
        <v>2673</v>
      </c>
      <c r="B948" s="495" t="s">
        <v>2082</v>
      </c>
      <c r="C948" s="495" t="s">
        <v>2057</v>
      </c>
      <c r="D948" s="495" t="s">
        <v>2276</v>
      </c>
      <c r="E948" s="495" t="s">
        <v>2277</v>
      </c>
      <c r="F948" s="498">
        <v>88</v>
      </c>
      <c r="G948" s="498">
        <v>19184</v>
      </c>
      <c r="H948" s="498">
        <v>1</v>
      </c>
      <c r="I948" s="498">
        <v>218</v>
      </c>
      <c r="J948" s="498">
        <v>84</v>
      </c>
      <c r="K948" s="498">
        <v>18396</v>
      </c>
      <c r="L948" s="498">
        <v>0.95892410341951628</v>
      </c>
      <c r="M948" s="498">
        <v>219</v>
      </c>
      <c r="N948" s="498">
        <v>106</v>
      </c>
      <c r="O948" s="498">
        <v>23256</v>
      </c>
      <c r="P948" s="511">
        <v>1.2122602168473728</v>
      </c>
      <c r="Q948" s="499">
        <v>219.39622641509433</v>
      </c>
    </row>
    <row r="949" spans="1:17" ht="14.4" customHeight="1" x14ac:dyDescent="0.3">
      <c r="A949" s="494" t="s">
        <v>2673</v>
      </c>
      <c r="B949" s="495" t="s">
        <v>2082</v>
      </c>
      <c r="C949" s="495" t="s">
        <v>2057</v>
      </c>
      <c r="D949" s="495" t="s">
        <v>2278</v>
      </c>
      <c r="E949" s="495" t="s">
        <v>2279</v>
      </c>
      <c r="F949" s="498">
        <v>1</v>
      </c>
      <c r="G949" s="498">
        <v>608</v>
      </c>
      <c r="H949" s="498">
        <v>1</v>
      </c>
      <c r="I949" s="498">
        <v>608</v>
      </c>
      <c r="J949" s="498">
        <v>4</v>
      </c>
      <c r="K949" s="498">
        <v>2436</v>
      </c>
      <c r="L949" s="498">
        <v>4.0065789473684212</v>
      </c>
      <c r="M949" s="498">
        <v>609</v>
      </c>
      <c r="N949" s="498">
        <v>9</v>
      </c>
      <c r="O949" s="498">
        <v>5496</v>
      </c>
      <c r="P949" s="511">
        <v>9.0394736842105257</v>
      </c>
      <c r="Q949" s="499">
        <v>610.66666666666663</v>
      </c>
    </row>
    <row r="950" spans="1:17" ht="14.4" customHeight="1" x14ac:dyDescent="0.3">
      <c r="A950" s="494" t="s">
        <v>2673</v>
      </c>
      <c r="B950" s="495" t="s">
        <v>2082</v>
      </c>
      <c r="C950" s="495" t="s">
        <v>2057</v>
      </c>
      <c r="D950" s="495" t="s">
        <v>2282</v>
      </c>
      <c r="E950" s="495" t="s">
        <v>2283</v>
      </c>
      <c r="F950" s="498">
        <v>3</v>
      </c>
      <c r="G950" s="498">
        <v>3030</v>
      </c>
      <c r="H950" s="498">
        <v>1</v>
      </c>
      <c r="I950" s="498">
        <v>1010</v>
      </c>
      <c r="J950" s="498">
        <v>2</v>
      </c>
      <c r="K950" s="498">
        <v>2028</v>
      </c>
      <c r="L950" s="498">
        <v>0.66930693069306935</v>
      </c>
      <c r="M950" s="498">
        <v>1014</v>
      </c>
      <c r="N950" s="498"/>
      <c r="O950" s="498"/>
      <c r="P950" s="511"/>
      <c r="Q950" s="499"/>
    </row>
    <row r="951" spans="1:17" ht="14.4" customHeight="1" x14ac:dyDescent="0.3">
      <c r="A951" s="494" t="s">
        <v>2673</v>
      </c>
      <c r="B951" s="495" t="s">
        <v>2082</v>
      </c>
      <c r="C951" s="495" t="s">
        <v>2057</v>
      </c>
      <c r="D951" s="495" t="s">
        <v>2284</v>
      </c>
      <c r="E951" s="495" t="s">
        <v>2285</v>
      </c>
      <c r="F951" s="498">
        <v>14</v>
      </c>
      <c r="G951" s="498">
        <v>6272</v>
      </c>
      <c r="H951" s="498">
        <v>1</v>
      </c>
      <c r="I951" s="498">
        <v>448</v>
      </c>
      <c r="J951" s="498">
        <v>13</v>
      </c>
      <c r="K951" s="498">
        <v>5837</v>
      </c>
      <c r="L951" s="498">
        <v>0.93064413265306123</v>
      </c>
      <c r="M951" s="498">
        <v>449</v>
      </c>
      <c r="N951" s="498">
        <v>12</v>
      </c>
      <c r="O951" s="498">
        <v>5400</v>
      </c>
      <c r="P951" s="511">
        <v>0.86096938775510201</v>
      </c>
      <c r="Q951" s="499">
        <v>450</v>
      </c>
    </row>
    <row r="952" spans="1:17" ht="14.4" customHeight="1" x14ac:dyDescent="0.3">
      <c r="A952" s="494" t="s">
        <v>2673</v>
      </c>
      <c r="B952" s="495" t="s">
        <v>2082</v>
      </c>
      <c r="C952" s="495" t="s">
        <v>2057</v>
      </c>
      <c r="D952" s="495" t="s">
        <v>2675</v>
      </c>
      <c r="E952" s="495" t="s">
        <v>2676</v>
      </c>
      <c r="F952" s="498">
        <v>2</v>
      </c>
      <c r="G952" s="498">
        <v>2222</v>
      </c>
      <c r="H952" s="498">
        <v>1</v>
      </c>
      <c r="I952" s="498">
        <v>1111</v>
      </c>
      <c r="J952" s="498"/>
      <c r="K952" s="498"/>
      <c r="L952" s="498"/>
      <c r="M952" s="498"/>
      <c r="N952" s="498">
        <v>1</v>
      </c>
      <c r="O952" s="498">
        <v>1114</v>
      </c>
      <c r="P952" s="511">
        <v>0.50135013501350134</v>
      </c>
      <c r="Q952" s="499">
        <v>1114</v>
      </c>
    </row>
    <row r="953" spans="1:17" ht="14.4" customHeight="1" x14ac:dyDescent="0.3">
      <c r="A953" s="494" t="s">
        <v>2673</v>
      </c>
      <c r="B953" s="495" t="s">
        <v>2082</v>
      </c>
      <c r="C953" s="495" t="s">
        <v>2057</v>
      </c>
      <c r="D953" s="495" t="s">
        <v>2292</v>
      </c>
      <c r="E953" s="495" t="s">
        <v>2293</v>
      </c>
      <c r="F953" s="498">
        <v>21</v>
      </c>
      <c r="G953" s="498">
        <v>5376</v>
      </c>
      <c r="H953" s="498">
        <v>1</v>
      </c>
      <c r="I953" s="498">
        <v>256</v>
      </c>
      <c r="J953" s="498">
        <v>33</v>
      </c>
      <c r="K953" s="498">
        <v>8481</v>
      </c>
      <c r="L953" s="498">
        <v>1.5775669642857142</v>
      </c>
      <c r="M953" s="498">
        <v>257</v>
      </c>
      <c r="N953" s="498">
        <v>29</v>
      </c>
      <c r="O953" s="498">
        <v>7467</v>
      </c>
      <c r="P953" s="511">
        <v>1.3889508928571428</v>
      </c>
      <c r="Q953" s="499">
        <v>257.48275862068965</v>
      </c>
    </row>
    <row r="954" spans="1:17" ht="14.4" customHeight="1" x14ac:dyDescent="0.3">
      <c r="A954" s="494" t="s">
        <v>2673</v>
      </c>
      <c r="B954" s="495" t="s">
        <v>2082</v>
      </c>
      <c r="C954" s="495" t="s">
        <v>2057</v>
      </c>
      <c r="D954" s="495" t="s">
        <v>2294</v>
      </c>
      <c r="E954" s="495" t="s">
        <v>2295</v>
      </c>
      <c r="F954" s="498"/>
      <c r="G954" s="498"/>
      <c r="H954" s="498"/>
      <c r="I954" s="498"/>
      <c r="J954" s="498">
        <v>2</v>
      </c>
      <c r="K954" s="498">
        <v>652</v>
      </c>
      <c r="L954" s="498"/>
      <c r="M954" s="498">
        <v>326</v>
      </c>
      <c r="N954" s="498"/>
      <c r="O954" s="498"/>
      <c r="P954" s="511"/>
      <c r="Q954" s="499"/>
    </row>
    <row r="955" spans="1:17" ht="14.4" customHeight="1" x14ac:dyDescent="0.3">
      <c r="A955" s="494" t="s">
        <v>2673</v>
      </c>
      <c r="B955" s="495" t="s">
        <v>2082</v>
      </c>
      <c r="C955" s="495" t="s">
        <v>2057</v>
      </c>
      <c r="D955" s="495" t="s">
        <v>2300</v>
      </c>
      <c r="E955" s="495" t="s">
        <v>2301</v>
      </c>
      <c r="F955" s="498">
        <v>3</v>
      </c>
      <c r="G955" s="498">
        <v>12366</v>
      </c>
      <c r="H955" s="498">
        <v>1</v>
      </c>
      <c r="I955" s="498">
        <v>4122</v>
      </c>
      <c r="J955" s="498">
        <v>6</v>
      </c>
      <c r="K955" s="498">
        <v>24762</v>
      </c>
      <c r="L955" s="498">
        <v>2.002426006792819</v>
      </c>
      <c r="M955" s="498">
        <v>4127</v>
      </c>
      <c r="N955" s="498">
        <v>1</v>
      </c>
      <c r="O955" s="498">
        <v>4127</v>
      </c>
      <c r="P955" s="511">
        <v>0.33373766779880315</v>
      </c>
      <c r="Q955" s="499">
        <v>4127</v>
      </c>
    </row>
    <row r="956" spans="1:17" ht="14.4" customHeight="1" x14ac:dyDescent="0.3">
      <c r="A956" s="494" t="s">
        <v>2673</v>
      </c>
      <c r="B956" s="495" t="s">
        <v>2082</v>
      </c>
      <c r="C956" s="495" t="s">
        <v>2057</v>
      </c>
      <c r="D956" s="495" t="s">
        <v>2302</v>
      </c>
      <c r="E956" s="495" t="s">
        <v>2303</v>
      </c>
      <c r="F956" s="498"/>
      <c r="G956" s="498"/>
      <c r="H956" s="498"/>
      <c r="I956" s="498"/>
      <c r="J956" s="498"/>
      <c r="K956" s="498"/>
      <c r="L956" s="498"/>
      <c r="M956" s="498"/>
      <c r="N956" s="498">
        <v>3</v>
      </c>
      <c r="O956" s="498">
        <v>834</v>
      </c>
      <c r="P956" s="511"/>
      <c r="Q956" s="499">
        <v>278</v>
      </c>
    </row>
    <row r="957" spans="1:17" ht="14.4" customHeight="1" x14ac:dyDescent="0.3">
      <c r="A957" s="494" t="s">
        <v>2673</v>
      </c>
      <c r="B957" s="495" t="s">
        <v>2082</v>
      </c>
      <c r="C957" s="495" t="s">
        <v>2057</v>
      </c>
      <c r="D957" s="495" t="s">
        <v>2308</v>
      </c>
      <c r="E957" s="495" t="s">
        <v>2309</v>
      </c>
      <c r="F957" s="498">
        <v>9</v>
      </c>
      <c r="G957" s="498">
        <v>13590</v>
      </c>
      <c r="H957" s="498">
        <v>1</v>
      </c>
      <c r="I957" s="498">
        <v>1510</v>
      </c>
      <c r="J957" s="498">
        <v>6</v>
      </c>
      <c r="K957" s="498">
        <v>9090</v>
      </c>
      <c r="L957" s="498">
        <v>0.66887417218543044</v>
      </c>
      <c r="M957" s="498">
        <v>1515</v>
      </c>
      <c r="N957" s="498">
        <v>1</v>
      </c>
      <c r="O957" s="498">
        <v>1515</v>
      </c>
      <c r="P957" s="511">
        <v>0.11147902869757174</v>
      </c>
      <c r="Q957" s="499">
        <v>1515</v>
      </c>
    </row>
    <row r="958" spans="1:17" ht="14.4" customHeight="1" x14ac:dyDescent="0.3">
      <c r="A958" s="494" t="s">
        <v>2673</v>
      </c>
      <c r="B958" s="495" t="s">
        <v>2082</v>
      </c>
      <c r="C958" s="495" t="s">
        <v>2057</v>
      </c>
      <c r="D958" s="495" t="s">
        <v>2314</v>
      </c>
      <c r="E958" s="495" t="s">
        <v>2315</v>
      </c>
      <c r="F958" s="498">
        <v>2</v>
      </c>
      <c r="G958" s="498">
        <v>7622</v>
      </c>
      <c r="H958" s="498">
        <v>1</v>
      </c>
      <c r="I958" s="498">
        <v>3811</v>
      </c>
      <c r="J958" s="498">
        <v>6</v>
      </c>
      <c r="K958" s="498">
        <v>22890</v>
      </c>
      <c r="L958" s="498">
        <v>3.0031487798478089</v>
      </c>
      <c r="M958" s="498">
        <v>3815</v>
      </c>
      <c r="N958" s="498"/>
      <c r="O958" s="498"/>
      <c r="P958" s="511"/>
      <c r="Q958" s="499"/>
    </row>
    <row r="959" spans="1:17" ht="14.4" customHeight="1" x14ac:dyDescent="0.3">
      <c r="A959" s="494" t="s">
        <v>2673</v>
      </c>
      <c r="B959" s="495" t="s">
        <v>2082</v>
      </c>
      <c r="C959" s="495" t="s">
        <v>2057</v>
      </c>
      <c r="D959" s="495" t="s">
        <v>2316</v>
      </c>
      <c r="E959" s="495" t="s">
        <v>2317</v>
      </c>
      <c r="F959" s="498">
        <v>2</v>
      </c>
      <c r="G959" s="498">
        <v>10290</v>
      </c>
      <c r="H959" s="498">
        <v>1</v>
      </c>
      <c r="I959" s="498">
        <v>5145</v>
      </c>
      <c r="J959" s="498">
        <v>6</v>
      </c>
      <c r="K959" s="498">
        <v>30900</v>
      </c>
      <c r="L959" s="498">
        <v>3.0029154518950438</v>
      </c>
      <c r="M959" s="498">
        <v>5150</v>
      </c>
      <c r="N959" s="498">
        <v>2</v>
      </c>
      <c r="O959" s="498">
        <v>10308</v>
      </c>
      <c r="P959" s="511">
        <v>1.0017492711370262</v>
      </c>
      <c r="Q959" s="499">
        <v>5154</v>
      </c>
    </row>
    <row r="960" spans="1:17" ht="14.4" customHeight="1" x14ac:dyDescent="0.3">
      <c r="A960" s="494" t="s">
        <v>2673</v>
      </c>
      <c r="B960" s="495" t="s">
        <v>2082</v>
      </c>
      <c r="C960" s="495" t="s">
        <v>2057</v>
      </c>
      <c r="D960" s="495" t="s">
        <v>2636</v>
      </c>
      <c r="E960" s="495" t="s">
        <v>2637</v>
      </c>
      <c r="F960" s="498"/>
      <c r="G960" s="498"/>
      <c r="H960" s="498"/>
      <c r="I960" s="498"/>
      <c r="J960" s="498">
        <v>1</v>
      </c>
      <c r="K960" s="498">
        <v>914</v>
      </c>
      <c r="L960" s="498"/>
      <c r="M960" s="498">
        <v>914</v>
      </c>
      <c r="N960" s="498"/>
      <c r="O960" s="498"/>
      <c r="P960" s="511"/>
      <c r="Q960" s="499"/>
    </row>
    <row r="961" spans="1:17" ht="14.4" customHeight="1" x14ac:dyDescent="0.3">
      <c r="A961" s="494" t="s">
        <v>2673</v>
      </c>
      <c r="B961" s="495" t="s">
        <v>2082</v>
      </c>
      <c r="C961" s="495" t="s">
        <v>2057</v>
      </c>
      <c r="D961" s="495" t="s">
        <v>2328</v>
      </c>
      <c r="E961" s="495" t="s">
        <v>2329</v>
      </c>
      <c r="F961" s="498"/>
      <c r="G961" s="498"/>
      <c r="H961" s="498"/>
      <c r="I961" s="498"/>
      <c r="J961" s="498">
        <v>1</v>
      </c>
      <c r="K961" s="498">
        <v>1043</v>
      </c>
      <c r="L961" s="498"/>
      <c r="M961" s="498">
        <v>1043</v>
      </c>
      <c r="N961" s="498"/>
      <c r="O961" s="498"/>
      <c r="P961" s="511"/>
      <c r="Q961" s="499"/>
    </row>
    <row r="962" spans="1:17" ht="14.4" customHeight="1" x14ac:dyDescent="0.3">
      <c r="A962" s="494" t="s">
        <v>2673</v>
      </c>
      <c r="B962" s="495" t="s">
        <v>2082</v>
      </c>
      <c r="C962" s="495" t="s">
        <v>2057</v>
      </c>
      <c r="D962" s="495" t="s">
        <v>2330</v>
      </c>
      <c r="E962" s="495" t="s">
        <v>2331</v>
      </c>
      <c r="F962" s="498">
        <v>23</v>
      </c>
      <c r="G962" s="498">
        <v>29348</v>
      </c>
      <c r="H962" s="498">
        <v>1</v>
      </c>
      <c r="I962" s="498">
        <v>1276</v>
      </c>
      <c r="J962" s="498">
        <v>15</v>
      </c>
      <c r="K962" s="498">
        <v>19155</v>
      </c>
      <c r="L962" s="498">
        <v>0.65268502112580074</v>
      </c>
      <c r="M962" s="498">
        <v>1277</v>
      </c>
      <c r="N962" s="498">
        <v>20</v>
      </c>
      <c r="O962" s="498">
        <v>25561</v>
      </c>
      <c r="P962" s="511">
        <v>0.87096224614965245</v>
      </c>
      <c r="Q962" s="499">
        <v>1278.05</v>
      </c>
    </row>
    <row r="963" spans="1:17" ht="14.4" customHeight="1" x14ac:dyDescent="0.3">
      <c r="A963" s="494" t="s">
        <v>2673</v>
      </c>
      <c r="B963" s="495" t="s">
        <v>2082</v>
      </c>
      <c r="C963" s="495" t="s">
        <v>2057</v>
      </c>
      <c r="D963" s="495" t="s">
        <v>2332</v>
      </c>
      <c r="E963" s="495" t="s">
        <v>2333</v>
      </c>
      <c r="F963" s="498">
        <v>22</v>
      </c>
      <c r="G963" s="498">
        <v>25586</v>
      </c>
      <c r="H963" s="498">
        <v>1</v>
      </c>
      <c r="I963" s="498">
        <v>1163</v>
      </c>
      <c r="J963" s="498">
        <v>12</v>
      </c>
      <c r="K963" s="498">
        <v>13968</v>
      </c>
      <c r="L963" s="498">
        <v>0.54592355194246855</v>
      </c>
      <c r="M963" s="498">
        <v>1164</v>
      </c>
      <c r="N963" s="498">
        <v>18</v>
      </c>
      <c r="O963" s="498">
        <v>20966</v>
      </c>
      <c r="P963" s="511">
        <v>0.81943250214961305</v>
      </c>
      <c r="Q963" s="499">
        <v>1164.7777777777778</v>
      </c>
    </row>
    <row r="964" spans="1:17" ht="14.4" customHeight="1" x14ac:dyDescent="0.3">
      <c r="A964" s="494" t="s">
        <v>2673</v>
      </c>
      <c r="B964" s="495" t="s">
        <v>2082</v>
      </c>
      <c r="C964" s="495" t="s">
        <v>2057</v>
      </c>
      <c r="D964" s="495" t="s">
        <v>2334</v>
      </c>
      <c r="E964" s="495" t="s">
        <v>2335</v>
      </c>
      <c r="F964" s="498">
        <v>88</v>
      </c>
      <c r="G964" s="498">
        <v>445720</v>
      </c>
      <c r="H964" s="498">
        <v>1</v>
      </c>
      <c r="I964" s="498">
        <v>5065</v>
      </c>
      <c r="J964" s="498">
        <v>96</v>
      </c>
      <c r="K964" s="498">
        <v>486528</v>
      </c>
      <c r="L964" s="498">
        <v>1.0915552364713272</v>
      </c>
      <c r="M964" s="498">
        <v>5068</v>
      </c>
      <c r="N964" s="498">
        <v>122</v>
      </c>
      <c r="O964" s="498">
        <v>618674</v>
      </c>
      <c r="P964" s="511">
        <v>1.3880328457327471</v>
      </c>
      <c r="Q964" s="499">
        <v>5071.0983606557375</v>
      </c>
    </row>
    <row r="965" spans="1:17" ht="14.4" customHeight="1" x14ac:dyDescent="0.3">
      <c r="A965" s="494" t="s">
        <v>2673</v>
      </c>
      <c r="B965" s="495" t="s">
        <v>2082</v>
      </c>
      <c r="C965" s="495" t="s">
        <v>2057</v>
      </c>
      <c r="D965" s="495" t="s">
        <v>2336</v>
      </c>
      <c r="E965" s="495" t="s">
        <v>2337</v>
      </c>
      <c r="F965" s="498"/>
      <c r="G965" s="498"/>
      <c r="H965" s="498"/>
      <c r="I965" s="498"/>
      <c r="J965" s="498">
        <v>1</v>
      </c>
      <c r="K965" s="498">
        <v>7673</v>
      </c>
      <c r="L965" s="498"/>
      <c r="M965" s="498">
        <v>7673</v>
      </c>
      <c r="N965" s="498"/>
      <c r="O965" s="498"/>
      <c r="P965" s="511"/>
      <c r="Q965" s="499"/>
    </row>
    <row r="966" spans="1:17" ht="14.4" customHeight="1" x14ac:dyDescent="0.3">
      <c r="A966" s="494" t="s">
        <v>2673</v>
      </c>
      <c r="B966" s="495" t="s">
        <v>2082</v>
      </c>
      <c r="C966" s="495" t="s">
        <v>2057</v>
      </c>
      <c r="D966" s="495" t="s">
        <v>2338</v>
      </c>
      <c r="E966" s="495" t="s">
        <v>2339</v>
      </c>
      <c r="F966" s="498">
        <v>2</v>
      </c>
      <c r="G966" s="498">
        <v>11010</v>
      </c>
      <c r="H966" s="498">
        <v>1</v>
      </c>
      <c r="I966" s="498">
        <v>5505</v>
      </c>
      <c r="J966" s="498">
        <v>5</v>
      </c>
      <c r="K966" s="498">
        <v>27540</v>
      </c>
      <c r="L966" s="498">
        <v>2.5013623978201633</v>
      </c>
      <c r="M966" s="498">
        <v>5508</v>
      </c>
      <c r="N966" s="498">
        <v>9</v>
      </c>
      <c r="O966" s="498">
        <v>49584</v>
      </c>
      <c r="P966" s="511">
        <v>4.503542234332425</v>
      </c>
      <c r="Q966" s="499">
        <v>5509.333333333333</v>
      </c>
    </row>
    <row r="967" spans="1:17" ht="14.4" customHeight="1" x14ac:dyDescent="0.3">
      <c r="A967" s="494" t="s">
        <v>2673</v>
      </c>
      <c r="B967" s="495" t="s">
        <v>2082</v>
      </c>
      <c r="C967" s="495" t="s">
        <v>2057</v>
      </c>
      <c r="D967" s="495" t="s">
        <v>2340</v>
      </c>
      <c r="E967" s="495" t="s">
        <v>2341</v>
      </c>
      <c r="F967" s="498"/>
      <c r="G967" s="498"/>
      <c r="H967" s="498"/>
      <c r="I967" s="498"/>
      <c r="J967" s="498">
        <v>1</v>
      </c>
      <c r="K967" s="498">
        <v>742</v>
      </c>
      <c r="L967" s="498"/>
      <c r="M967" s="498">
        <v>742</v>
      </c>
      <c r="N967" s="498">
        <v>2</v>
      </c>
      <c r="O967" s="498">
        <v>1491</v>
      </c>
      <c r="P967" s="511"/>
      <c r="Q967" s="499">
        <v>745.5</v>
      </c>
    </row>
    <row r="968" spans="1:17" ht="14.4" customHeight="1" x14ac:dyDescent="0.3">
      <c r="A968" s="494" t="s">
        <v>2673</v>
      </c>
      <c r="B968" s="495" t="s">
        <v>2082</v>
      </c>
      <c r="C968" s="495" t="s">
        <v>2057</v>
      </c>
      <c r="D968" s="495" t="s">
        <v>2342</v>
      </c>
      <c r="E968" s="495" t="s">
        <v>2343</v>
      </c>
      <c r="F968" s="498">
        <v>377</v>
      </c>
      <c r="G968" s="498">
        <v>64844</v>
      </c>
      <c r="H968" s="498">
        <v>1</v>
      </c>
      <c r="I968" s="498">
        <v>172</v>
      </c>
      <c r="J968" s="498">
        <v>459</v>
      </c>
      <c r="K968" s="498">
        <v>79407</v>
      </c>
      <c r="L968" s="498">
        <v>1.224585158225896</v>
      </c>
      <c r="M968" s="498">
        <v>173</v>
      </c>
      <c r="N968" s="498">
        <v>375</v>
      </c>
      <c r="O968" s="498">
        <v>65036</v>
      </c>
      <c r="P968" s="511">
        <v>1.0029609524397014</v>
      </c>
      <c r="Q968" s="499">
        <v>173.42933333333335</v>
      </c>
    </row>
    <row r="969" spans="1:17" ht="14.4" customHeight="1" x14ac:dyDescent="0.3">
      <c r="A969" s="494" t="s">
        <v>2673</v>
      </c>
      <c r="B969" s="495" t="s">
        <v>2082</v>
      </c>
      <c r="C969" s="495" t="s">
        <v>2057</v>
      </c>
      <c r="D969" s="495" t="s">
        <v>2344</v>
      </c>
      <c r="E969" s="495" t="s">
        <v>2345</v>
      </c>
      <c r="F969" s="498">
        <v>80</v>
      </c>
      <c r="G969" s="498">
        <v>159520</v>
      </c>
      <c r="H969" s="498">
        <v>1</v>
      </c>
      <c r="I969" s="498">
        <v>1994</v>
      </c>
      <c r="J969" s="498">
        <v>81</v>
      </c>
      <c r="K969" s="498">
        <v>161676</v>
      </c>
      <c r="L969" s="498">
        <v>1.0135155466399197</v>
      </c>
      <c r="M969" s="498">
        <v>1996</v>
      </c>
      <c r="N969" s="498">
        <v>63</v>
      </c>
      <c r="O969" s="498">
        <v>125841</v>
      </c>
      <c r="P969" s="511">
        <v>0.7888728686058174</v>
      </c>
      <c r="Q969" s="499">
        <v>1997.4761904761904</v>
      </c>
    </row>
    <row r="970" spans="1:17" ht="14.4" customHeight="1" x14ac:dyDescent="0.3">
      <c r="A970" s="494" t="s">
        <v>2673</v>
      </c>
      <c r="B970" s="495" t="s">
        <v>2082</v>
      </c>
      <c r="C970" s="495" t="s">
        <v>2057</v>
      </c>
      <c r="D970" s="495" t="s">
        <v>2350</v>
      </c>
      <c r="E970" s="495" t="s">
        <v>2351</v>
      </c>
      <c r="F970" s="498">
        <v>44</v>
      </c>
      <c r="G970" s="498">
        <v>118404</v>
      </c>
      <c r="H970" s="498">
        <v>1</v>
      </c>
      <c r="I970" s="498">
        <v>2691</v>
      </c>
      <c r="J970" s="498">
        <v>46</v>
      </c>
      <c r="K970" s="498">
        <v>123832</v>
      </c>
      <c r="L970" s="498">
        <v>1.0458430458430459</v>
      </c>
      <c r="M970" s="498">
        <v>2692</v>
      </c>
      <c r="N970" s="498">
        <v>51</v>
      </c>
      <c r="O970" s="498">
        <v>137379</v>
      </c>
      <c r="P970" s="511">
        <v>1.1602564102564104</v>
      </c>
      <c r="Q970" s="499">
        <v>2693.705882352941</v>
      </c>
    </row>
    <row r="971" spans="1:17" ht="14.4" customHeight="1" x14ac:dyDescent="0.3">
      <c r="A971" s="494" t="s">
        <v>2673</v>
      </c>
      <c r="B971" s="495" t="s">
        <v>2082</v>
      </c>
      <c r="C971" s="495" t="s">
        <v>2057</v>
      </c>
      <c r="D971" s="495" t="s">
        <v>2352</v>
      </c>
      <c r="E971" s="495" t="s">
        <v>2353</v>
      </c>
      <c r="F971" s="498">
        <v>11</v>
      </c>
      <c r="G971" s="498">
        <v>56947</v>
      </c>
      <c r="H971" s="498">
        <v>1</v>
      </c>
      <c r="I971" s="498">
        <v>5177</v>
      </c>
      <c r="J971" s="498">
        <v>20</v>
      </c>
      <c r="K971" s="498">
        <v>103600</v>
      </c>
      <c r="L971" s="498">
        <v>1.8192354294343864</v>
      </c>
      <c r="M971" s="498">
        <v>5180</v>
      </c>
      <c r="N971" s="498">
        <v>12</v>
      </c>
      <c r="O971" s="498">
        <v>62208</v>
      </c>
      <c r="P971" s="511">
        <v>1.0923841466626865</v>
      </c>
      <c r="Q971" s="499">
        <v>5184</v>
      </c>
    </row>
    <row r="972" spans="1:17" ht="14.4" customHeight="1" x14ac:dyDescent="0.3">
      <c r="A972" s="494" t="s">
        <v>2673</v>
      </c>
      <c r="B972" s="495" t="s">
        <v>2082</v>
      </c>
      <c r="C972" s="495" t="s">
        <v>2057</v>
      </c>
      <c r="D972" s="495" t="s">
        <v>2356</v>
      </c>
      <c r="E972" s="495" t="s">
        <v>2357</v>
      </c>
      <c r="F972" s="498">
        <v>21</v>
      </c>
      <c r="G972" s="498">
        <v>13797</v>
      </c>
      <c r="H972" s="498">
        <v>1</v>
      </c>
      <c r="I972" s="498">
        <v>657</v>
      </c>
      <c r="J972" s="498">
        <v>17</v>
      </c>
      <c r="K972" s="498">
        <v>11186</v>
      </c>
      <c r="L972" s="498">
        <v>0.8107559614408929</v>
      </c>
      <c r="M972" s="498">
        <v>658</v>
      </c>
      <c r="N972" s="498">
        <v>15</v>
      </c>
      <c r="O972" s="498">
        <v>9885</v>
      </c>
      <c r="P972" s="511">
        <v>0.71646010002174387</v>
      </c>
      <c r="Q972" s="499">
        <v>659</v>
      </c>
    </row>
    <row r="973" spans="1:17" ht="14.4" customHeight="1" x14ac:dyDescent="0.3">
      <c r="A973" s="494" t="s">
        <v>2673</v>
      </c>
      <c r="B973" s="495" t="s">
        <v>2082</v>
      </c>
      <c r="C973" s="495" t="s">
        <v>2057</v>
      </c>
      <c r="D973" s="495" t="s">
        <v>2360</v>
      </c>
      <c r="E973" s="495" t="s">
        <v>2361</v>
      </c>
      <c r="F973" s="498">
        <v>15</v>
      </c>
      <c r="G973" s="498">
        <v>8310</v>
      </c>
      <c r="H973" s="498">
        <v>1</v>
      </c>
      <c r="I973" s="498">
        <v>554</v>
      </c>
      <c r="J973" s="498">
        <v>13</v>
      </c>
      <c r="K973" s="498">
        <v>7215</v>
      </c>
      <c r="L973" s="498">
        <v>0.86823104693140796</v>
      </c>
      <c r="M973" s="498">
        <v>555</v>
      </c>
      <c r="N973" s="498">
        <v>12</v>
      </c>
      <c r="O973" s="498">
        <v>6672</v>
      </c>
      <c r="P973" s="511">
        <v>0.80288808664259925</v>
      </c>
      <c r="Q973" s="499">
        <v>556</v>
      </c>
    </row>
    <row r="974" spans="1:17" ht="14.4" customHeight="1" x14ac:dyDescent="0.3">
      <c r="A974" s="494" t="s">
        <v>2673</v>
      </c>
      <c r="B974" s="495" t="s">
        <v>2082</v>
      </c>
      <c r="C974" s="495" t="s">
        <v>2057</v>
      </c>
      <c r="D974" s="495" t="s">
        <v>2364</v>
      </c>
      <c r="E974" s="495" t="s">
        <v>2365</v>
      </c>
      <c r="F974" s="498">
        <v>43</v>
      </c>
      <c r="G974" s="498">
        <v>6407</v>
      </c>
      <c r="H974" s="498">
        <v>1</v>
      </c>
      <c r="I974" s="498">
        <v>149</v>
      </c>
      <c r="J974" s="498">
        <v>45</v>
      </c>
      <c r="K974" s="498">
        <v>6750</v>
      </c>
      <c r="L974" s="498">
        <v>1.0535351958795067</v>
      </c>
      <c r="M974" s="498">
        <v>150</v>
      </c>
      <c r="N974" s="498">
        <v>55</v>
      </c>
      <c r="O974" s="498">
        <v>8281</v>
      </c>
      <c r="P974" s="511">
        <v>1.2924925862338068</v>
      </c>
      <c r="Q974" s="499">
        <v>150.56363636363636</v>
      </c>
    </row>
    <row r="975" spans="1:17" ht="14.4" customHeight="1" x14ac:dyDescent="0.3">
      <c r="A975" s="494" t="s">
        <v>2673</v>
      </c>
      <c r="B975" s="495" t="s">
        <v>2082</v>
      </c>
      <c r="C975" s="495" t="s">
        <v>2057</v>
      </c>
      <c r="D975" s="495" t="s">
        <v>2366</v>
      </c>
      <c r="E975" s="495" t="s">
        <v>2367</v>
      </c>
      <c r="F975" s="498">
        <v>5</v>
      </c>
      <c r="G975" s="498">
        <v>960</v>
      </c>
      <c r="H975" s="498">
        <v>1</v>
      </c>
      <c r="I975" s="498">
        <v>192</v>
      </c>
      <c r="J975" s="498">
        <v>8</v>
      </c>
      <c r="K975" s="498">
        <v>1544</v>
      </c>
      <c r="L975" s="498">
        <v>1.6083333333333334</v>
      </c>
      <c r="M975" s="498">
        <v>193</v>
      </c>
      <c r="N975" s="498">
        <v>9</v>
      </c>
      <c r="O975" s="498">
        <v>1744</v>
      </c>
      <c r="P975" s="511">
        <v>1.8166666666666667</v>
      </c>
      <c r="Q975" s="499">
        <v>193.77777777777777</v>
      </c>
    </row>
    <row r="976" spans="1:17" ht="14.4" customHeight="1" x14ac:dyDescent="0.3">
      <c r="A976" s="494" t="s">
        <v>2673</v>
      </c>
      <c r="B976" s="495" t="s">
        <v>2082</v>
      </c>
      <c r="C976" s="495" t="s">
        <v>2057</v>
      </c>
      <c r="D976" s="495" t="s">
        <v>2368</v>
      </c>
      <c r="E976" s="495" t="s">
        <v>2369</v>
      </c>
      <c r="F976" s="498">
        <v>207</v>
      </c>
      <c r="G976" s="498">
        <v>40779</v>
      </c>
      <c r="H976" s="498">
        <v>1</v>
      </c>
      <c r="I976" s="498">
        <v>197</v>
      </c>
      <c r="J976" s="498">
        <v>190</v>
      </c>
      <c r="K976" s="498">
        <v>37620</v>
      </c>
      <c r="L976" s="498">
        <v>0.9225336570293533</v>
      </c>
      <c r="M976" s="498">
        <v>198</v>
      </c>
      <c r="N976" s="498">
        <v>278</v>
      </c>
      <c r="O976" s="498">
        <v>55195</v>
      </c>
      <c r="P976" s="511">
        <v>1.3535152897324603</v>
      </c>
      <c r="Q976" s="499">
        <v>198.5431654676259</v>
      </c>
    </row>
    <row r="977" spans="1:17" ht="14.4" customHeight="1" x14ac:dyDescent="0.3">
      <c r="A977" s="494" t="s">
        <v>2673</v>
      </c>
      <c r="B977" s="495" t="s">
        <v>2082</v>
      </c>
      <c r="C977" s="495" t="s">
        <v>2057</v>
      </c>
      <c r="D977" s="495" t="s">
        <v>2370</v>
      </c>
      <c r="E977" s="495" t="s">
        <v>2371</v>
      </c>
      <c r="F977" s="498">
        <v>20</v>
      </c>
      <c r="G977" s="498">
        <v>8280</v>
      </c>
      <c r="H977" s="498">
        <v>1</v>
      </c>
      <c r="I977" s="498">
        <v>414</v>
      </c>
      <c r="J977" s="498">
        <v>14</v>
      </c>
      <c r="K977" s="498">
        <v>5810</v>
      </c>
      <c r="L977" s="498">
        <v>0.70169082125603865</v>
      </c>
      <c r="M977" s="498">
        <v>415</v>
      </c>
      <c r="N977" s="498">
        <v>16</v>
      </c>
      <c r="O977" s="498">
        <v>6658</v>
      </c>
      <c r="P977" s="511">
        <v>0.80410628019323671</v>
      </c>
      <c r="Q977" s="499">
        <v>416.125</v>
      </c>
    </row>
    <row r="978" spans="1:17" ht="14.4" customHeight="1" x14ac:dyDescent="0.3">
      <c r="A978" s="494" t="s">
        <v>2673</v>
      </c>
      <c r="B978" s="495" t="s">
        <v>2082</v>
      </c>
      <c r="C978" s="495" t="s">
        <v>2057</v>
      </c>
      <c r="D978" s="495" t="s">
        <v>2374</v>
      </c>
      <c r="E978" s="495" t="s">
        <v>2375</v>
      </c>
      <c r="F978" s="498">
        <v>68</v>
      </c>
      <c r="G978" s="498">
        <v>10676</v>
      </c>
      <c r="H978" s="498">
        <v>1</v>
      </c>
      <c r="I978" s="498">
        <v>157</v>
      </c>
      <c r="J978" s="498">
        <v>89</v>
      </c>
      <c r="K978" s="498">
        <v>14062</v>
      </c>
      <c r="L978" s="498">
        <v>1.3171599850131135</v>
      </c>
      <c r="M978" s="498">
        <v>158</v>
      </c>
      <c r="N978" s="498">
        <v>100</v>
      </c>
      <c r="O978" s="498">
        <v>15858</v>
      </c>
      <c r="P978" s="511">
        <v>1.4853877856875235</v>
      </c>
      <c r="Q978" s="499">
        <v>158.58000000000001</v>
      </c>
    </row>
    <row r="979" spans="1:17" ht="14.4" customHeight="1" x14ac:dyDescent="0.3">
      <c r="A979" s="494" t="s">
        <v>2673</v>
      </c>
      <c r="B979" s="495" t="s">
        <v>2082</v>
      </c>
      <c r="C979" s="495" t="s">
        <v>2057</v>
      </c>
      <c r="D979" s="495" t="s">
        <v>2376</v>
      </c>
      <c r="E979" s="495" t="s">
        <v>2377</v>
      </c>
      <c r="F979" s="498"/>
      <c r="G979" s="498"/>
      <c r="H979" s="498"/>
      <c r="I979" s="498"/>
      <c r="J979" s="498"/>
      <c r="K979" s="498"/>
      <c r="L979" s="498"/>
      <c r="M979" s="498"/>
      <c r="N979" s="498">
        <v>2</v>
      </c>
      <c r="O979" s="498">
        <v>626</v>
      </c>
      <c r="P979" s="511"/>
      <c r="Q979" s="499">
        <v>313</v>
      </c>
    </row>
    <row r="980" spans="1:17" ht="14.4" customHeight="1" x14ac:dyDescent="0.3">
      <c r="A980" s="494" t="s">
        <v>2673</v>
      </c>
      <c r="B980" s="495" t="s">
        <v>2082</v>
      </c>
      <c r="C980" s="495" t="s">
        <v>2057</v>
      </c>
      <c r="D980" s="495" t="s">
        <v>2378</v>
      </c>
      <c r="E980" s="495" t="s">
        <v>2379</v>
      </c>
      <c r="F980" s="498">
        <v>4</v>
      </c>
      <c r="G980" s="498">
        <v>1696</v>
      </c>
      <c r="H980" s="498">
        <v>1</v>
      </c>
      <c r="I980" s="498">
        <v>424</v>
      </c>
      <c r="J980" s="498">
        <v>2</v>
      </c>
      <c r="K980" s="498">
        <v>850</v>
      </c>
      <c r="L980" s="498">
        <v>0.50117924528301883</v>
      </c>
      <c r="M980" s="498">
        <v>425</v>
      </c>
      <c r="N980" s="498">
        <v>6</v>
      </c>
      <c r="O980" s="498">
        <v>2554</v>
      </c>
      <c r="P980" s="511">
        <v>1.5058962264150944</v>
      </c>
      <c r="Q980" s="499">
        <v>425.66666666666669</v>
      </c>
    </row>
    <row r="981" spans="1:17" ht="14.4" customHeight="1" x14ac:dyDescent="0.3">
      <c r="A981" s="494" t="s">
        <v>2673</v>
      </c>
      <c r="B981" s="495" t="s">
        <v>2082</v>
      </c>
      <c r="C981" s="495" t="s">
        <v>2057</v>
      </c>
      <c r="D981" s="495" t="s">
        <v>2380</v>
      </c>
      <c r="E981" s="495" t="s">
        <v>2381</v>
      </c>
      <c r="F981" s="498">
        <v>29</v>
      </c>
      <c r="G981" s="498">
        <v>61364</v>
      </c>
      <c r="H981" s="498">
        <v>1</v>
      </c>
      <c r="I981" s="498">
        <v>2116</v>
      </c>
      <c r="J981" s="498">
        <v>28</v>
      </c>
      <c r="K981" s="498">
        <v>59304</v>
      </c>
      <c r="L981" s="498">
        <v>0.96642982856397885</v>
      </c>
      <c r="M981" s="498">
        <v>2118</v>
      </c>
      <c r="N981" s="498">
        <v>24</v>
      </c>
      <c r="O981" s="498">
        <v>50871</v>
      </c>
      <c r="P981" s="511">
        <v>0.82900397627273315</v>
      </c>
      <c r="Q981" s="499">
        <v>2119.625</v>
      </c>
    </row>
    <row r="982" spans="1:17" ht="14.4" customHeight="1" x14ac:dyDescent="0.3">
      <c r="A982" s="494" t="s">
        <v>2673</v>
      </c>
      <c r="B982" s="495" t="s">
        <v>2082</v>
      </c>
      <c r="C982" s="495" t="s">
        <v>2057</v>
      </c>
      <c r="D982" s="495" t="s">
        <v>2382</v>
      </c>
      <c r="E982" s="495" t="s">
        <v>2315</v>
      </c>
      <c r="F982" s="498">
        <v>2</v>
      </c>
      <c r="G982" s="498">
        <v>3724</v>
      </c>
      <c r="H982" s="498">
        <v>1</v>
      </c>
      <c r="I982" s="498">
        <v>1862</v>
      </c>
      <c r="J982" s="498">
        <v>8</v>
      </c>
      <c r="K982" s="498">
        <v>14912</v>
      </c>
      <c r="L982" s="498">
        <v>4.0042964554242753</v>
      </c>
      <c r="M982" s="498">
        <v>1864</v>
      </c>
      <c r="N982" s="498"/>
      <c r="O982" s="498"/>
      <c r="P982" s="511"/>
      <c r="Q982" s="499"/>
    </row>
    <row r="983" spans="1:17" ht="14.4" customHeight="1" x14ac:dyDescent="0.3">
      <c r="A983" s="494" t="s">
        <v>2673</v>
      </c>
      <c r="B983" s="495" t="s">
        <v>2082</v>
      </c>
      <c r="C983" s="495" t="s">
        <v>2057</v>
      </c>
      <c r="D983" s="495" t="s">
        <v>2383</v>
      </c>
      <c r="E983" s="495" t="s">
        <v>2384</v>
      </c>
      <c r="F983" s="498"/>
      <c r="G983" s="498"/>
      <c r="H983" s="498"/>
      <c r="I983" s="498"/>
      <c r="J983" s="498">
        <v>1</v>
      </c>
      <c r="K983" s="498">
        <v>158</v>
      </c>
      <c r="L983" s="498"/>
      <c r="M983" s="498">
        <v>158</v>
      </c>
      <c r="N983" s="498"/>
      <c r="O983" s="498"/>
      <c r="P983" s="511"/>
      <c r="Q983" s="499"/>
    </row>
    <row r="984" spans="1:17" ht="14.4" customHeight="1" x14ac:dyDescent="0.3">
      <c r="A984" s="494" t="s">
        <v>2673</v>
      </c>
      <c r="B984" s="495" t="s">
        <v>2082</v>
      </c>
      <c r="C984" s="495" t="s">
        <v>2057</v>
      </c>
      <c r="D984" s="495" t="s">
        <v>2385</v>
      </c>
      <c r="E984" s="495" t="s">
        <v>2386</v>
      </c>
      <c r="F984" s="498"/>
      <c r="G984" s="498"/>
      <c r="H984" s="498"/>
      <c r="I984" s="498"/>
      <c r="J984" s="498">
        <v>2</v>
      </c>
      <c r="K984" s="498">
        <v>19422</v>
      </c>
      <c r="L984" s="498"/>
      <c r="M984" s="498">
        <v>9711</v>
      </c>
      <c r="N984" s="498">
        <v>1</v>
      </c>
      <c r="O984" s="498">
        <v>9711</v>
      </c>
      <c r="P984" s="511"/>
      <c r="Q984" s="499">
        <v>9711</v>
      </c>
    </row>
    <row r="985" spans="1:17" ht="14.4" customHeight="1" x14ac:dyDescent="0.3">
      <c r="A985" s="494" t="s">
        <v>2673</v>
      </c>
      <c r="B985" s="495" t="s">
        <v>2082</v>
      </c>
      <c r="C985" s="495" t="s">
        <v>2057</v>
      </c>
      <c r="D985" s="495" t="s">
        <v>2387</v>
      </c>
      <c r="E985" s="495" t="s">
        <v>2388</v>
      </c>
      <c r="F985" s="498">
        <v>35</v>
      </c>
      <c r="G985" s="498">
        <v>31850</v>
      </c>
      <c r="H985" s="498">
        <v>1</v>
      </c>
      <c r="I985" s="498">
        <v>910</v>
      </c>
      <c r="J985" s="498">
        <v>33</v>
      </c>
      <c r="K985" s="498">
        <v>30096</v>
      </c>
      <c r="L985" s="498">
        <v>0.94492935635792774</v>
      </c>
      <c r="M985" s="498">
        <v>912</v>
      </c>
      <c r="N985" s="498">
        <v>34</v>
      </c>
      <c r="O985" s="498">
        <v>31047</v>
      </c>
      <c r="P985" s="511">
        <v>0.97478806907378335</v>
      </c>
      <c r="Q985" s="499">
        <v>913.14705882352939</v>
      </c>
    </row>
    <row r="986" spans="1:17" ht="14.4" customHeight="1" x14ac:dyDescent="0.3">
      <c r="A986" s="494" t="s">
        <v>2673</v>
      </c>
      <c r="B986" s="495" t="s">
        <v>2082</v>
      </c>
      <c r="C986" s="495" t="s">
        <v>2057</v>
      </c>
      <c r="D986" s="495" t="s">
        <v>2391</v>
      </c>
      <c r="E986" s="495" t="s">
        <v>2392</v>
      </c>
      <c r="F986" s="498">
        <v>2</v>
      </c>
      <c r="G986" s="498">
        <v>16756</v>
      </c>
      <c r="H986" s="498">
        <v>1</v>
      </c>
      <c r="I986" s="498">
        <v>8378</v>
      </c>
      <c r="J986" s="498">
        <v>4</v>
      </c>
      <c r="K986" s="498">
        <v>33536</v>
      </c>
      <c r="L986" s="498">
        <v>2.0014323227500599</v>
      </c>
      <c r="M986" s="498">
        <v>8384</v>
      </c>
      <c r="N986" s="498"/>
      <c r="O986" s="498"/>
      <c r="P986" s="511"/>
      <c r="Q986" s="499"/>
    </row>
    <row r="987" spans="1:17" ht="14.4" customHeight="1" x14ac:dyDescent="0.3">
      <c r="A987" s="494" t="s">
        <v>2673</v>
      </c>
      <c r="B987" s="495" t="s">
        <v>2082</v>
      </c>
      <c r="C987" s="495" t="s">
        <v>2057</v>
      </c>
      <c r="D987" s="495" t="s">
        <v>2399</v>
      </c>
      <c r="E987" s="495" t="s">
        <v>2400</v>
      </c>
      <c r="F987" s="498">
        <v>3</v>
      </c>
      <c r="G987" s="498">
        <v>5964</v>
      </c>
      <c r="H987" s="498">
        <v>1</v>
      </c>
      <c r="I987" s="498">
        <v>1988</v>
      </c>
      <c r="J987" s="498">
        <v>1</v>
      </c>
      <c r="K987" s="498">
        <v>1993</v>
      </c>
      <c r="L987" s="498">
        <v>0.33417169684775316</v>
      </c>
      <c r="M987" s="498">
        <v>1993</v>
      </c>
      <c r="N987" s="498"/>
      <c r="O987" s="498"/>
      <c r="P987" s="511"/>
      <c r="Q987" s="499"/>
    </row>
    <row r="988" spans="1:17" ht="14.4" customHeight="1" x14ac:dyDescent="0.3">
      <c r="A988" s="494" t="s">
        <v>2673</v>
      </c>
      <c r="B988" s="495" t="s">
        <v>2082</v>
      </c>
      <c r="C988" s="495" t="s">
        <v>2057</v>
      </c>
      <c r="D988" s="495" t="s">
        <v>2401</v>
      </c>
      <c r="E988" s="495" t="s">
        <v>2402</v>
      </c>
      <c r="F988" s="498"/>
      <c r="G988" s="498"/>
      <c r="H988" s="498"/>
      <c r="I988" s="498"/>
      <c r="J988" s="498">
        <v>1</v>
      </c>
      <c r="K988" s="498">
        <v>914</v>
      </c>
      <c r="L988" s="498"/>
      <c r="M988" s="498">
        <v>914</v>
      </c>
      <c r="N988" s="498"/>
      <c r="O988" s="498"/>
      <c r="P988" s="511"/>
      <c r="Q988" s="499"/>
    </row>
    <row r="989" spans="1:17" ht="14.4" customHeight="1" x14ac:dyDescent="0.3">
      <c r="A989" s="494" t="s">
        <v>2673</v>
      </c>
      <c r="B989" s="495" t="s">
        <v>2082</v>
      </c>
      <c r="C989" s="495" t="s">
        <v>2057</v>
      </c>
      <c r="D989" s="495" t="s">
        <v>2407</v>
      </c>
      <c r="E989" s="495" t="s">
        <v>2408</v>
      </c>
      <c r="F989" s="498">
        <v>1</v>
      </c>
      <c r="G989" s="498">
        <v>364</v>
      </c>
      <c r="H989" s="498">
        <v>1</v>
      </c>
      <c r="I989" s="498">
        <v>364</v>
      </c>
      <c r="J989" s="498">
        <v>2</v>
      </c>
      <c r="K989" s="498">
        <v>730</v>
      </c>
      <c r="L989" s="498">
        <v>2.0054945054945055</v>
      </c>
      <c r="M989" s="498">
        <v>365</v>
      </c>
      <c r="N989" s="498"/>
      <c r="O989" s="498"/>
      <c r="P989" s="511"/>
      <c r="Q989" s="499"/>
    </row>
    <row r="990" spans="1:17" ht="14.4" customHeight="1" x14ac:dyDescent="0.3">
      <c r="A990" s="494" t="s">
        <v>2673</v>
      </c>
      <c r="B990" s="495" t="s">
        <v>2082</v>
      </c>
      <c r="C990" s="495" t="s">
        <v>2057</v>
      </c>
      <c r="D990" s="495" t="s">
        <v>2677</v>
      </c>
      <c r="E990" s="495" t="s">
        <v>2678</v>
      </c>
      <c r="F990" s="498">
        <v>2</v>
      </c>
      <c r="G990" s="498">
        <v>1152</v>
      </c>
      <c r="H990" s="498">
        <v>1</v>
      </c>
      <c r="I990" s="498">
        <v>576</v>
      </c>
      <c r="J990" s="498">
        <v>1</v>
      </c>
      <c r="K990" s="498">
        <v>577</v>
      </c>
      <c r="L990" s="498">
        <v>0.50086805555555558</v>
      </c>
      <c r="M990" s="498">
        <v>577</v>
      </c>
      <c r="N990" s="498"/>
      <c r="O990" s="498"/>
      <c r="P990" s="511"/>
      <c r="Q990" s="499"/>
    </row>
    <row r="991" spans="1:17" ht="14.4" customHeight="1" x14ac:dyDescent="0.3">
      <c r="A991" s="494" t="s">
        <v>2673</v>
      </c>
      <c r="B991" s="495" t="s">
        <v>2082</v>
      </c>
      <c r="C991" s="495" t="s">
        <v>2057</v>
      </c>
      <c r="D991" s="495" t="s">
        <v>2679</v>
      </c>
      <c r="E991" s="495" t="s">
        <v>2680</v>
      </c>
      <c r="F991" s="498"/>
      <c r="G991" s="498"/>
      <c r="H991" s="498"/>
      <c r="I991" s="498"/>
      <c r="J991" s="498"/>
      <c r="K991" s="498"/>
      <c r="L991" s="498"/>
      <c r="M991" s="498"/>
      <c r="N991" s="498">
        <v>3</v>
      </c>
      <c r="O991" s="498">
        <v>1988</v>
      </c>
      <c r="P991" s="511"/>
      <c r="Q991" s="499">
        <v>662.66666666666663</v>
      </c>
    </row>
    <row r="992" spans="1:17" ht="14.4" customHeight="1" x14ac:dyDescent="0.3">
      <c r="A992" s="494" t="s">
        <v>2681</v>
      </c>
      <c r="B992" s="495" t="s">
        <v>2047</v>
      </c>
      <c r="C992" s="495" t="s">
        <v>2057</v>
      </c>
      <c r="D992" s="495" t="s">
        <v>2070</v>
      </c>
      <c r="E992" s="495" t="s">
        <v>2071</v>
      </c>
      <c r="F992" s="498">
        <v>1</v>
      </c>
      <c r="G992" s="498">
        <v>648</v>
      </c>
      <c r="H992" s="498">
        <v>1</v>
      </c>
      <c r="I992" s="498">
        <v>648</v>
      </c>
      <c r="J992" s="498"/>
      <c r="K992" s="498"/>
      <c r="L992" s="498"/>
      <c r="M992" s="498"/>
      <c r="N992" s="498"/>
      <c r="O992" s="498"/>
      <c r="P992" s="511"/>
      <c r="Q992" s="499"/>
    </row>
    <row r="993" spans="1:17" ht="14.4" customHeight="1" x14ac:dyDescent="0.3">
      <c r="A993" s="494" t="s">
        <v>2681</v>
      </c>
      <c r="B993" s="495" t="s">
        <v>2047</v>
      </c>
      <c r="C993" s="495" t="s">
        <v>2057</v>
      </c>
      <c r="D993" s="495" t="s">
        <v>2072</v>
      </c>
      <c r="E993" s="495" t="s">
        <v>2073</v>
      </c>
      <c r="F993" s="498">
        <v>1</v>
      </c>
      <c r="G993" s="498">
        <v>120</v>
      </c>
      <c r="H993" s="498">
        <v>1</v>
      </c>
      <c r="I993" s="498">
        <v>120</v>
      </c>
      <c r="J993" s="498"/>
      <c r="K993" s="498"/>
      <c r="L993" s="498"/>
      <c r="M993" s="498"/>
      <c r="N993" s="498"/>
      <c r="O993" s="498"/>
      <c r="P993" s="511"/>
      <c r="Q993" s="499"/>
    </row>
    <row r="994" spans="1:17" ht="14.4" customHeight="1" x14ac:dyDescent="0.3">
      <c r="A994" s="494" t="s">
        <v>2681</v>
      </c>
      <c r="B994" s="495" t="s">
        <v>2082</v>
      </c>
      <c r="C994" s="495" t="s">
        <v>2083</v>
      </c>
      <c r="D994" s="495" t="s">
        <v>2089</v>
      </c>
      <c r="E994" s="495" t="s">
        <v>2090</v>
      </c>
      <c r="F994" s="498"/>
      <c r="G994" s="498"/>
      <c r="H994" s="498"/>
      <c r="I994" s="498"/>
      <c r="J994" s="498">
        <v>0.66</v>
      </c>
      <c r="K994" s="498">
        <v>1763.16</v>
      </c>
      <c r="L994" s="498"/>
      <c r="M994" s="498">
        <v>2671.4545454545455</v>
      </c>
      <c r="N994" s="498"/>
      <c r="O994" s="498"/>
      <c r="P994" s="511"/>
      <c r="Q994" s="499"/>
    </row>
    <row r="995" spans="1:17" ht="14.4" customHeight="1" x14ac:dyDescent="0.3">
      <c r="A995" s="494" t="s">
        <v>2681</v>
      </c>
      <c r="B995" s="495" t="s">
        <v>2082</v>
      </c>
      <c r="C995" s="495" t="s">
        <v>2083</v>
      </c>
      <c r="D995" s="495" t="s">
        <v>2091</v>
      </c>
      <c r="E995" s="495" t="s">
        <v>2090</v>
      </c>
      <c r="F995" s="498"/>
      <c r="G995" s="498"/>
      <c r="H995" s="498"/>
      <c r="I995" s="498"/>
      <c r="J995" s="498">
        <v>0.2</v>
      </c>
      <c r="K995" s="498">
        <v>1335.72</v>
      </c>
      <c r="L995" s="498"/>
      <c r="M995" s="498">
        <v>6678.5999999999995</v>
      </c>
      <c r="N995" s="498"/>
      <c r="O995" s="498"/>
      <c r="P995" s="511"/>
      <c r="Q995" s="499"/>
    </row>
    <row r="996" spans="1:17" ht="14.4" customHeight="1" x14ac:dyDescent="0.3">
      <c r="A996" s="494" t="s">
        <v>2681</v>
      </c>
      <c r="B996" s="495" t="s">
        <v>2082</v>
      </c>
      <c r="C996" s="495" t="s">
        <v>2083</v>
      </c>
      <c r="D996" s="495" t="s">
        <v>2096</v>
      </c>
      <c r="E996" s="495" t="s">
        <v>683</v>
      </c>
      <c r="F996" s="498"/>
      <c r="G996" s="498"/>
      <c r="H996" s="498"/>
      <c r="I996" s="498"/>
      <c r="J996" s="498">
        <v>0.7</v>
      </c>
      <c r="K996" s="498">
        <v>686.3</v>
      </c>
      <c r="L996" s="498"/>
      <c r="M996" s="498">
        <v>980.42857142857144</v>
      </c>
      <c r="N996" s="498"/>
      <c r="O996" s="498"/>
      <c r="P996" s="511"/>
      <c r="Q996" s="499"/>
    </row>
    <row r="997" spans="1:17" ht="14.4" customHeight="1" x14ac:dyDescent="0.3">
      <c r="A997" s="494" t="s">
        <v>2681</v>
      </c>
      <c r="B997" s="495" t="s">
        <v>2082</v>
      </c>
      <c r="C997" s="495" t="s">
        <v>2083</v>
      </c>
      <c r="D997" s="495" t="s">
        <v>2099</v>
      </c>
      <c r="E997" s="495" t="s">
        <v>781</v>
      </c>
      <c r="F997" s="498"/>
      <c r="G997" s="498"/>
      <c r="H997" s="498"/>
      <c r="I997" s="498"/>
      <c r="J997" s="498"/>
      <c r="K997" s="498"/>
      <c r="L997" s="498"/>
      <c r="M997" s="498"/>
      <c r="N997" s="498">
        <v>0.2</v>
      </c>
      <c r="O997" s="498">
        <v>2067.48</v>
      </c>
      <c r="P997" s="511"/>
      <c r="Q997" s="499">
        <v>10337.4</v>
      </c>
    </row>
    <row r="998" spans="1:17" ht="14.4" customHeight="1" x14ac:dyDescent="0.3">
      <c r="A998" s="494" t="s">
        <v>2681</v>
      </c>
      <c r="B998" s="495" t="s">
        <v>2082</v>
      </c>
      <c r="C998" s="495" t="s">
        <v>2083</v>
      </c>
      <c r="D998" s="495" t="s">
        <v>2682</v>
      </c>
      <c r="E998" s="495" t="s">
        <v>2043</v>
      </c>
      <c r="F998" s="498">
        <v>0.08</v>
      </c>
      <c r="G998" s="498">
        <v>103.19</v>
      </c>
      <c r="H998" s="498">
        <v>1</v>
      </c>
      <c r="I998" s="498">
        <v>1289.875</v>
      </c>
      <c r="J998" s="498"/>
      <c r="K998" s="498"/>
      <c r="L998" s="498"/>
      <c r="M998" s="498"/>
      <c r="N998" s="498"/>
      <c r="O998" s="498"/>
      <c r="P998" s="511"/>
      <c r="Q998" s="499"/>
    </row>
    <row r="999" spans="1:17" ht="14.4" customHeight="1" x14ac:dyDescent="0.3">
      <c r="A999" s="494" t="s">
        <v>2681</v>
      </c>
      <c r="B999" s="495" t="s">
        <v>2082</v>
      </c>
      <c r="C999" s="495" t="s">
        <v>2083</v>
      </c>
      <c r="D999" s="495" t="s">
        <v>2102</v>
      </c>
      <c r="E999" s="495" t="s">
        <v>781</v>
      </c>
      <c r="F999" s="498"/>
      <c r="G999" s="498"/>
      <c r="H999" s="498"/>
      <c r="I999" s="498"/>
      <c r="J999" s="498">
        <v>0.05</v>
      </c>
      <c r="K999" s="498">
        <v>322.49</v>
      </c>
      <c r="L999" s="498"/>
      <c r="M999" s="498">
        <v>6449.8</v>
      </c>
      <c r="N999" s="498"/>
      <c r="O999" s="498"/>
      <c r="P999" s="511"/>
      <c r="Q999" s="499"/>
    </row>
    <row r="1000" spans="1:17" ht="14.4" customHeight="1" x14ac:dyDescent="0.3">
      <c r="A1000" s="494" t="s">
        <v>2681</v>
      </c>
      <c r="B1000" s="495" t="s">
        <v>2082</v>
      </c>
      <c r="C1000" s="495" t="s">
        <v>2083</v>
      </c>
      <c r="D1000" s="495" t="s">
        <v>2111</v>
      </c>
      <c r="E1000" s="495" t="s">
        <v>706</v>
      </c>
      <c r="F1000" s="498"/>
      <c r="G1000" s="498"/>
      <c r="H1000" s="498"/>
      <c r="I1000" s="498"/>
      <c r="J1000" s="498">
        <v>0.33</v>
      </c>
      <c r="K1000" s="498">
        <v>3597.46</v>
      </c>
      <c r="L1000" s="498"/>
      <c r="M1000" s="498">
        <v>10901.393939393938</v>
      </c>
      <c r="N1000" s="498">
        <v>0.12000000000000001</v>
      </c>
      <c r="O1000" s="498">
        <v>1310.5900000000001</v>
      </c>
      <c r="P1000" s="511"/>
      <c r="Q1000" s="499">
        <v>10921.583333333334</v>
      </c>
    </row>
    <row r="1001" spans="1:17" ht="14.4" customHeight="1" x14ac:dyDescent="0.3">
      <c r="A1001" s="494" t="s">
        <v>2681</v>
      </c>
      <c r="B1001" s="495" t="s">
        <v>2082</v>
      </c>
      <c r="C1001" s="495" t="s">
        <v>2083</v>
      </c>
      <c r="D1001" s="495" t="s">
        <v>2112</v>
      </c>
      <c r="E1001" s="495" t="s">
        <v>803</v>
      </c>
      <c r="F1001" s="498"/>
      <c r="G1001" s="498"/>
      <c r="H1001" s="498"/>
      <c r="I1001" s="498"/>
      <c r="J1001" s="498">
        <v>0.1</v>
      </c>
      <c r="K1001" s="498">
        <v>193.91</v>
      </c>
      <c r="L1001" s="498"/>
      <c r="M1001" s="498">
        <v>1939.1</v>
      </c>
      <c r="N1001" s="498">
        <v>0.1</v>
      </c>
      <c r="O1001" s="498">
        <v>195.61</v>
      </c>
      <c r="P1001" s="511"/>
      <c r="Q1001" s="499">
        <v>1956.1000000000001</v>
      </c>
    </row>
    <row r="1002" spans="1:17" ht="14.4" customHeight="1" x14ac:dyDescent="0.3">
      <c r="A1002" s="494" t="s">
        <v>2681</v>
      </c>
      <c r="B1002" s="495" t="s">
        <v>2082</v>
      </c>
      <c r="C1002" s="495" t="s">
        <v>2083</v>
      </c>
      <c r="D1002" s="495" t="s">
        <v>2114</v>
      </c>
      <c r="E1002" s="495" t="s">
        <v>706</v>
      </c>
      <c r="F1002" s="498"/>
      <c r="G1002" s="498"/>
      <c r="H1002" s="498"/>
      <c r="I1002" s="498"/>
      <c r="J1002" s="498"/>
      <c r="K1002" s="498"/>
      <c r="L1002" s="498"/>
      <c r="M1002" s="498"/>
      <c r="N1002" s="498">
        <v>0.25</v>
      </c>
      <c r="O1002" s="498">
        <v>546.08000000000004</v>
      </c>
      <c r="P1002" s="511"/>
      <c r="Q1002" s="499">
        <v>2184.3200000000002</v>
      </c>
    </row>
    <row r="1003" spans="1:17" ht="14.4" customHeight="1" x14ac:dyDescent="0.3">
      <c r="A1003" s="494" t="s">
        <v>2681</v>
      </c>
      <c r="B1003" s="495" t="s">
        <v>2082</v>
      </c>
      <c r="C1003" s="495" t="s">
        <v>2083</v>
      </c>
      <c r="D1003" s="495" t="s">
        <v>2115</v>
      </c>
      <c r="E1003" s="495" t="s">
        <v>691</v>
      </c>
      <c r="F1003" s="498"/>
      <c r="G1003" s="498"/>
      <c r="H1003" s="498"/>
      <c r="I1003" s="498"/>
      <c r="J1003" s="498"/>
      <c r="K1003" s="498"/>
      <c r="L1003" s="498"/>
      <c r="M1003" s="498"/>
      <c r="N1003" s="498">
        <v>0.15</v>
      </c>
      <c r="O1003" s="498">
        <v>56.9</v>
      </c>
      <c r="P1003" s="511"/>
      <c r="Q1003" s="499">
        <v>379.33333333333331</v>
      </c>
    </row>
    <row r="1004" spans="1:17" ht="14.4" customHeight="1" x14ac:dyDescent="0.3">
      <c r="A1004" s="494" t="s">
        <v>2681</v>
      </c>
      <c r="B1004" s="495" t="s">
        <v>2082</v>
      </c>
      <c r="C1004" s="495" t="s">
        <v>2048</v>
      </c>
      <c r="D1004" s="495" t="s">
        <v>2222</v>
      </c>
      <c r="E1004" s="495" t="s">
        <v>2223</v>
      </c>
      <c r="F1004" s="498"/>
      <c r="G1004" s="498"/>
      <c r="H1004" s="498"/>
      <c r="I1004" s="498"/>
      <c r="J1004" s="498">
        <v>1</v>
      </c>
      <c r="K1004" s="498">
        <v>893.9</v>
      </c>
      <c r="L1004" s="498"/>
      <c r="M1004" s="498">
        <v>893.9</v>
      </c>
      <c r="N1004" s="498"/>
      <c r="O1004" s="498"/>
      <c r="P1004" s="511"/>
      <c r="Q1004" s="499"/>
    </row>
    <row r="1005" spans="1:17" ht="14.4" customHeight="1" x14ac:dyDescent="0.3">
      <c r="A1005" s="494" t="s">
        <v>2681</v>
      </c>
      <c r="B1005" s="495" t="s">
        <v>2082</v>
      </c>
      <c r="C1005" s="495" t="s">
        <v>2057</v>
      </c>
      <c r="D1005" s="495" t="s">
        <v>2262</v>
      </c>
      <c r="E1005" s="495" t="s">
        <v>2263</v>
      </c>
      <c r="F1005" s="498">
        <v>2</v>
      </c>
      <c r="G1005" s="498">
        <v>408</v>
      </c>
      <c r="H1005" s="498">
        <v>1</v>
      </c>
      <c r="I1005" s="498">
        <v>204</v>
      </c>
      <c r="J1005" s="498">
        <v>4</v>
      </c>
      <c r="K1005" s="498">
        <v>820</v>
      </c>
      <c r="L1005" s="498">
        <v>2.0098039215686274</v>
      </c>
      <c r="M1005" s="498">
        <v>205</v>
      </c>
      <c r="N1005" s="498">
        <v>1</v>
      </c>
      <c r="O1005" s="498">
        <v>206</v>
      </c>
      <c r="P1005" s="511">
        <v>0.50490196078431371</v>
      </c>
      <c r="Q1005" s="499">
        <v>206</v>
      </c>
    </row>
    <row r="1006" spans="1:17" ht="14.4" customHeight="1" x14ac:dyDescent="0.3">
      <c r="A1006" s="494" t="s">
        <v>2681</v>
      </c>
      <c r="B1006" s="495" t="s">
        <v>2082</v>
      </c>
      <c r="C1006" s="495" t="s">
        <v>2057</v>
      </c>
      <c r="D1006" s="495" t="s">
        <v>2264</v>
      </c>
      <c r="E1006" s="495" t="s">
        <v>2265</v>
      </c>
      <c r="F1006" s="498">
        <v>7</v>
      </c>
      <c r="G1006" s="498">
        <v>1043</v>
      </c>
      <c r="H1006" s="498">
        <v>1</v>
      </c>
      <c r="I1006" s="498">
        <v>149</v>
      </c>
      <c r="J1006" s="498">
        <v>6</v>
      </c>
      <c r="K1006" s="498">
        <v>900</v>
      </c>
      <c r="L1006" s="498">
        <v>0.86289549376797703</v>
      </c>
      <c r="M1006" s="498">
        <v>150</v>
      </c>
      <c r="N1006" s="498">
        <v>3</v>
      </c>
      <c r="O1006" s="498">
        <v>451</v>
      </c>
      <c r="P1006" s="511">
        <v>0.43240651965484178</v>
      </c>
      <c r="Q1006" s="499">
        <v>150.33333333333334</v>
      </c>
    </row>
    <row r="1007" spans="1:17" ht="14.4" customHeight="1" x14ac:dyDescent="0.3">
      <c r="A1007" s="494" t="s">
        <v>2681</v>
      </c>
      <c r="B1007" s="495" t="s">
        <v>2082</v>
      </c>
      <c r="C1007" s="495" t="s">
        <v>2057</v>
      </c>
      <c r="D1007" s="495" t="s">
        <v>2266</v>
      </c>
      <c r="E1007" s="495" t="s">
        <v>2267</v>
      </c>
      <c r="F1007" s="498">
        <v>8</v>
      </c>
      <c r="G1007" s="498">
        <v>1448</v>
      </c>
      <c r="H1007" s="498">
        <v>1</v>
      </c>
      <c r="I1007" s="498">
        <v>181</v>
      </c>
      <c r="J1007" s="498">
        <v>6</v>
      </c>
      <c r="K1007" s="498">
        <v>1092</v>
      </c>
      <c r="L1007" s="498">
        <v>0.7541436464088398</v>
      </c>
      <c r="M1007" s="498">
        <v>182</v>
      </c>
      <c r="N1007" s="498">
        <v>4</v>
      </c>
      <c r="O1007" s="498">
        <v>730</v>
      </c>
      <c r="P1007" s="511">
        <v>0.5041436464088398</v>
      </c>
      <c r="Q1007" s="499">
        <v>182.5</v>
      </c>
    </row>
    <row r="1008" spans="1:17" ht="14.4" customHeight="1" x14ac:dyDescent="0.3">
      <c r="A1008" s="494" t="s">
        <v>2681</v>
      </c>
      <c r="B1008" s="495" t="s">
        <v>2082</v>
      </c>
      <c r="C1008" s="495" t="s">
        <v>2057</v>
      </c>
      <c r="D1008" s="495" t="s">
        <v>2268</v>
      </c>
      <c r="E1008" s="495" t="s">
        <v>2269</v>
      </c>
      <c r="F1008" s="498">
        <v>354</v>
      </c>
      <c r="G1008" s="498">
        <v>43896</v>
      </c>
      <c r="H1008" s="498">
        <v>1</v>
      </c>
      <c r="I1008" s="498">
        <v>124</v>
      </c>
      <c r="J1008" s="498">
        <v>401</v>
      </c>
      <c r="K1008" s="498">
        <v>49724</v>
      </c>
      <c r="L1008" s="498">
        <v>1.1327683615819208</v>
      </c>
      <c r="M1008" s="498">
        <v>124</v>
      </c>
      <c r="N1008" s="498">
        <v>386</v>
      </c>
      <c r="O1008" s="498">
        <v>48084</v>
      </c>
      <c r="P1008" s="511">
        <v>1.0954073264078732</v>
      </c>
      <c r="Q1008" s="499">
        <v>124.56994818652849</v>
      </c>
    </row>
    <row r="1009" spans="1:17" ht="14.4" customHeight="1" x14ac:dyDescent="0.3">
      <c r="A1009" s="494" t="s">
        <v>2681</v>
      </c>
      <c r="B1009" s="495" t="s">
        <v>2082</v>
      </c>
      <c r="C1009" s="495" t="s">
        <v>2057</v>
      </c>
      <c r="D1009" s="495" t="s">
        <v>2270</v>
      </c>
      <c r="E1009" s="495" t="s">
        <v>2271</v>
      </c>
      <c r="F1009" s="498">
        <v>534</v>
      </c>
      <c r="G1009" s="498">
        <v>115344</v>
      </c>
      <c r="H1009" s="498">
        <v>1</v>
      </c>
      <c r="I1009" s="498">
        <v>216</v>
      </c>
      <c r="J1009" s="498">
        <v>470</v>
      </c>
      <c r="K1009" s="498">
        <v>101990</v>
      </c>
      <c r="L1009" s="498">
        <v>0.88422458038562912</v>
      </c>
      <c r="M1009" s="498">
        <v>217</v>
      </c>
      <c r="N1009" s="498">
        <v>562</v>
      </c>
      <c r="O1009" s="498">
        <v>122208</v>
      </c>
      <c r="P1009" s="511">
        <v>1.0595089471493966</v>
      </c>
      <c r="Q1009" s="499">
        <v>217.45195729537366</v>
      </c>
    </row>
    <row r="1010" spans="1:17" ht="14.4" customHeight="1" x14ac:dyDescent="0.3">
      <c r="A1010" s="494" t="s">
        <v>2681</v>
      </c>
      <c r="B1010" s="495" t="s">
        <v>2082</v>
      </c>
      <c r="C1010" s="495" t="s">
        <v>2057</v>
      </c>
      <c r="D1010" s="495" t="s">
        <v>2272</v>
      </c>
      <c r="E1010" s="495" t="s">
        <v>2273</v>
      </c>
      <c r="F1010" s="498">
        <v>5</v>
      </c>
      <c r="G1010" s="498">
        <v>1080</v>
      </c>
      <c r="H1010" s="498">
        <v>1</v>
      </c>
      <c r="I1010" s="498">
        <v>216</v>
      </c>
      <c r="J1010" s="498">
        <v>2</v>
      </c>
      <c r="K1010" s="498">
        <v>434</v>
      </c>
      <c r="L1010" s="498">
        <v>0.40185185185185185</v>
      </c>
      <c r="M1010" s="498">
        <v>217</v>
      </c>
      <c r="N1010" s="498"/>
      <c r="O1010" s="498"/>
      <c r="P1010" s="511"/>
      <c r="Q1010" s="499"/>
    </row>
    <row r="1011" spans="1:17" ht="14.4" customHeight="1" x14ac:dyDescent="0.3">
      <c r="A1011" s="494" t="s">
        <v>2681</v>
      </c>
      <c r="B1011" s="495" t="s">
        <v>2082</v>
      </c>
      <c r="C1011" s="495" t="s">
        <v>2057</v>
      </c>
      <c r="D1011" s="495" t="s">
        <v>2276</v>
      </c>
      <c r="E1011" s="495" t="s">
        <v>2277</v>
      </c>
      <c r="F1011" s="498">
        <v>4</v>
      </c>
      <c r="G1011" s="498">
        <v>872</v>
      </c>
      <c r="H1011" s="498">
        <v>1</v>
      </c>
      <c r="I1011" s="498">
        <v>218</v>
      </c>
      <c r="J1011" s="498">
        <v>5</v>
      </c>
      <c r="K1011" s="498">
        <v>1095</v>
      </c>
      <c r="L1011" s="498">
        <v>1.2557339449541285</v>
      </c>
      <c r="M1011" s="498">
        <v>219</v>
      </c>
      <c r="N1011" s="498">
        <v>6</v>
      </c>
      <c r="O1011" s="498">
        <v>1315</v>
      </c>
      <c r="P1011" s="511">
        <v>1.5080275229357798</v>
      </c>
      <c r="Q1011" s="499">
        <v>219.16666666666666</v>
      </c>
    </row>
    <row r="1012" spans="1:17" ht="14.4" customHeight="1" x14ac:dyDescent="0.3">
      <c r="A1012" s="494" t="s">
        <v>2681</v>
      </c>
      <c r="B1012" s="495" t="s">
        <v>2082</v>
      </c>
      <c r="C1012" s="495" t="s">
        <v>2057</v>
      </c>
      <c r="D1012" s="495" t="s">
        <v>2278</v>
      </c>
      <c r="E1012" s="495" t="s">
        <v>2279</v>
      </c>
      <c r="F1012" s="498"/>
      <c r="G1012" s="498"/>
      <c r="H1012" s="498"/>
      <c r="I1012" s="498"/>
      <c r="J1012" s="498"/>
      <c r="K1012" s="498"/>
      <c r="L1012" s="498"/>
      <c r="M1012" s="498"/>
      <c r="N1012" s="498">
        <v>1</v>
      </c>
      <c r="O1012" s="498">
        <v>609</v>
      </c>
      <c r="P1012" s="511"/>
      <c r="Q1012" s="499">
        <v>609</v>
      </c>
    </row>
    <row r="1013" spans="1:17" ht="14.4" customHeight="1" x14ac:dyDescent="0.3">
      <c r="A1013" s="494" t="s">
        <v>2681</v>
      </c>
      <c r="B1013" s="495" t="s">
        <v>2082</v>
      </c>
      <c r="C1013" s="495" t="s">
        <v>2057</v>
      </c>
      <c r="D1013" s="495" t="s">
        <v>2294</v>
      </c>
      <c r="E1013" s="495" t="s">
        <v>2295</v>
      </c>
      <c r="F1013" s="498"/>
      <c r="G1013" s="498"/>
      <c r="H1013" s="498"/>
      <c r="I1013" s="498"/>
      <c r="J1013" s="498">
        <v>2</v>
      </c>
      <c r="K1013" s="498">
        <v>652</v>
      </c>
      <c r="L1013" s="498"/>
      <c r="M1013" s="498">
        <v>326</v>
      </c>
      <c r="N1013" s="498"/>
      <c r="O1013" s="498"/>
      <c r="P1013" s="511"/>
      <c r="Q1013" s="499"/>
    </row>
    <row r="1014" spans="1:17" ht="14.4" customHeight="1" x14ac:dyDescent="0.3">
      <c r="A1014" s="494" t="s">
        <v>2681</v>
      </c>
      <c r="B1014" s="495" t="s">
        <v>2082</v>
      </c>
      <c r="C1014" s="495" t="s">
        <v>2057</v>
      </c>
      <c r="D1014" s="495" t="s">
        <v>2314</v>
      </c>
      <c r="E1014" s="495" t="s">
        <v>2315</v>
      </c>
      <c r="F1014" s="498"/>
      <c r="G1014" s="498"/>
      <c r="H1014" s="498"/>
      <c r="I1014" s="498"/>
      <c r="J1014" s="498"/>
      <c r="K1014" s="498"/>
      <c r="L1014" s="498"/>
      <c r="M1014" s="498"/>
      <c r="N1014" s="498">
        <v>2</v>
      </c>
      <c r="O1014" s="498">
        <v>7630</v>
      </c>
      <c r="P1014" s="511"/>
      <c r="Q1014" s="499">
        <v>3815</v>
      </c>
    </row>
    <row r="1015" spans="1:17" ht="14.4" customHeight="1" x14ac:dyDescent="0.3">
      <c r="A1015" s="494" t="s">
        <v>2681</v>
      </c>
      <c r="B1015" s="495" t="s">
        <v>2082</v>
      </c>
      <c r="C1015" s="495" t="s">
        <v>2057</v>
      </c>
      <c r="D1015" s="495" t="s">
        <v>2330</v>
      </c>
      <c r="E1015" s="495" t="s">
        <v>2331</v>
      </c>
      <c r="F1015" s="498"/>
      <c r="G1015" s="498"/>
      <c r="H1015" s="498"/>
      <c r="I1015" s="498"/>
      <c r="J1015" s="498">
        <v>1</v>
      </c>
      <c r="K1015" s="498">
        <v>1277</v>
      </c>
      <c r="L1015" s="498"/>
      <c r="M1015" s="498">
        <v>1277</v>
      </c>
      <c r="N1015" s="498">
        <v>1</v>
      </c>
      <c r="O1015" s="498">
        <v>1277</v>
      </c>
      <c r="P1015" s="511"/>
      <c r="Q1015" s="499">
        <v>1277</v>
      </c>
    </row>
    <row r="1016" spans="1:17" ht="14.4" customHeight="1" x14ac:dyDescent="0.3">
      <c r="A1016" s="494" t="s">
        <v>2681</v>
      </c>
      <c r="B1016" s="495" t="s">
        <v>2082</v>
      </c>
      <c r="C1016" s="495" t="s">
        <v>2057</v>
      </c>
      <c r="D1016" s="495" t="s">
        <v>2332</v>
      </c>
      <c r="E1016" s="495" t="s">
        <v>2333</v>
      </c>
      <c r="F1016" s="498"/>
      <c r="G1016" s="498"/>
      <c r="H1016" s="498"/>
      <c r="I1016" s="498"/>
      <c r="J1016" s="498">
        <v>1</v>
      </c>
      <c r="K1016" s="498">
        <v>1164</v>
      </c>
      <c r="L1016" s="498"/>
      <c r="M1016" s="498">
        <v>1164</v>
      </c>
      <c r="N1016" s="498">
        <v>1</v>
      </c>
      <c r="O1016" s="498">
        <v>1164</v>
      </c>
      <c r="P1016" s="511"/>
      <c r="Q1016" s="499">
        <v>1164</v>
      </c>
    </row>
    <row r="1017" spans="1:17" ht="14.4" customHeight="1" x14ac:dyDescent="0.3">
      <c r="A1017" s="494" t="s">
        <v>2681</v>
      </c>
      <c r="B1017" s="495" t="s">
        <v>2082</v>
      </c>
      <c r="C1017" s="495" t="s">
        <v>2057</v>
      </c>
      <c r="D1017" s="495" t="s">
        <v>2334</v>
      </c>
      <c r="E1017" s="495" t="s">
        <v>2335</v>
      </c>
      <c r="F1017" s="498">
        <v>3</v>
      </c>
      <c r="G1017" s="498">
        <v>15195</v>
      </c>
      <c r="H1017" s="498">
        <v>1</v>
      </c>
      <c r="I1017" s="498">
        <v>5065</v>
      </c>
      <c r="J1017" s="498">
        <v>5</v>
      </c>
      <c r="K1017" s="498">
        <v>25340</v>
      </c>
      <c r="L1017" s="498">
        <v>1.6676538334978612</v>
      </c>
      <c r="M1017" s="498">
        <v>5068</v>
      </c>
      <c r="N1017" s="498"/>
      <c r="O1017" s="498"/>
      <c r="P1017" s="511"/>
      <c r="Q1017" s="499"/>
    </row>
    <row r="1018" spans="1:17" ht="14.4" customHeight="1" x14ac:dyDescent="0.3">
      <c r="A1018" s="494" t="s">
        <v>2681</v>
      </c>
      <c r="B1018" s="495" t="s">
        <v>2082</v>
      </c>
      <c r="C1018" s="495" t="s">
        <v>2057</v>
      </c>
      <c r="D1018" s="495" t="s">
        <v>2342</v>
      </c>
      <c r="E1018" s="495" t="s">
        <v>2343</v>
      </c>
      <c r="F1018" s="498">
        <v>100</v>
      </c>
      <c r="G1018" s="498">
        <v>17200</v>
      </c>
      <c r="H1018" s="498">
        <v>1</v>
      </c>
      <c r="I1018" s="498">
        <v>172</v>
      </c>
      <c r="J1018" s="498">
        <v>99</v>
      </c>
      <c r="K1018" s="498">
        <v>17127</v>
      </c>
      <c r="L1018" s="498">
        <v>0.99575581395348833</v>
      </c>
      <c r="M1018" s="498">
        <v>173</v>
      </c>
      <c r="N1018" s="498">
        <v>83</v>
      </c>
      <c r="O1018" s="498">
        <v>14403</v>
      </c>
      <c r="P1018" s="511">
        <v>0.83738372093023261</v>
      </c>
      <c r="Q1018" s="499">
        <v>173.53012048192772</v>
      </c>
    </row>
    <row r="1019" spans="1:17" ht="14.4" customHeight="1" x14ac:dyDescent="0.3">
      <c r="A1019" s="494" t="s">
        <v>2681</v>
      </c>
      <c r="B1019" s="495" t="s">
        <v>2082</v>
      </c>
      <c r="C1019" s="495" t="s">
        <v>2057</v>
      </c>
      <c r="D1019" s="495" t="s">
        <v>2344</v>
      </c>
      <c r="E1019" s="495" t="s">
        <v>2345</v>
      </c>
      <c r="F1019" s="498">
        <v>15</v>
      </c>
      <c r="G1019" s="498">
        <v>29910</v>
      </c>
      <c r="H1019" s="498">
        <v>1</v>
      </c>
      <c r="I1019" s="498">
        <v>1994</v>
      </c>
      <c r="J1019" s="498">
        <v>12</v>
      </c>
      <c r="K1019" s="498">
        <v>23952</v>
      </c>
      <c r="L1019" s="498">
        <v>0.80080240722166496</v>
      </c>
      <c r="M1019" s="498">
        <v>1996</v>
      </c>
      <c r="N1019" s="498">
        <v>15</v>
      </c>
      <c r="O1019" s="498">
        <v>29964</v>
      </c>
      <c r="P1019" s="511">
        <v>1.0018054162487462</v>
      </c>
      <c r="Q1019" s="499">
        <v>1997.6</v>
      </c>
    </row>
    <row r="1020" spans="1:17" ht="14.4" customHeight="1" x14ac:dyDescent="0.3">
      <c r="A1020" s="494" t="s">
        <v>2681</v>
      </c>
      <c r="B1020" s="495" t="s">
        <v>2082</v>
      </c>
      <c r="C1020" s="495" t="s">
        <v>2057</v>
      </c>
      <c r="D1020" s="495" t="s">
        <v>2350</v>
      </c>
      <c r="E1020" s="495" t="s">
        <v>2351</v>
      </c>
      <c r="F1020" s="498"/>
      <c r="G1020" s="498"/>
      <c r="H1020" s="498"/>
      <c r="I1020" s="498"/>
      <c r="J1020" s="498">
        <v>1</v>
      </c>
      <c r="K1020" s="498">
        <v>2692</v>
      </c>
      <c r="L1020" s="498"/>
      <c r="M1020" s="498">
        <v>2692</v>
      </c>
      <c r="N1020" s="498"/>
      <c r="O1020" s="498"/>
      <c r="P1020" s="511"/>
      <c r="Q1020" s="499"/>
    </row>
    <row r="1021" spans="1:17" ht="14.4" customHeight="1" x14ac:dyDescent="0.3">
      <c r="A1021" s="494" t="s">
        <v>2681</v>
      </c>
      <c r="B1021" s="495" t="s">
        <v>2082</v>
      </c>
      <c r="C1021" s="495" t="s">
        <v>2057</v>
      </c>
      <c r="D1021" s="495" t="s">
        <v>2352</v>
      </c>
      <c r="E1021" s="495" t="s">
        <v>2353</v>
      </c>
      <c r="F1021" s="498"/>
      <c r="G1021" s="498"/>
      <c r="H1021" s="498"/>
      <c r="I1021" s="498"/>
      <c r="J1021" s="498">
        <v>1</v>
      </c>
      <c r="K1021" s="498">
        <v>5180</v>
      </c>
      <c r="L1021" s="498"/>
      <c r="M1021" s="498">
        <v>5180</v>
      </c>
      <c r="N1021" s="498"/>
      <c r="O1021" s="498"/>
      <c r="P1021" s="511"/>
      <c r="Q1021" s="499"/>
    </row>
    <row r="1022" spans="1:17" ht="14.4" customHeight="1" x14ac:dyDescent="0.3">
      <c r="A1022" s="494" t="s">
        <v>2681</v>
      </c>
      <c r="B1022" s="495" t="s">
        <v>2082</v>
      </c>
      <c r="C1022" s="495" t="s">
        <v>2057</v>
      </c>
      <c r="D1022" s="495" t="s">
        <v>2356</v>
      </c>
      <c r="E1022" s="495" t="s">
        <v>2357</v>
      </c>
      <c r="F1022" s="498"/>
      <c r="G1022" s="498"/>
      <c r="H1022" s="498"/>
      <c r="I1022" s="498"/>
      <c r="J1022" s="498"/>
      <c r="K1022" s="498"/>
      <c r="L1022" s="498"/>
      <c r="M1022" s="498"/>
      <c r="N1022" s="498">
        <v>1</v>
      </c>
      <c r="O1022" s="498">
        <v>658</v>
      </c>
      <c r="P1022" s="511"/>
      <c r="Q1022" s="499">
        <v>658</v>
      </c>
    </row>
    <row r="1023" spans="1:17" ht="14.4" customHeight="1" x14ac:dyDescent="0.3">
      <c r="A1023" s="494" t="s">
        <v>2681</v>
      </c>
      <c r="B1023" s="495" t="s">
        <v>2082</v>
      </c>
      <c r="C1023" s="495" t="s">
        <v>2057</v>
      </c>
      <c r="D1023" s="495" t="s">
        <v>2364</v>
      </c>
      <c r="E1023" s="495" t="s">
        <v>2365</v>
      </c>
      <c r="F1023" s="498">
        <v>120</v>
      </c>
      <c r="G1023" s="498">
        <v>17880</v>
      </c>
      <c r="H1023" s="498">
        <v>1</v>
      </c>
      <c r="I1023" s="498">
        <v>149</v>
      </c>
      <c r="J1023" s="498">
        <v>175</v>
      </c>
      <c r="K1023" s="498">
        <v>26250</v>
      </c>
      <c r="L1023" s="498">
        <v>1.4681208053691275</v>
      </c>
      <c r="M1023" s="498">
        <v>150</v>
      </c>
      <c r="N1023" s="498">
        <v>137</v>
      </c>
      <c r="O1023" s="498">
        <v>20604</v>
      </c>
      <c r="P1023" s="511">
        <v>1.1523489932885906</v>
      </c>
      <c r="Q1023" s="499">
        <v>150.39416058394161</v>
      </c>
    </row>
    <row r="1024" spans="1:17" ht="14.4" customHeight="1" x14ac:dyDescent="0.3">
      <c r="A1024" s="494" t="s">
        <v>2681</v>
      </c>
      <c r="B1024" s="495" t="s">
        <v>2082</v>
      </c>
      <c r="C1024" s="495" t="s">
        <v>2057</v>
      </c>
      <c r="D1024" s="495" t="s">
        <v>2366</v>
      </c>
      <c r="E1024" s="495" t="s">
        <v>2367</v>
      </c>
      <c r="F1024" s="498">
        <v>95</v>
      </c>
      <c r="G1024" s="498">
        <v>18240</v>
      </c>
      <c r="H1024" s="498">
        <v>1</v>
      </c>
      <c r="I1024" s="498">
        <v>192</v>
      </c>
      <c r="J1024" s="498">
        <v>115</v>
      </c>
      <c r="K1024" s="498">
        <v>22195</v>
      </c>
      <c r="L1024" s="498">
        <v>1.2168311403508771</v>
      </c>
      <c r="M1024" s="498">
        <v>193</v>
      </c>
      <c r="N1024" s="498">
        <v>128</v>
      </c>
      <c r="O1024" s="498">
        <v>24782</v>
      </c>
      <c r="P1024" s="511">
        <v>1.3586622807017543</v>
      </c>
      <c r="Q1024" s="499">
        <v>193.609375</v>
      </c>
    </row>
    <row r="1025" spans="1:17" ht="14.4" customHeight="1" x14ac:dyDescent="0.3">
      <c r="A1025" s="494" t="s">
        <v>2681</v>
      </c>
      <c r="B1025" s="495" t="s">
        <v>2082</v>
      </c>
      <c r="C1025" s="495" t="s">
        <v>2057</v>
      </c>
      <c r="D1025" s="495" t="s">
        <v>2368</v>
      </c>
      <c r="E1025" s="495" t="s">
        <v>2369</v>
      </c>
      <c r="F1025" s="498">
        <v>121</v>
      </c>
      <c r="G1025" s="498">
        <v>23837</v>
      </c>
      <c r="H1025" s="498">
        <v>1</v>
      </c>
      <c r="I1025" s="498">
        <v>197</v>
      </c>
      <c r="J1025" s="498">
        <v>267</v>
      </c>
      <c r="K1025" s="498">
        <v>52866</v>
      </c>
      <c r="L1025" s="498">
        <v>2.2178126442085833</v>
      </c>
      <c r="M1025" s="498">
        <v>198</v>
      </c>
      <c r="N1025" s="498">
        <v>448</v>
      </c>
      <c r="O1025" s="498">
        <v>88913</v>
      </c>
      <c r="P1025" s="511">
        <v>3.7300415320719891</v>
      </c>
      <c r="Q1025" s="499">
        <v>198.46651785714286</v>
      </c>
    </row>
    <row r="1026" spans="1:17" ht="14.4" customHeight="1" x14ac:dyDescent="0.3">
      <c r="A1026" s="494" t="s">
        <v>2681</v>
      </c>
      <c r="B1026" s="495" t="s">
        <v>2082</v>
      </c>
      <c r="C1026" s="495" t="s">
        <v>2057</v>
      </c>
      <c r="D1026" s="495" t="s">
        <v>2370</v>
      </c>
      <c r="E1026" s="495" t="s">
        <v>2371</v>
      </c>
      <c r="F1026" s="498"/>
      <c r="G1026" s="498"/>
      <c r="H1026" s="498"/>
      <c r="I1026" s="498"/>
      <c r="J1026" s="498"/>
      <c r="K1026" s="498"/>
      <c r="L1026" s="498"/>
      <c r="M1026" s="498"/>
      <c r="N1026" s="498">
        <v>1</v>
      </c>
      <c r="O1026" s="498">
        <v>415</v>
      </c>
      <c r="P1026" s="511"/>
      <c r="Q1026" s="499">
        <v>415</v>
      </c>
    </row>
    <row r="1027" spans="1:17" ht="14.4" customHeight="1" x14ac:dyDescent="0.3">
      <c r="A1027" s="494" t="s">
        <v>2681</v>
      </c>
      <c r="B1027" s="495" t="s">
        <v>2082</v>
      </c>
      <c r="C1027" s="495" t="s">
        <v>2057</v>
      </c>
      <c r="D1027" s="495" t="s">
        <v>2374</v>
      </c>
      <c r="E1027" s="495" t="s">
        <v>2375</v>
      </c>
      <c r="F1027" s="498">
        <v>3</v>
      </c>
      <c r="G1027" s="498">
        <v>471</v>
      </c>
      <c r="H1027" s="498">
        <v>1</v>
      </c>
      <c r="I1027" s="498">
        <v>157</v>
      </c>
      <c r="J1027" s="498">
        <v>3</v>
      </c>
      <c r="K1027" s="498">
        <v>474</v>
      </c>
      <c r="L1027" s="498">
        <v>1.0063694267515924</v>
      </c>
      <c r="M1027" s="498">
        <v>158</v>
      </c>
      <c r="N1027" s="498">
        <v>4</v>
      </c>
      <c r="O1027" s="498">
        <v>635</v>
      </c>
      <c r="P1027" s="511">
        <v>1.3481953290870488</v>
      </c>
      <c r="Q1027" s="499">
        <v>158.75</v>
      </c>
    </row>
    <row r="1028" spans="1:17" ht="14.4" customHeight="1" x14ac:dyDescent="0.3">
      <c r="A1028" s="494" t="s">
        <v>2681</v>
      </c>
      <c r="B1028" s="495" t="s">
        <v>2082</v>
      </c>
      <c r="C1028" s="495" t="s">
        <v>2057</v>
      </c>
      <c r="D1028" s="495" t="s">
        <v>2380</v>
      </c>
      <c r="E1028" s="495" t="s">
        <v>2381</v>
      </c>
      <c r="F1028" s="498">
        <v>1</v>
      </c>
      <c r="G1028" s="498">
        <v>2116</v>
      </c>
      <c r="H1028" s="498">
        <v>1</v>
      </c>
      <c r="I1028" s="498">
        <v>2116</v>
      </c>
      <c r="J1028" s="498">
        <v>10</v>
      </c>
      <c r="K1028" s="498">
        <v>21180</v>
      </c>
      <c r="L1028" s="498">
        <v>10.00945179584121</v>
      </c>
      <c r="M1028" s="498">
        <v>2118</v>
      </c>
      <c r="N1028" s="498">
        <v>4</v>
      </c>
      <c r="O1028" s="498">
        <v>8478</v>
      </c>
      <c r="P1028" s="511">
        <v>4.0066162570888473</v>
      </c>
      <c r="Q1028" s="499">
        <v>2119.5</v>
      </c>
    </row>
    <row r="1029" spans="1:17" ht="14.4" customHeight="1" x14ac:dyDescent="0.3">
      <c r="A1029" s="494" t="s">
        <v>2681</v>
      </c>
      <c r="B1029" s="495" t="s">
        <v>2082</v>
      </c>
      <c r="C1029" s="495" t="s">
        <v>2057</v>
      </c>
      <c r="D1029" s="495" t="s">
        <v>2382</v>
      </c>
      <c r="E1029" s="495" t="s">
        <v>2315</v>
      </c>
      <c r="F1029" s="498"/>
      <c r="G1029" s="498"/>
      <c r="H1029" s="498"/>
      <c r="I1029" s="498"/>
      <c r="J1029" s="498"/>
      <c r="K1029" s="498"/>
      <c r="L1029" s="498"/>
      <c r="M1029" s="498"/>
      <c r="N1029" s="498">
        <v>2</v>
      </c>
      <c r="O1029" s="498">
        <v>3728</v>
      </c>
      <c r="P1029" s="511"/>
      <c r="Q1029" s="499">
        <v>1864</v>
      </c>
    </row>
    <row r="1030" spans="1:17" ht="14.4" customHeight="1" x14ac:dyDescent="0.3">
      <c r="A1030" s="494" t="s">
        <v>2681</v>
      </c>
      <c r="B1030" s="495" t="s">
        <v>2082</v>
      </c>
      <c r="C1030" s="495" t="s">
        <v>2057</v>
      </c>
      <c r="D1030" s="495" t="s">
        <v>2391</v>
      </c>
      <c r="E1030" s="495" t="s">
        <v>2392</v>
      </c>
      <c r="F1030" s="498"/>
      <c r="G1030" s="498"/>
      <c r="H1030" s="498"/>
      <c r="I1030" s="498"/>
      <c r="J1030" s="498">
        <v>1</v>
      </c>
      <c r="K1030" s="498">
        <v>8384</v>
      </c>
      <c r="L1030" s="498"/>
      <c r="M1030" s="498">
        <v>8384</v>
      </c>
      <c r="N1030" s="498">
        <v>2</v>
      </c>
      <c r="O1030" s="498">
        <v>16768</v>
      </c>
      <c r="P1030" s="511"/>
      <c r="Q1030" s="499">
        <v>8384</v>
      </c>
    </row>
    <row r="1031" spans="1:17" ht="14.4" customHeight="1" x14ac:dyDescent="0.3">
      <c r="A1031" s="494" t="s">
        <v>2681</v>
      </c>
      <c r="B1031" s="495" t="s">
        <v>2082</v>
      </c>
      <c r="C1031" s="495" t="s">
        <v>2057</v>
      </c>
      <c r="D1031" s="495" t="s">
        <v>2403</v>
      </c>
      <c r="E1031" s="495" t="s">
        <v>2404</v>
      </c>
      <c r="F1031" s="498">
        <v>1</v>
      </c>
      <c r="G1031" s="498">
        <v>275</v>
      </c>
      <c r="H1031" s="498">
        <v>1</v>
      </c>
      <c r="I1031" s="498">
        <v>275</v>
      </c>
      <c r="J1031" s="498">
        <v>6</v>
      </c>
      <c r="K1031" s="498">
        <v>1656</v>
      </c>
      <c r="L1031" s="498">
        <v>6.0218181818181815</v>
      </c>
      <c r="M1031" s="498">
        <v>276</v>
      </c>
      <c r="N1031" s="498">
        <v>5</v>
      </c>
      <c r="O1031" s="498">
        <v>1386</v>
      </c>
      <c r="P1031" s="511">
        <v>5.04</v>
      </c>
      <c r="Q1031" s="499">
        <v>277.2</v>
      </c>
    </row>
    <row r="1032" spans="1:17" ht="14.4" customHeight="1" x14ac:dyDescent="0.3">
      <c r="A1032" s="494" t="s">
        <v>2683</v>
      </c>
      <c r="B1032" s="495" t="s">
        <v>2082</v>
      </c>
      <c r="C1032" s="495" t="s">
        <v>2083</v>
      </c>
      <c r="D1032" s="495" t="s">
        <v>2091</v>
      </c>
      <c r="E1032" s="495" t="s">
        <v>2090</v>
      </c>
      <c r="F1032" s="498"/>
      <c r="G1032" s="498"/>
      <c r="H1032" s="498"/>
      <c r="I1032" s="498"/>
      <c r="J1032" s="498"/>
      <c r="K1032" s="498"/>
      <c r="L1032" s="498"/>
      <c r="M1032" s="498"/>
      <c r="N1032" s="498">
        <v>0.2</v>
      </c>
      <c r="O1032" s="498">
        <v>1335.72</v>
      </c>
      <c r="P1032" s="511"/>
      <c r="Q1032" s="499">
        <v>6678.5999999999995</v>
      </c>
    </row>
    <row r="1033" spans="1:17" ht="14.4" customHeight="1" x14ac:dyDescent="0.3">
      <c r="A1033" s="494" t="s">
        <v>2683</v>
      </c>
      <c r="B1033" s="495" t="s">
        <v>2082</v>
      </c>
      <c r="C1033" s="495" t="s">
        <v>2083</v>
      </c>
      <c r="D1033" s="495" t="s">
        <v>2096</v>
      </c>
      <c r="E1033" s="495" t="s">
        <v>683</v>
      </c>
      <c r="F1033" s="498">
        <v>5.6</v>
      </c>
      <c r="G1033" s="498">
        <v>7027.76</v>
      </c>
      <c r="H1033" s="498">
        <v>1</v>
      </c>
      <c r="I1033" s="498">
        <v>1254.957142857143</v>
      </c>
      <c r="J1033" s="498">
        <v>1.9</v>
      </c>
      <c r="K1033" s="498">
        <v>1862.81</v>
      </c>
      <c r="L1033" s="498">
        <v>0.26506454403679125</v>
      </c>
      <c r="M1033" s="498">
        <v>980.42631578947373</v>
      </c>
      <c r="N1033" s="498">
        <v>4.3</v>
      </c>
      <c r="O1033" s="498">
        <v>4252.8100000000004</v>
      </c>
      <c r="P1033" s="511">
        <v>0.60514445570138997</v>
      </c>
      <c r="Q1033" s="499">
        <v>989.02558139534892</v>
      </c>
    </row>
    <row r="1034" spans="1:17" ht="14.4" customHeight="1" x14ac:dyDescent="0.3">
      <c r="A1034" s="494" t="s">
        <v>2683</v>
      </c>
      <c r="B1034" s="495" t="s">
        <v>2082</v>
      </c>
      <c r="C1034" s="495" t="s">
        <v>2083</v>
      </c>
      <c r="D1034" s="495" t="s">
        <v>2099</v>
      </c>
      <c r="E1034" s="495" t="s">
        <v>781</v>
      </c>
      <c r="F1034" s="498"/>
      <c r="G1034" s="498"/>
      <c r="H1034" s="498"/>
      <c r="I1034" s="498"/>
      <c r="J1034" s="498">
        <v>0.32</v>
      </c>
      <c r="K1034" s="498">
        <v>3307.96</v>
      </c>
      <c r="L1034" s="498"/>
      <c r="M1034" s="498">
        <v>10337.375</v>
      </c>
      <c r="N1034" s="498">
        <v>0.34</v>
      </c>
      <c r="O1034" s="498">
        <v>3514.69</v>
      </c>
      <c r="P1034" s="511"/>
      <c r="Q1034" s="499">
        <v>10337.323529411764</v>
      </c>
    </row>
    <row r="1035" spans="1:17" ht="14.4" customHeight="1" x14ac:dyDescent="0.3">
      <c r="A1035" s="494" t="s">
        <v>2683</v>
      </c>
      <c r="B1035" s="495" t="s">
        <v>2082</v>
      </c>
      <c r="C1035" s="495" t="s">
        <v>2083</v>
      </c>
      <c r="D1035" s="495" t="s">
        <v>2102</v>
      </c>
      <c r="E1035" s="495" t="s">
        <v>781</v>
      </c>
      <c r="F1035" s="498">
        <v>0.2</v>
      </c>
      <c r="G1035" s="498">
        <v>1289.99</v>
      </c>
      <c r="H1035" s="498">
        <v>1</v>
      </c>
      <c r="I1035" s="498">
        <v>6449.95</v>
      </c>
      <c r="J1035" s="498"/>
      <c r="K1035" s="498"/>
      <c r="L1035" s="498"/>
      <c r="M1035" s="498"/>
      <c r="N1035" s="498"/>
      <c r="O1035" s="498"/>
      <c r="P1035" s="511"/>
      <c r="Q1035" s="499"/>
    </row>
    <row r="1036" spans="1:17" ht="14.4" customHeight="1" x14ac:dyDescent="0.3">
      <c r="A1036" s="494" t="s">
        <v>2683</v>
      </c>
      <c r="B1036" s="495" t="s">
        <v>2082</v>
      </c>
      <c r="C1036" s="495" t="s">
        <v>2083</v>
      </c>
      <c r="D1036" s="495" t="s">
        <v>2104</v>
      </c>
      <c r="E1036" s="495" t="s">
        <v>2105</v>
      </c>
      <c r="F1036" s="498"/>
      <c r="G1036" s="498"/>
      <c r="H1036" s="498"/>
      <c r="I1036" s="498"/>
      <c r="J1036" s="498">
        <v>0.15</v>
      </c>
      <c r="K1036" s="498">
        <v>39.950000000000003</v>
      </c>
      <c r="L1036" s="498"/>
      <c r="M1036" s="498">
        <v>266.33333333333337</v>
      </c>
      <c r="N1036" s="498"/>
      <c r="O1036" s="498"/>
      <c r="P1036" s="511"/>
      <c r="Q1036" s="499"/>
    </row>
    <row r="1037" spans="1:17" ht="14.4" customHeight="1" x14ac:dyDescent="0.3">
      <c r="A1037" s="494" t="s">
        <v>2683</v>
      </c>
      <c r="B1037" s="495" t="s">
        <v>2082</v>
      </c>
      <c r="C1037" s="495" t="s">
        <v>2083</v>
      </c>
      <c r="D1037" s="495" t="s">
        <v>2110</v>
      </c>
      <c r="E1037" s="495" t="s">
        <v>706</v>
      </c>
      <c r="F1037" s="498">
        <v>0.51</v>
      </c>
      <c r="G1037" s="498">
        <v>2760.79</v>
      </c>
      <c r="H1037" s="498">
        <v>1</v>
      </c>
      <c r="I1037" s="498">
        <v>5413.3137254901958</v>
      </c>
      <c r="J1037" s="498"/>
      <c r="K1037" s="498"/>
      <c r="L1037" s="498"/>
      <c r="M1037" s="498"/>
      <c r="N1037" s="498"/>
      <c r="O1037" s="498"/>
      <c r="P1037" s="511"/>
      <c r="Q1037" s="499"/>
    </row>
    <row r="1038" spans="1:17" ht="14.4" customHeight="1" x14ac:dyDescent="0.3">
      <c r="A1038" s="494" t="s">
        <v>2683</v>
      </c>
      <c r="B1038" s="495" t="s">
        <v>2082</v>
      </c>
      <c r="C1038" s="495" t="s">
        <v>2083</v>
      </c>
      <c r="D1038" s="495" t="s">
        <v>2111</v>
      </c>
      <c r="E1038" s="495" t="s">
        <v>706</v>
      </c>
      <c r="F1038" s="498">
        <v>2.4699999999999998</v>
      </c>
      <c r="G1038" s="498">
        <v>26741.739999999998</v>
      </c>
      <c r="H1038" s="498">
        <v>1</v>
      </c>
      <c r="I1038" s="498">
        <v>10826.615384615385</v>
      </c>
      <c r="J1038" s="498">
        <v>1.82</v>
      </c>
      <c r="K1038" s="498">
        <v>19798.410000000003</v>
      </c>
      <c r="L1038" s="498">
        <v>0.74035608752459658</v>
      </c>
      <c r="M1038" s="498">
        <v>10878.247252747255</v>
      </c>
      <c r="N1038" s="498">
        <v>1.02</v>
      </c>
      <c r="O1038" s="498">
        <v>11139.99</v>
      </c>
      <c r="P1038" s="511">
        <v>0.41657685700332142</v>
      </c>
      <c r="Q1038" s="499">
        <v>10921.558823529411</v>
      </c>
    </row>
    <row r="1039" spans="1:17" ht="14.4" customHeight="1" x14ac:dyDescent="0.3">
      <c r="A1039" s="494" t="s">
        <v>2683</v>
      </c>
      <c r="B1039" s="495" t="s">
        <v>2082</v>
      </c>
      <c r="C1039" s="495" t="s">
        <v>2083</v>
      </c>
      <c r="D1039" s="495" t="s">
        <v>2112</v>
      </c>
      <c r="E1039" s="495" t="s">
        <v>803</v>
      </c>
      <c r="F1039" s="498">
        <v>1.9000000000000001</v>
      </c>
      <c r="G1039" s="498">
        <v>3684.3</v>
      </c>
      <c r="H1039" s="498">
        <v>1</v>
      </c>
      <c r="I1039" s="498">
        <v>1939.1052631578948</v>
      </c>
      <c r="J1039" s="498">
        <v>0.2</v>
      </c>
      <c r="K1039" s="498">
        <v>389.52</v>
      </c>
      <c r="L1039" s="498">
        <v>0.10572428955296799</v>
      </c>
      <c r="M1039" s="498">
        <v>1947.6</v>
      </c>
      <c r="N1039" s="498">
        <v>0.4</v>
      </c>
      <c r="O1039" s="498">
        <v>782.44</v>
      </c>
      <c r="P1039" s="511">
        <v>0.21237141383709254</v>
      </c>
      <c r="Q1039" s="499">
        <v>1956.1000000000001</v>
      </c>
    </row>
    <row r="1040" spans="1:17" ht="14.4" customHeight="1" x14ac:dyDescent="0.3">
      <c r="A1040" s="494" t="s">
        <v>2683</v>
      </c>
      <c r="B1040" s="495" t="s">
        <v>2082</v>
      </c>
      <c r="C1040" s="495" t="s">
        <v>2083</v>
      </c>
      <c r="D1040" s="495" t="s">
        <v>2114</v>
      </c>
      <c r="E1040" s="495" t="s">
        <v>706</v>
      </c>
      <c r="F1040" s="498"/>
      <c r="G1040" s="498"/>
      <c r="H1040" s="498"/>
      <c r="I1040" s="498"/>
      <c r="J1040" s="498"/>
      <c r="K1040" s="498"/>
      <c r="L1040" s="498"/>
      <c r="M1040" s="498"/>
      <c r="N1040" s="498">
        <v>1.65</v>
      </c>
      <c r="O1040" s="498">
        <v>3604.11</v>
      </c>
      <c r="P1040" s="511"/>
      <c r="Q1040" s="499">
        <v>2184.3090909090911</v>
      </c>
    </row>
    <row r="1041" spans="1:17" ht="14.4" customHeight="1" x14ac:dyDescent="0.3">
      <c r="A1041" s="494" t="s">
        <v>2683</v>
      </c>
      <c r="B1041" s="495" t="s">
        <v>2082</v>
      </c>
      <c r="C1041" s="495" t="s">
        <v>2083</v>
      </c>
      <c r="D1041" s="495" t="s">
        <v>2115</v>
      </c>
      <c r="E1041" s="495" t="s">
        <v>691</v>
      </c>
      <c r="F1041" s="498"/>
      <c r="G1041" s="498"/>
      <c r="H1041" s="498"/>
      <c r="I1041" s="498"/>
      <c r="J1041" s="498"/>
      <c r="K1041" s="498"/>
      <c r="L1041" s="498"/>
      <c r="M1041" s="498"/>
      <c r="N1041" s="498">
        <v>0.15</v>
      </c>
      <c r="O1041" s="498">
        <v>56.9</v>
      </c>
      <c r="P1041" s="511"/>
      <c r="Q1041" s="499">
        <v>379.33333333333331</v>
      </c>
    </row>
    <row r="1042" spans="1:17" ht="14.4" customHeight="1" x14ac:dyDescent="0.3">
      <c r="A1042" s="494" t="s">
        <v>2683</v>
      </c>
      <c r="B1042" s="495" t="s">
        <v>2082</v>
      </c>
      <c r="C1042" s="495" t="s">
        <v>2083</v>
      </c>
      <c r="D1042" s="495" t="s">
        <v>2117</v>
      </c>
      <c r="E1042" s="495" t="s">
        <v>668</v>
      </c>
      <c r="F1042" s="498">
        <v>0.15000000000000002</v>
      </c>
      <c r="G1042" s="498">
        <v>140.49</v>
      </c>
      <c r="H1042" s="498">
        <v>1</v>
      </c>
      <c r="I1042" s="498">
        <v>936.59999999999991</v>
      </c>
      <c r="J1042" s="498">
        <v>0.25</v>
      </c>
      <c r="K1042" s="498">
        <v>235.38</v>
      </c>
      <c r="L1042" s="498">
        <v>1.6754217382020071</v>
      </c>
      <c r="M1042" s="498">
        <v>941.52</v>
      </c>
      <c r="N1042" s="498">
        <v>0.1</v>
      </c>
      <c r="O1042" s="498">
        <v>94.48</v>
      </c>
      <c r="P1042" s="511">
        <v>0.67250338102356033</v>
      </c>
      <c r="Q1042" s="499">
        <v>944.8</v>
      </c>
    </row>
    <row r="1043" spans="1:17" ht="14.4" customHeight="1" x14ac:dyDescent="0.3">
      <c r="A1043" s="494" t="s">
        <v>2683</v>
      </c>
      <c r="B1043" s="495" t="s">
        <v>2082</v>
      </c>
      <c r="C1043" s="495" t="s">
        <v>2048</v>
      </c>
      <c r="D1043" s="495" t="s">
        <v>2124</v>
      </c>
      <c r="E1043" s="495" t="s">
        <v>2125</v>
      </c>
      <c r="F1043" s="498"/>
      <c r="G1043" s="498"/>
      <c r="H1043" s="498"/>
      <c r="I1043" s="498"/>
      <c r="J1043" s="498"/>
      <c r="K1043" s="498"/>
      <c r="L1043" s="498"/>
      <c r="M1043" s="498"/>
      <c r="N1043" s="498">
        <v>1</v>
      </c>
      <c r="O1043" s="498">
        <v>1707.1</v>
      </c>
      <c r="P1043" s="511"/>
      <c r="Q1043" s="499">
        <v>1707.1</v>
      </c>
    </row>
    <row r="1044" spans="1:17" ht="14.4" customHeight="1" x14ac:dyDescent="0.3">
      <c r="A1044" s="494" t="s">
        <v>2683</v>
      </c>
      <c r="B1044" s="495" t="s">
        <v>2082</v>
      </c>
      <c r="C1044" s="495" t="s">
        <v>2048</v>
      </c>
      <c r="D1044" s="495" t="s">
        <v>2128</v>
      </c>
      <c r="E1044" s="495" t="s">
        <v>2129</v>
      </c>
      <c r="F1044" s="498">
        <v>1</v>
      </c>
      <c r="G1044" s="498">
        <v>972.32</v>
      </c>
      <c r="H1044" s="498">
        <v>1</v>
      </c>
      <c r="I1044" s="498">
        <v>972.32</v>
      </c>
      <c r="J1044" s="498">
        <v>2</v>
      </c>
      <c r="K1044" s="498">
        <v>1944.64</v>
      </c>
      <c r="L1044" s="498">
        <v>2</v>
      </c>
      <c r="M1044" s="498">
        <v>972.32</v>
      </c>
      <c r="N1044" s="498">
        <v>2</v>
      </c>
      <c r="O1044" s="498">
        <v>1944.64</v>
      </c>
      <c r="P1044" s="511">
        <v>2</v>
      </c>
      <c r="Q1044" s="499">
        <v>972.32</v>
      </c>
    </row>
    <row r="1045" spans="1:17" ht="14.4" customHeight="1" x14ac:dyDescent="0.3">
      <c r="A1045" s="494" t="s">
        <v>2683</v>
      </c>
      <c r="B1045" s="495" t="s">
        <v>2082</v>
      </c>
      <c r="C1045" s="495" t="s">
        <v>2048</v>
      </c>
      <c r="D1045" s="495" t="s">
        <v>2132</v>
      </c>
      <c r="E1045" s="495" t="s">
        <v>2133</v>
      </c>
      <c r="F1045" s="498">
        <v>1</v>
      </c>
      <c r="G1045" s="498">
        <v>1932.09</v>
      </c>
      <c r="H1045" s="498">
        <v>1</v>
      </c>
      <c r="I1045" s="498">
        <v>1932.09</v>
      </c>
      <c r="J1045" s="498">
        <v>1</v>
      </c>
      <c r="K1045" s="498">
        <v>1932.09</v>
      </c>
      <c r="L1045" s="498">
        <v>1</v>
      </c>
      <c r="M1045" s="498">
        <v>1932.09</v>
      </c>
      <c r="N1045" s="498"/>
      <c r="O1045" s="498"/>
      <c r="P1045" s="511"/>
      <c r="Q1045" s="499"/>
    </row>
    <row r="1046" spans="1:17" ht="14.4" customHeight="1" x14ac:dyDescent="0.3">
      <c r="A1046" s="494" t="s">
        <v>2683</v>
      </c>
      <c r="B1046" s="495" t="s">
        <v>2082</v>
      </c>
      <c r="C1046" s="495" t="s">
        <v>2048</v>
      </c>
      <c r="D1046" s="495" t="s">
        <v>2134</v>
      </c>
      <c r="E1046" s="495" t="s">
        <v>2135</v>
      </c>
      <c r="F1046" s="498"/>
      <c r="G1046" s="498"/>
      <c r="H1046" s="498"/>
      <c r="I1046" s="498"/>
      <c r="J1046" s="498">
        <v>2</v>
      </c>
      <c r="K1046" s="498">
        <v>2055.52</v>
      </c>
      <c r="L1046" s="498"/>
      <c r="M1046" s="498">
        <v>1027.76</v>
      </c>
      <c r="N1046" s="498"/>
      <c r="O1046" s="498"/>
      <c r="P1046" s="511"/>
      <c r="Q1046" s="499"/>
    </row>
    <row r="1047" spans="1:17" ht="14.4" customHeight="1" x14ac:dyDescent="0.3">
      <c r="A1047" s="494" t="s">
        <v>2683</v>
      </c>
      <c r="B1047" s="495" t="s">
        <v>2082</v>
      </c>
      <c r="C1047" s="495" t="s">
        <v>2048</v>
      </c>
      <c r="D1047" s="495" t="s">
        <v>2190</v>
      </c>
      <c r="E1047" s="495" t="s">
        <v>2189</v>
      </c>
      <c r="F1047" s="498">
        <v>1</v>
      </c>
      <c r="G1047" s="498">
        <v>5259.23</v>
      </c>
      <c r="H1047" s="498">
        <v>1</v>
      </c>
      <c r="I1047" s="498">
        <v>5259.23</v>
      </c>
      <c r="J1047" s="498"/>
      <c r="K1047" s="498"/>
      <c r="L1047" s="498"/>
      <c r="M1047" s="498"/>
      <c r="N1047" s="498"/>
      <c r="O1047" s="498"/>
      <c r="P1047" s="511"/>
      <c r="Q1047" s="499"/>
    </row>
    <row r="1048" spans="1:17" ht="14.4" customHeight="1" x14ac:dyDescent="0.3">
      <c r="A1048" s="494" t="s">
        <v>2683</v>
      </c>
      <c r="B1048" s="495" t="s">
        <v>2082</v>
      </c>
      <c r="C1048" s="495" t="s">
        <v>2048</v>
      </c>
      <c r="D1048" s="495" t="s">
        <v>2201</v>
      </c>
      <c r="E1048" s="495" t="s">
        <v>2200</v>
      </c>
      <c r="F1048" s="498">
        <v>1</v>
      </c>
      <c r="G1048" s="498">
        <v>888.06</v>
      </c>
      <c r="H1048" s="498">
        <v>1</v>
      </c>
      <c r="I1048" s="498">
        <v>888.06</v>
      </c>
      <c r="J1048" s="498">
        <v>3</v>
      </c>
      <c r="K1048" s="498">
        <v>2664.18</v>
      </c>
      <c r="L1048" s="498">
        <v>3</v>
      </c>
      <c r="M1048" s="498">
        <v>888.06</v>
      </c>
      <c r="N1048" s="498">
        <v>2</v>
      </c>
      <c r="O1048" s="498">
        <v>1776.12</v>
      </c>
      <c r="P1048" s="511">
        <v>2</v>
      </c>
      <c r="Q1048" s="499">
        <v>888.06</v>
      </c>
    </row>
    <row r="1049" spans="1:17" ht="14.4" customHeight="1" x14ac:dyDescent="0.3">
      <c r="A1049" s="494" t="s">
        <v>2683</v>
      </c>
      <c r="B1049" s="495" t="s">
        <v>2082</v>
      </c>
      <c r="C1049" s="495" t="s">
        <v>2048</v>
      </c>
      <c r="D1049" s="495" t="s">
        <v>2202</v>
      </c>
      <c r="E1049" s="495" t="s">
        <v>2203</v>
      </c>
      <c r="F1049" s="498"/>
      <c r="G1049" s="498"/>
      <c r="H1049" s="498"/>
      <c r="I1049" s="498"/>
      <c r="J1049" s="498">
        <v>2</v>
      </c>
      <c r="K1049" s="498">
        <v>1776.12</v>
      </c>
      <c r="L1049" s="498"/>
      <c r="M1049" s="498">
        <v>888.06</v>
      </c>
      <c r="N1049" s="498"/>
      <c r="O1049" s="498"/>
      <c r="P1049" s="511"/>
      <c r="Q1049" s="499"/>
    </row>
    <row r="1050" spans="1:17" ht="14.4" customHeight="1" x14ac:dyDescent="0.3">
      <c r="A1050" s="494" t="s">
        <v>2683</v>
      </c>
      <c r="B1050" s="495" t="s">
        <v>2082</v>
      </c>
      <c r="C1050" s="495" t="s">
        <v>2048</v>
      </c>
      <c r="D1050" s="495" t="s">
        <v>2206</v>
      </c>
      <c r="E1050" s="495" t="s">
        <v>2207</v>
      </c>
      <c r="F1050" s="498">
        <v>7</v>
      </c>
      <c r="G1050" s="498">
        <v>27291.599999999999</v>
      </c>
      <c r="H1050" s="498">
        <v>1</v>
      </c>
      <c r="I1050" s="498">
        <v>3898.7999999999997</v>
      </c>
      <c r="J1050" s="498">
        <v>2</v>
      </c>
      <c r="K1050" s="498">
        <v>7797.6</v>
      </c>
      <c r="L1050" s="498">
        <v>0.28571428571428575</v>
      </c>
      <c r="M1050" s="498">
        <v>3898.8</v>
      </c>
      <c r="N1050" s="498">
        <v>7</v>
      </c>
      <c r="O1050" s="498">
        <v>27291.599999999999</v>
      </c>
      <c r="P1050" s="511">
        <v>1</v>
      </c>
      <c r="Q1050" s="499">
        <v>3898.7999999999997</v>
      </c>
    </row>
    <row r="1051" spans="1:17" ht="14.4" customHeight="1" x14ac:dyDescent="0.3">
      <c r="A1051" s="494" t="s">
        <v>2683</v>
      </c>
      <c r="B1051" s="495" t="s">
        <v>2082</v>
      </c>
      <c r="C1051" s="495" t="s">
        <v>2048</v>
      </c>
      <c r="D1051" s="495" t="s">
        <v>2489</v>
      </c>
      <c r="E1051" s="495" t="s">
        <v>2490</v>
      </c>
      <c r="F1051" s="498"/>
      <c r="G1051" s="498"/>
      <c r="H1051" s="498"/>
      <c r="I1051" s="498"/>
      <c r="J1051" s="498"/>
      <c r="K1051" s="498"/>
      <c r="L1051" s="498"/>
      <c r="M1051" s="498"/>
      <c r="N1051" s="498">
        <v>1</v>
      </c>
      <c r="O1051" s="498">
        <v>3644.58</v>
      </c>
      <c r="P1051" s="511"/>
      <c r="Q1051" s="499">
        <v>3644.58</v>
      </c>
    </row>
    <row r="1052" spans="1:17" ht="14.4" customHeight="1" x14ac:dyDescent="0.3">
      <c r="A1052" s="494" t="s">
        <v>2683</v>
      </c>
      <c r="B1052" s="495" t="s">
        <v>2082</v>
      </c>
      <c r="C1052" s="495" t="s">
        <v>2048</v>
      </c>
      <c r="D1052" s="495" t="s">
        <v>2218</v>
      </c>
      <c r="E1052" s="495" t="s">
        <v>2219</v>
      </c>
      <c r="F1052" s="498">
        <v>1</v>
      </c>
      <c r="G1052" s="498">
        <v>359.1</v>
      </c>
      <c r="H1052" s="498">
        <v>1</v>
      </c>
      <c r="I1052" s="498">
        <v>359.1</v>
      </c>
      <c r="J1052" s="498">
        <v>1</v>
      </c>
      <c r="K1052" s="498">
        <v>359.1</v>
      </c>
      <c r="L1052" s="498">
        <v>1</v>
      </c>
      <c r="M1052" s="498">
        <v>359.1</v>
      </c>
      <c r="N1052" s="498">
        <v>2</v>
      </c>
      <c r="O1052" s="498">
        <v>718.2</v>
      </c>
      <c r="P1052" s="511">
        <v>2</v>
      </c>
      <c r="Q1052" s="499">
        <v>359.1</v>
      </c>
    </row>
    <row r="1053" spans="1:17" ht="14.4" customHeight="1" x14ac:dyDescent="0.3">
      <c r="A1053" s="494" t="s">
        <v>2683</v>
      </c>
      <c r="B1053" s="495" t="s">
        <v>2082</v>
      </c>
      <c r="C1053" s="495" t="s">
        <v>2048</v>
      </c>
      <c r="D1053" s="495" t="s">
        <v>2220</v>
      </c>
      <c r="E1053" s="495" t="s">
        <v>2221</v>
      </c>
      <c r="F1053" s="498">
        <v>1</v>
      </c>
      <c r="G1053" s="498">
        <v>893.9</v>
      </c>
      <c r="H1053" s="498">
        <v>1</v>
      </c>
      <c r="I1053" s="498">
        <v>893.9</v>
      </c>
      <c r="J1053" s="498">
        <v>4</v>
      </c>
      <c r="K1053" s="498">
        <v>3575.6</v>
      </c>
      <c r="L1053" s="498">
        <v>4</v>
      </c>
      <c r="M1053" s="498">
        <v>893.9</v>
      </c>
      <c r="N1053" s="498"/>
      <c r="O1053" s="498"/>
      <c r="P1053" s="511"/>
      <c r="Q1053" s="499"/>
    </row>
    <row r="1054" spans="1:17" ht="14.4" customHeight="1" x14ac:dyDescent="0.3">
      <c r="A1054" s="494" t="s">
        <v>2683</v>
      </c>
      <c r="B1054" s="495" t="s">
        <v>2082</v>
      </c>
      <c r="C1054" s="495" t="s">
        <v>2048</v>
      </c>
      <c r="D1054" s="495" t="s">
        <v>2222</v>
      </c>
      <c r="E1054" s="495" t="s">
        <v>2223</v>
      </c>
      <c r="F1054" s="498"/>
      <c r="G1054" s="498"/>
      <c r="H1054" s="498"/>
      <c r="I1054" s="498"/>
      <c r="J1054" s="498"/>
      <c r="K1054" s="498"/>
      <c r="L1054" s="498"/>
      <c r="M1054" s="498"/>
      <c r="N1054" s="498">
        <v>2</v>
      </c>
      <c r="O1054" s="498">
        <v>1787.8</v>
      </c>
      <c r="P1054" s="511"/>
      <c r="Q1054" s="499">
        <v>893.9</v>
      </c>
    </row>
    <row r="1055" spans="1:17" ht="14.4" customHeight="1" x14ac:dyDescent="0.3">
      <c r="A1055" s="494" t="s">
        <v>2683</v>
      </c>
      <c r="B1055" s="495" t="s">
        <v>2082</v>
      </c>
      <c r="C1055" s="495" t="s">
        <v>2048</v>
      </c>
      <c r="D1055" s="495" t="s">
        <v>2224</v>
      </c>
      <c r="E1055" s="495" t="s">
        <v>2225</v>
      </c>
      <c r="F1055" s="498">
        <v>1</v>
      </c>
      <c r="G1055" s="498">
        <v>16831.689999999999</v>
      </c>
      <c r="H1055" s="498">
        <v>1</v>
      </c>
      <c r="I1055" s="498">
        <v>16831.689999999999</v>
      </c>
      <c r="J1055" s="498">
        <v>1</v>
      </c>
      <c r="K1055" s="498">
        <v>16831.689999999999</v>
      </c>
      <c r="L1055" s="498">
        <v>1</v>
      </c>
      <c r="M1055" s="498">
        <v>16831.689999999999</v>
      </c>
      <c r="N1055" s="498">
        <v>1</v>
      </c>
      <c r="O1055" s="498">
        <v>16831.689999999999</v>
      </c>
      <c r="P1055" s="511">
        <v>1</v>
      </c>
      <c r="Q1055" s="499">
        <v>16831.689999999999</v>
      </c>
    </row>
    <row r="1056" spans="1:17" ht="14.4" customHeight="1" x14ac:dyDescent="0.3">
      <c r="A1056" s="494" t="s">
        <v>2683</v>
      </c>
      <c r="B1056" s="495" t="s">
        <v>2082</v>
      </c>
      <c r="C1056" s="495" t="s">
        <v>2048</v>
      </c>
      <c r="D1056" s="495" t="s">
        <v>2457</v>
      </c>
      <c r="E1056" s="495" t="s">
        <v>2458</v>
      </c>
      <c r="F1056" s="498"/>
      <c r="G1056" s="498"/>
      <c r="H1056" s="498"/>
      <c r="I1056" s="498"/>
      <c r="J1056" s="498"/>
      <c r="K1056" s="498"/>
      <c r="L1056" s="498"/>
      <c r="M1056" s="498"/>
      <c r="N1056" s="498">
        <v>2</v>
      </c>
      <c r="O1056" s="498">
        <v>10401.36</v>
      </c>
      <c r="P1056" s="511"/>
      <c r="Q1056" s="499">
        <v>5200.68</v>
      </c>
    </row>
    <row r="1057" spans="1:17" ht="14.4" customHeight="1" x14ac:dyDescent="0.3">
      <c r="A1057" s="494" t="s">
        <v>2683</v>
      </c>
      <c r="B1057" s="495" t="s">
        <v>2082</v>
      </c>
      <c r="C1057" s="495" t="s">
        <v>2048</v>
      </c>
      <c r="D1057" s="495" t="s">
        <v>2228</v>
      </c>
      <c r="E1057" s="495" t="s">
        <v>2229</v>
      </c>
      <c r="F1057" s="498">
        <v>1</v>
      </c>
      <c r="G1057" s="498">
        <v>6587.13</v>
      </c>
      <c r="H1057" s="498">
        <v>1</v>
      </c>
      <c r="I1057" s="498">
        <v>6587.13</v>
      </c>
      <c r="J1057" s="498"/>
      <c r="K1057" s="498"/>
      <c r="L1057" s="498"/>
      <c r="M1057" s="498"/>
      <c r="N1057" s="498">
        <v>2</v>
      </c>
      <c r="O1057" s="498">
        <v>13174.26</v>
      </c>
      <c r="P1057" s="511">
        <v>2</v>
      </c>
      <c r="Q1057" s="499">
        <v>6587.13</v>
      </c>
    </row>
    <row r="1058" spans="1:17" ht="14.4" customHeight="1" x14ac:dyDescent="0.3">
      <c r="A1058" s="494" t="s">
        <v>2683</v>
      </c>
      <c r="B1058" s="495" t="s">
        <v>2082</v>
      </c>
      <c r="C1058" s="495" t="s">
        <v>2048</v>
      </c>
      <c r="D1058" s="495" t="s">
        <v>2661</v>
      </c>
      <c r="E1058" s="495" t="s">
        <v>2662</v>
      </c>
      <c r="F1058" s="498"/>
      <c r="G1058" s="498"/>
      <c r="H1058" s="498"/>
      <c r="I1058" s="498"/>
      <c r="J1058" s="498">
        <v>2</v>
      </c>
      <c r="K1058" s="498">
        <v>6357.26</v>
      </c>
      <c r="L1058" s="498"/>
      <c r="M1058" s="498">
        <v>3178.63</v>
      </c>
      <c r="N1058" s="498"/>
      <c r="O1058" s="498"/>
      <c r="P1058" s="511"/>
      <c r="Q1058" s="499"/>
    </row>
    <row r="1059" spans="1:17" ht="14.4" customHeight="1" x14ac:dyDescent="0.3">
      <c r="A1059" s="494" t="s">
        <v>2683</v>
      </c>
      <c r="B1059" s="495" t="s">
        <v>2082</v>
      </c>
      <c r="C1059" s="495" t="s">
        <v>2048</v>
      </c>
      <c r="D1059" s="495" t="s">
        <v>2497</v>
      </c>
      <c r="E1059" s="495" t="s">
        <v>2498</v>
      </c>
      <c r="F1059" s="498"/>
      <c r="G1059" s="498"/>
      <c r="H1059" s="498"/>
      <c r="I1059" s="498"/>
      <c r="J1059" s="498"/>
      <c r="K1059" s="498"/>
      <c r="L1059" s="498"/>
      <c r="M1059" s="498"/>
      <c r="N1059" s="498">
        <v>2</v>
      </c>
      <c r="O1059" s="498">
        <v>2170.4</v>
      </c>
      <c r="P1059" s="511"/>
      <c r="Q1059" s="499">
        <v>1085.2</v>
      </c>
    </row>
    <row r="1060" spans="1:17" ht="14.4" customHeight="1" x14ac:dyDescent="0.3">
      <c r="A1060" s="494" t="s">
        <v>2683</v>
      </c>
      <c r="B1060" s="495" t="s">
        <v>2082</v>
      </c>
      <c r="C1060" s="495" t="s">
        <v>2048</v>
      </c>
      <c r="D1060" s="495" t="s">
        <v>2684</v>
      </c>
      <c r="E1060" s="495" t="s">
        <v>2685</v>
      </c>
      <c r="F1060" s="498"/>
      <c r="G1060" s="498"/>
      <c r="H1060" s="498"/>
      <c r="I1060" s="498"/>
      <c r="J1060" s="498"/>
      <c r="K1060" s="498"/>
      <c r="L1060" s="498"/>
      <c r="M1060" s="498"/>
      <c r="N1060" s="498">
        <v>1</v>
      </c>
      <c r="O1060" s="498">
        <v>704</v>
      </c>
      <c r="P1060" s="511"/>
      <c r="Q1060" s="499">
        <v>704</v>
      </c>
    </row>
    <row r="1061" spans="1:17" ht="14.4" customHeight="1" x14ac:dyDescent="0.3">
      <c r="A1061" s="494" t="s">
        <v>2683</v>
      </c>
      <c r="B1061" s="495" t="s">
        <v>2082</v>
      </c>
      <c r="C1061" s="495" t="s">
        <v>2057</v>
      </c>
      <c r="D1061" s="495" t="s">
        <v>2262</v>
      </c>
      <c r="E1061" s="495" t="s">
        <v>2263</v>
      </c>
      <c r="F1061" s="498">
        <v>4</v>
      </c>
      <c r="G1061" s="498">
        <v>816</v>
      </c>
      <c r="H1061" s="498">
        <v>1</v>
      </c>
      <c r="I1061" s="498">
        <v>204</v>
      </c>
      <c r="J1061" s="498">
        <v>2</v>
      </c>
      <c r="K1061" s="498">
        <v>410</v>
      </c>
      <c r="L1061" s="498">
        <v>0.50245098039215685</v>
      </c>
      <c r="M1061" s="498">
        <v>205</v>
      </c>
      <c r="N1061" s="498">
        <v>2</v>
      </c>
      <c r="O1061" s="498">
        <v>412</v>
      </c>
      <c r="P1061" s="511">
        <v>0.50490196078431371</v>
      </c>
      <c r="Q1061" s="499">
        <v>206</v>
      </c>
    </row>
    <row r="1062" spans="1:17" ht="14.4" customHeight="1" x14ac:dyDescent="0.3">
      <c r="A1062" s="494" t="s">
        <v>2683</v>
      </c>
      <c r="B1062" s="495" t="s">
        <v>2082</v>
      </c>
      <c r="C1062" s="495" t="s">
        <v>2057</v>
      </c>
      <c r="D1062" s="495" t="s">
        <v>2264</v>
      </c>
      <c r="E1062" s="495" t="s">
        <v>2265</v>
      </c>
      <c r="F1062" s="498"/>
      <c r="G1062" s="498"/>
      <c r="H1062" s="498"/>
      <c r="I1062" s="498"/>
      <c r="J1062" s="498">
        <v>1</v>
      </c>
      <c r="K1062" s="498">
        <v>150</v>
      </c>
      <c r="L1062" s="498"/>
      <c r="M1062" s="498">
        <v>150</v>
      </c>
      <c r="N1062" s="498"/>
      <c r="O1062" s="498"/>
      <c r="P1062" s="511"/>
      <c r="Q1062" s="499"/>
    </row>
    <row r="1063" spans="1:17" ht="14.4" customHeight="1" x14ac:dyDescent="0.3">
      <c r="A1063" s="494" t="s">
        <v>2683</v>
      </c>
      <c r="B1063" s="495" t="s">
        <v>2082</v>
      </c>
      <c r="C1063" s="495" t="s">
        <v>2057</v>
      </c>
      <c r="D1063" s="495" t="s">
        <v>2266</v>
      </c>
      <c r="E1063" s="495" t="s">
        <v>2267</v>
      </c>
      <c r="F1063" s="498"/>
      <c r="G1063" s="498"/>
      <c r="H1063" s="498"/>
      <c r="I1063" s="498"/>
      <c r="J1063" s="498">
        <v>1</v>
      </c>
      <c r="K1063" s="498">
        <v>182</v>
      </c>
      <c r="L1063" s="498"/>
      <c r="M1063" s="498">
        <v>182</v>
      </c>
      <c r="N1063" s="498">
        <v>2</v>
      </c>
      <c r="O1063" s="498">
        <v>365</v>
      </c>
      <c r="P1063" s="511"/>
      <c r="Q1063" s="499">
        <v>182.5</v>
      </c>
    </row>
    <row r="1064" spans="1:17" ht="14.4" customHeight="1" x14ac:dyDescent="0.3">
      <c r="A1064" s="494" t="s">
        <v>2683</v>
      </c>
      <c r="B1064" s="495" t="s">
        <v>2082</v>
      </c>
      <c r="C1064" s="495" t="s">
        <v>2057</v>
      </c>
      <c r="D1064" s="495" t="s">
        <v>2268</v>
      </c>
      <c r="E1064" s="495" t="s">
        <v>2269</v>
      </c>
      <c r="F1064" s="498"/>
      <c r="G1064" s="498"/>
      <c r="H1064" s="498"/>
      <c r="I1064" s="498"/>
      <c r="J1064" s="498">
        <v>2</v>
      </c>
      <c r="K1064" s="498">
        <v>248</v>
      </c>
      <c r="L1064" s="498"/>
      <c r="M1064" s="498">
        <v>124</v>
      </c>
      <c r="N1064" s="498">
        <v>3</v>
      </c>
      <c r="O1064" s="498">
        <v>375</v>
      </c>
      <c r="P1064" s="511"/>
      <c r="Q1064" s="499">
        <v>125</v>
      </c>
    </row>
    <row r="1065" spans="1:17" ht="14.4" customHeight="1" x14ac:dyDescent="0.3">
      <c r="A1065" s="494" t="s">
        <v>2683</v>
      </c>
      <c r="B1065" s="495" t="s">
        <v>2082</v>
      </c>
      <c r="C1065" s="495" t="s">
        <v>2057</v>
      </c>
      <c r="D1065" s="495" t="s">
        <v>2270</v>
      </c>
      <c r="E1065" s="495" t="s">
        <v>2271</v>
      </c>
      <c r="F1065" s="498">
        <v>2</v>
      </c>
      <c r="G1065" s="498">
        <v>432</v>
      </c>
      <c r="H1065" s="498">
        <v>1</v>
      </c>
      <c r="I1065" s="498">
        <v>216</v>
      </c>
      <c r="J1065" s="498">
        <v>3</v>
      </c>
      <c r="K1065" s="498">
        <v>651</v>
      </c>
      <c r="L1065" s="498">
        <v>1.5069444444444444</v>
      </c>
      <c r="M1065" s="498">
        <v>217</v>
      </c>
      <c r="N1065" s="498">
        <v>2</v>
      </c>
      <c r="O1065" s="498">
        <v>436</v>
      </c>
      <c r="P1065" s="511">
        <v>1.0092592592592593</v>
      </c>
      <c r="Q1065" s="499">
        <v>218</v>
      </c>
    </row>
    <row r="1066" spans="1:17" ht="14.4" customHeight="1" x14ac:dyDescent="0.3">
      <c r="A1066" s="494" t="s">
        <v>2683</v>
      </c>
      <c r="B1066" s="495" t="s">
        <v>2082</v>
      </c>
      <c r="C1066" s="495" t="s">
        <v>2057</v>
      </c>
      <c r="D1066" s="495" t="s">
        <v>2272</v>
      </c>
      <c r="E1066" s="495" t="s">
        <v>2273</v>
      </c>
      <c r="F1066" s="498">
        <v>2</v>
      </c>
      <c r="G1066" s="498">
        <v>432</v>
      </c>
      <c r="H1066" s="498">
        <v>1</v>
      </c>
      <c r="I1066" s="498">
        <v>216</v>
      </c>
      <c r="J1066" s="498"/>
      <c r="K1066" s="498"/>
      <c r="L1066" s="498"/>
      <c r="M1066" s="498"/>
      <c r="N1066" s="498">
        <v>1</v>
      </c>
      <c r="O1066" s="498">
        <v>217</v>
      </c>
      <c r="P1066" s="511">
        <v>0.50231481481481477</v>
      </c>
      <c r="Q1066" s="499">
        <v>217</v>
      </c>
    </row>
    <row r="1067" spans="1:17" ht="14.4" customHeight="1" x14ac:dyDescent="0.3">
      <c r="A1067" s="494" t="s">
        <v>2683</v>
      </c>
      <c r="B1067" s="495" t="s">
        <v>2082</v>
      </c>
      <c r="C1067" s="495" t="s">
        <v>2057</v>
      </c>
      <c r="D1067" s="495" t="s">
        <v>2276</v>
      </c>
      <c r="E1067" s="495" t="s">
        <v>2277</v>
      </c>
      <c r="F1067" s="498">
        <v>32</v>
      </c>
      <c r="G1067" s="498">
        <v>6976</v>
      </c>
      <c r="H1067" s="498">
        <v>1</v>
      </c>
      <c r="I1067" s="498">
        <v>218</v>
      </c>
      <c r="J1067" s="498">
        <v>74</v>
      </c>
      <c r="K1067" s="498">
        <v>16206</v>
      </c>
      <c r="L1067" s="498">
        <v>2.3231077981651378</v>
      </c>
      <c r="M1067" s="498">
        <v>219</v>
      </c>
      <c r="N1067" s="498">
        <v>247</v>
      </c>
      <c r="O1067" s="498">
        <v>54253</v>
      </c>
      <c r="P1067" s="511">
        <v>7.777092889908257</v>
      </c>
      <c r="Q1067" s="499">
        <v>219.64777327935224</v>
      </c>
    </row>
    <row r="1068" spans="1:17" ht="14.4" customHeight="1" x14ac:dyDescent="0.3">
      <c r="A1068" s="494" t="s">
        <v>2683</v>
      </c>
      <c r="B1068" s="495" t="s">
        <v>2082</v>
      </c>
      <c r="C1068" s="495" t="s">
        <v>2057</v>
      </c>
      <c r="D1068" s="495" t="s">
        <v>2278</v>
      </c>
      <c r="E1068" s="495" t="s">
        <v>2279</v>
      </c>
      <c r="F1068" s="498"/>
      <c r="G1068" s="498"/>
      <c r="H1068" s="498"/>
      <c r="I1068" s="498"/>
      <c r="J1068" s="498"/>
      <c r="K1068" s="498"/>
      <c r="L1068" s="498"/>
      <c r="M1068" s="498"/>
      <c r="N1068" s="498">
        <v>1</v>
      </c>
      <c r="O1068" s="498">
        <v>609</v>
      </c>
      <c r="P1068" s="511"/>
      <c r="Q1068" s="499">
        <v>609</v>
      </c>
    </row>
    <row r="1069" spans="1:17" ht="14.4" customHeight="1" x14ac:dyDescent="0.3">
      <c r="A1069" s="494" t="s">
        <v>2683</v>
      </c>
      <c r="B1069" s="495" t="s">
        <v>2082</v>
      </c>
      <c r="C1069" s="495" t="s">
        <v>2057</v>
      </c>
      <c r="D1069" s="495" t="s">
        <v>2282</v>
      </c>
      <c r="E1069" s="495" t="s">
        <v>2283</v>
      </c>
      <c r="F1069" s="498"/>
      <c r="G1069" s="498"/>
      <c r="H1069" s="498"/>
      <c r="I1069" s="498"/>
      <c r="J1069" s="498">
        <v>1</v>
      </c>
      <c r="K1069" s="498">
        <v>1014</v>
      </c>
      <c r="L1069" s="498"/>
      <c r="M1069" s="498">
        <v>1014</v>
      </c>
      <c r="N1069" s="498"/>
      <c r="O1069" s="498"/>
      <c r="P1069" s="511"/>
      <c r="Q1069" s="499"/>
    </row>
    <row r="1070" spans="1:17" ht="14.4" customHeight="1" x14ac:dyDescent="0.3">
      <c r="A1070" s="494" t="s">
        <v>2683</v>
      </c>
      <c r="B1070" s="495" t="s">
        <v>2082</v>
      </c>
      <c r="C1070" s="495" t="s">
        <v>2057</v>
      </c>
      <c r="D1070" s="495" t="s">
        <v>2292</v>
      </c>
      <c r="E1070" s="495" t="s">
        <v>2293</v>
      </c>
      <c r="F1070" s="498">
        <v>1</v>
      </c>
      <c r="G1070" s="498">
        <v>256</v>
      </c>
      <c r="H1070" s="498">
        <v>1</v>
      </c>
      <c r="I1070" s="498">
        <v>256</v>
      </c>
      <c r="J1070" s="498">
        <v>52</v>
      </c>
      <c r="K1070" s="498">
        <v>13364</v>
      </c>
      <c r="L1070" s="498">
        <v>52.203125</v>
      </c>
      <c r="M1070" s="498">
        <v>257</v>
      </c>
      <c r="N1070" s="498"/>
      <c r="O1070" s="498"/>
      <c r="P1070" s="511"/>
      <c r="Q1070" s="499"/>
    </row>
    <row r="1071" spans="1:17" ht="14.4" customHeight="1" x14ac:dyDescent="0.3">
      <c r="A1071" s="494" t="s">
        <v>2683</v>
      </c>
      <c r="B1071" s="495" t="s">
        <v>2082</v>
      </c>
      <c r="C1071" s="495" t="s">
        <v>2057</v>
      </c>
      <c r="D1071" s="495" t="s">
        <v>2294</v>
      </c>
      <c r="E1071" s="495" t="s">
        <v>2295</v>
      </c>
      <c r="F1071" s="498">
        <v>3</v>
      </c>
      <c r="G1071" s="498">
        <v>975</v>
      </c>
      <c r="H1071" s="498">
        <v>1</v>
      </c>
      <c r="I1071" s="498">
        <v>325</v>
      </c>
      <c r="J1071" s="498">
        <v>4</v>
      </c>
      <c r="K1071" s="498">
        <v>1304</v>
      </c>
      <c r="L1071" s="498">
        <v>1.3374358974358975</v>
      </c>
      <c r="M1071" s="498">
        <v>326</v>
      </c>
      <c r="N1071" s="498">
        <v>3</v>
      </c>
      <c r="O1071" s="498">
        <v>978</v>
      </c>
      <c r="P1071" s="511">
        <v>1.003076923076923</v>
      </c>
      <c r="Q1071" s="499">
        <v>326</v>
      </c>
    </row>
    <row r="1072" spans="1:17" ht="14.4" customHeight="1" x14ac:dyDescent="0.3">
      <c r="A1072" s="494" t="s">
        <v>2683</v>
      </c>
      <c r="B1072" s="495" t="s">
        <v>2082</v>
      </c>
      <c r="C1072" s="495" t="s">
        <v>2057</v>
      </c>
      <c r="D1072" s="495" t="s">
        <v>2300</v>
      </c>
      <c r="E1072" s="495" t="s">
        <v>2301</v>
      </c>
      <c r="F1072" s="498">
        <v>1</v>
      </c>
      <c r="G1072" s="498">
        <v>4122</v>
      </c>
      <c r="H1072" s="498">
        <v>1</v>
      </c>
      <c r="I1072" s="498">
        <v>4122</v>
      </c>
      <c r="J1072" s="498">
        <v>2</v>
      </c>
      <c r="K1072" s="498">
        <v>8254</v>
      </c>
      <c r="L1072" s="498">
        <v>2.002426006792819</v>
      </c>
      <c r="M1072" s="498">
        <v>4127</v>
      </c>
      <c r="N1072" s="498">
        <v>2</v>
      </c>
      <c r="O1072" s="498">
        <v>8270</v>
      </c>
      <c r="P1072" s="511">
        <v>2.0063076176613293</v>
      </c>
      <c r="Q1072" s="499">
        <v>4135</v>
      </c>
    </row>
    <row r="1073" spans="1:17" ht="14.4" customHeight="1" x14ac:dyDescent="0.3">
      <c r="A1073" s="494" t="s">
        <v>2683</v>
      </c>
      <c r="B1073" s="495" t="s">
        <v>2082</v>
      </c>
      <c r="C1073" s="495" t="s">
        <v>2057</v>
      </c>
      <c r="D1073" s="495" t="s">
        <v>2302</v>
      </c>
      <c r="E1073" s="495" t="s">
        <v>2303</v>
      </c>
      <c r="F1073" s="498">
        <v>1</v>
      </c>
      <c r="G1073" s="498">
        <v>277</v>
      </c>
      <c r="H1073" s="498">
        <v>1</v>
      </c>
      <c r="I1073" s="498">
        <v>277</v>
      </c>
      <c r="J1073" s="498"/>
      <c r="K1073" s="498"/>
      <c r="L1073" s="498"/>
      <c r="M1073" s="498"/>
      <c r="N1073" s="498"/>
      <c r="O1073" s="498"/>
      <c r="P1073" s="511"/>
      <c r="Q1073" s="499"/>
    </row>
    <row r="1074" spans="1:17" ht="14.4" customHeight="1" x14ac:dyDescent="0.3">
      <c r="A1074" s="494" t="s">
        <v>2683</v>
      </c>
      <c r="B1074" s="495" t="s">
        <v>2082</v>
      </c>
      <c r="C1074" s="495" t="s">
        <v>2057</v>
      </c>
      <c r="D1074" s="495" t="s">
        <v>2314</v>
      </c>
      <c r="E1074" s="495" t="s">
        <v>2315</v>
      </c>
      <c r="F1074" s="498">
        <v>2</v>
      </c>
      <c r="G1074" s="498">
        <v>7622</v>
      </c>
      <c r="H1074" s="498">
        <v>1</v>
      </c>
      <c r="I1074" s="498">
        <v>3811</v>
      </c>
      <c r="J1074" s="498">
        <v>4</v>
      </c>
      <c r="K1074" s="498">
        <v>15260</v>
      </c>
      <c r="L1074" s="498">
        <v>2.0020991865652058</v>
      </c>
      <c r="M1074" s="498">
        <v>3815</v>
      </c>
      <c r="N1074" s="498">
        <v>5</v>
      </c>
      <c r="O1074" s="498">
        <v>19105</v>
      </c>
      <c r="P1074" s="511">
        <v>2.5065599580162687</v>
      </c>
      <c r="Q1074" s="499">
        <v>3821</v>
      </c>
    </row>
    <row r="1075" spans="1:17" ht="14.4" customHeight="1" x14ac:dyDescent="0.3">
      <c r="A1075" s="494" t="s">
        <v>2683</v>
      </c>
      <c r="B1075" s="495" t="s">
        <v>2082</v>
      </c>
      <c r="C1075" s="495" t="s">
        <v>2057</v>
      </c>
      <c r="D1075" s="495" t="s">
        <v>2330</v>
      </c>
      <c r="E1075" s="495" t="s">
        <v>2331</v>
      </c>
      <c r="F1075" s="498">
        <v>31</v>
      </c>
      <c r="G1075" s="498">
        <v>39556</v>
      </c>
      <c r="H1075" s="498">
        <v>1</v>
      </c>
      <c r="I1075" s="498">
        <v>1276</v>
      </c>
      <c r="J1075" s="498">
        <v>29</v>
      </c>
      <c r="K1075" s="498">
        <v>37033</v>
      </c>
      <c r="L1075" s="498">
        <v>0.9362170087976539</v>
      </c>
      <c r="M1075" s="498">
        <v>1277</v>
      </c>
      <c r="N1075" s="498">
        <v>20</v>
      </c>
      <c r="O1075" s="498">
        <v>25573</v>
      </c>
      <c r="P1075" s="511">
        <v>0.64650116290828197</v>
      </c>
      <c r="Q1075" s="499">
        <v>1278.6500000000001</v>
      </c>
    </row>
    <row r="1076" spans="1:17" ht="14.4" customHeight="1" x14ac:dyDescent="0.3">
      <c r="A1076" s="494" t="s">
        <v>2683</v>
      </c>
      <c r="B1076" s="495" t="s">
        <v>2082</v>
      </c>
      <c r="C1076" s="495" t="s">
        <v>2057</v>
      </c>
      <c r="D1076" s="495" t="s">
        <v>2332</v>
      </c>
      <c r="E1076" s="495" t="s">
        <v>2333</v>
      </c>
      <c r="F1076" s="498">
        <v>26</v>
      </c>
      <c r="G1076" s="498">
        <v>30238</v>
      </c>
      <c r="H1076" s="498">
        <v>1</v>
      </c>
      <c r="I1076" s="498">
        <v>1163</v>
      </c>
      <c r="J1076" s="498">
        <v>26</v>
      </c>
      <c r="K1076" s="498">
        <v>30264</v>
      </c>
      <c r="L1076" s="498">
        <v>1.000859845227859</v>
      </c>
      <c r="M1076" s="498">
        <v>1164</v>
      </c>
      <c r="N1076" s="498">
        <v>9</v>
      </c>
      <c r="O1076" s="498">
        <v>10492</v>
      </c>
      <c r="P1076" s="511">
        <v>0.34698062041140287</v>
      </c>
      <c r="Q1076" s="499">
        <v>1165.7777777777778</v>
      </c>
    </row>
    <row r="1077" spans="1:17" ht="14.4" customHeight="1" x14ac:dyDescent="0.3">
      <c r="A1077" s="494" t="s">
        <v>2683</v>
      </c>
      <c r="B1077" s="495" t="s">
        <v>2082</v>
      </c>
      <c r="C1077" s="495" t="s">
        <v>2057</v>
      </c>
      <c r="D1077" s="495" t="s">
        <v>2334</v>
      </c>
      <c r="E1077" s="495" t="s">
        <v>2335</v>
      </c>
      <c r="F1077" s="498"/>
      <c r="G1077" s="498"/>
      <c r="H1077" s="498"/>
      <c r="I1077" s="498"/>
      <c r="J1077" s="498">
        <v>2</v>
      </c>
      <c r="K1077" s="498">
        <v>10136</v>
      </c>
      <c r="L1077" s="498"/>
      <c r="M1077" s="498">
        <v>5068</v>
      </c>
      <c r="N1077" s="498">
        <v>2</v>
      </c>
      <c r="O1077" s="498">
        <v>10148</v>
      </c>
      <c r="P1077" s="511"/>
      <c r="Q1077" s="499">
        <v>5074</v>
      </c>
    </row>
    <row r="1078" spans="1:17" ht="14.4" customHeight="1" x14ac:dyDescent="0.3">
      <c r="A1078" s="494" t="s">
        <v>2683</v>
      </c>
      <c r="B1078" s="495" t="s">
        <v>2082</v>
      </c>
      <c r="C1078" s="495" t="s">
        <v>2057</v>
      </c>
      <c r="D1078" s="495" t="s">
        <v>2340</v>
      </c>
      <c r="E1078" s="495" t="s">
        <v>2341</v>
      </c>
      <c r="F1078" s="498"/>
      <c r="G1078" s="498"/>
      <c r="H1078" s="498"/>
      <c r="I1078" s="498"/>
      <c r="J1078" s="498"/>
      <c r="K1078" s="498"/>
      <c r="L1078" s="498"/>
      <c r="M1078" s="498"/>
      <c r="N1078" s="498">
        <v>1</v>
      </c>
      <c r="O1078" s="498">
        <v>742</v>
      </c>
      <c r="P1078" s="511"/>
      <c r="Q1078" s="499">
        <v>742</v>
      </c>
    </row>
    <row r="1079" spans="1:17" ht="14.4" customHeight="1" x14ac:dyDescent="0.3">
      <c r="A1079" s="494" t="s">
        <v>2683</v>
      </c>
      <c r="B1079" s="495" t="s">
        <v>2082</v>
      </c>
      <c r="C1079" s="495" t="s">
        <v>2057</v>
      </c>
      <c r="D1079" s="495" t="s">
        <v>2342</v>
      </c>
      <c r="E1079" s="495" t="s">
        <v>2343</v>
      </c>
      <c r="F1079" s="498">
        <v>103</v>
      </c>
      <c r="G1079" s="498">
        <v>17716</v>
      </c>
      <c r="H1079" s="498">
        <v>1</v>
      </c>
      <c r="I1079" s="498">
        <v>172</v>
      </c>
      <c r="J1079" s="498">
        <v>73</v>
      </c>
      <c r="K1079" s="498">
        <v>12629</v>
      </c>
      <c r="L1079" s="498">
        <v>0.71285843305486563</v>
      </c>
      <c r="M1079" s="498">
        <v>173</v>
      </c>
      <c r="N1079" s="498">
        <v>90</v>
      </c>
      <c r="O1079" s="498">
        <v>15620</v>
      </c>
      <c r="P1079" s="511">
        <v>0.88168886881914654</v>
      </c>
      <c r="Q1079" s="499">
        <v>173.55555555555554</v>
      </c>
    </row>
    <row r="1080" spans="1:17" ht="14.4" customHeight="1" x14ac:dyDescent="0.3">
      <c r="A1080" s="494" t="s">
        <v>2683</v>
      </c>
      <c r="B1080" s="495" t="s">
        <v>2082</v>
      </c>
      <c r="C1080" s="495" t="s">
        <v>2057</v>
      </c>
      <c r="D1080" s="495" t="s">
        <v>2344</v>
      </c>
      <c r="E1080" s="495" t="s">
        <v>2345</v>
      </c>
      <c r="F1080" s="498">
        <v>49</v>
      </c>
      <c r="G1080" s="498">
        <v>97706</v>
      </c>
      <c r="H1080" s="498">
        <v>1</v>
      </c>
      <c r="I1080" s="498">
        <v>1994</v>
      </c>
      <c r="J1080" s="498">
        <v>38</v>
      </c>
      <c r="K1080" s="498">
        <v>75848</v>
      </c>
      <c r="L1080" s="498">
        <v>0.77628804781692018</v>
      </c>
      <c r="M1080" s="498">
        <v>1996</v>
      </c>
      <c r="N1080" s="498">
        <v>65</v>
      </c>
      <c r="O1080" s="498">
        <v>129854</v>
      </c>
      <c r="P1080" s="511">
        <v>1.3290279000266105</v>
      </c>
      <c r="Q1080" s="499">
        <v>1997.7538461538461</v>
      </c>
    </row>
    <row r="1081" spans="1:17" ht="14.4" customHeight="1" x14ac:dyDescent="0.3">
      <c r="A1081" s="494" t="s">
        <v>2683</v>
      </c>
      <c r="B1081" s="495" t="s">
        <v>2082</v>
      </c>
      <c r="C1081" s="495" t="s">
        <v>2057</v>
      </c>
      <c r="D1081" s="495" t="s">
        <v>2350</v>
      </c>
      <c r="E1081" s="495" t="s">
        <v>2351</v>
      </c>
      <c r="F1081" s="498"/>
      <c r="G1081" s="498"/>
      <c r="H1081" s="498"/>
      <c r="I1081" s="498"/>
      <c r="J1081" s="498"/>
      <c r="K1081" s="498"/>
      <c r="L1081" s="498"/>
      <c r="M1081" s="498"/>
      <c r="N1081" s="498">
        <v>1</v>
      </c>
      <c r="O1081" s="498">
        <v>2695</v>
      </c>
      <c r="P1081" s="511"/>
      <c r="Q1081" s="499">
        <v>2695</v>
      </c>
    </row>
    <row r="1082" spans="1:17" ht="14.4" customHeight="1" x14ac:dyDescent="0.3">
      <c r="A1082" s="494" t="s">
        <v>2683</v>
      </c>
      <c r="B1082" s="495" t="s">
        <v>2082</v>
      </c>
      <c r="C1082" s="495" t="s">
        <v>2057</v>
      </c>
      <c r="D1082" s="495" t="s">
        <v>2352</v>
      </c>
      <c r="E1082" s="495" t="s">
        <v>2353</v>
      </c>
      <c r="F1082" s="498">
        <v>1</v>
      </c>
      <c r="G1082" s="498">
        <v>5177</v>
      </c>
      <c r="H1082" s="498">
        <v>1</v>
      </c>
      <c r="I1082" s="498">
        <v>5177</v>
      </c>
      <c r="J1082" s="498">
        <v>2</v>
      </c>
      <c r="K1082" s="498">
        <v>10360</v>
      </c>
      <c r="L1082" s="498">
        <v>2.0011589723778251</v>
      </c>
      <c r="M1082" s="498">
        <v>5180</v>
      </c>
      <c r="N1082" s="498"/>
      <c r="O1082" s="498"/>
      <c r="P1082" s="511"/>
      <c r="Q1082" s="499"/>
    </row>
    <row r="1083" spans="1:17" ht="14.4" customHeight="1" x14ac:dyDescent="0.3">
      <c r="A1083" s="494" t="s">
        <v>2683</v>
      </c>
      <c r="B1083" s="495" t="s">
        <v>2082</v>
      </c>
      <c r="C1083" s="495" t="s">
        <v>2057</v>
      </c>
      <c r="D1083" s="495" t="s">
        <v>2356</v>
      </c>
      <c r="E1083" s="495" t="s">
        <v>2357</v>
      </c>
      <c r="F1083" s="498"/>
      <c r="G1083" s="498"/>
      <c r="H1083" s="498"/>
      <c r="I1083" s="498"/>
      <c r="J1083" s="498"/>
      <c r="K1083" s="498"/>
      <c r="L1083" s="498"/>
      <c r="M1083" s="498"/>
      <c r="N1083" s="498">
        <v>1</v>
      </c>
      <c r="O1083" s="498">
        <v>658</v>
      </c>
      <c r="P1083" s="511"/>
      <c r="Q1083" s="499">
        <v>658</v>
      </c>
    </row>
    <row r="1084" spans="1:17" ht="14.4" customHeight="1" x14ac:dyDescent="0.3">
      <c r="A1084" s="494" t="s">
        <v>2683</v>
      </c>
      <c r="B1084" s="495" t="s">
        <v>2082</v>
      </c>
      <c r="C1084" s="495" t="s">
        <v>2057</v>
      </c>
      <c r="D1084" s="495" t="s">
        <v>2366</v>
      </c>
      <c r="E1084" s="495" t="s">
        <v>2367</v>
      </c>
      <c r="F1084" s="498">
        <v>2</v>
      </c>
      <c r="G1084" s="498">
        <v>384</v>
      </c>
      <c r="H1084" s="498">
        <v>1</v>
      </c>
      <c r="I1084" s="498">
        <v>192</v>
      </c>
      <c r="J1084" s="498">
        <v>1</v>
      </c>
      <c r="K1084" s="498">
        <v>193</v>
      </c>
      <c r="L1084" s="498">
        <v>0.50260416666666663</v>
      </c>
      <c r="M1084" s="498">
        <v>193</v>
      </c>
      <c r="N1084" s="498"/>
      <c r="O1084" s="498"/>
      <c r="P1084" s="511"/>
      <c r="Q1084" s="499"/>
    </row>
    <row r="1085" spans="1:17" ht="14.4" customHeight="1" x14ac:dyDescent="0.3">
      <c r="A1085" s="494" t="s">
        <v>2683</v>
      </c>
      <c r="B1085" s="495" t="s">
        <v>2082</v>
      </c>
      <c r="C1085" s="495" t="s">
        <v>2057</v>
      </c>
      <c r="D1085" s="495" t="s">
        <v>2368</v>
      </c>
      <c r="E1085" s="495" t="s">
        <v>2369</v>
      </c>
      <c r="F1085" s="498">
        <v>239</v>
      </c>
      <c r="G1085" s="498">
        <v>47083</v>
      </c>
      <c r="H1085" s="498">
        <v>1</v>
      </c>
      <c r="I1085" s="498">
        <v>197</v>
      </c>
      <c r="J1085" s="498">
        <v>147</v>
      </c>
      <c r="K1085" s="498">
        <v>29106</v>
      </c>
      <c r="L1085" s="498">
        <v>0.61818490750376998</v>
      </c>
      <c r="M1085" s="498">
        <v>198</v>
      </c>
      <c r="N1085" s="498">
        <v>536</v>
      </c>
      <c r="O1085" s="498">
        <v>106435</v>
      </c>
      <c r="P1085" s="511">
        <v>2.2605823758044306</v>
      </c>
      <c r="Q1085" s="499">
        <v>198.57276119402985</v>
      </c>
    </row>
    <row r="1086" spans="1:17" ht="14.4" customHeight="1" x14ac:dyDescent="0.3">
      <c r="A1086" s="494" t="s">
        <v>2683</v>
      </c>
      <c r="B1086" s="495" t="s">
        <v>2082</v>
      </c>
      <c r="C1086" s="495" t="s">
        <v>2057</v>
      </c>
      <c r="D1086" s="495" t="s">
        <v>2370</v>
      </c>
      <c r="E1086" s="495" t="s">
        <v>2371</v>
      </c>
      <c r="F1086" s="498"/>
      <c r="G1086" s="498"/>
      <c r="H1086" s="498"/>
      <c r="I1086" s="498"/>
      <c r="J1086" s="498"/>
      <c r="K1086" s="498"/>
      <c r="L1086" s="498"/>
      <c r="M1086" s="498"/>
      <c r="N1086" s="498">
        <v>1</v>
      </c>
      <c r="O1086" s="498">
        <v>415</v>
      </c>
      <c r="P1086" s="511"/>
      <c r="Q1086" s="499">
        <v>415</v>
      </c>
    </row>
    <row r="1087" spans="1:17" ht="14.4" customHeight="1" x14ac:dyDescent="0.3">
      <c r="A1087" s="494" t="s">
        <v>2683</v>
      </c>
      <c r="B1087" s="495" t="s">
        <v>2082</v>
      </c>
      <c r="C1087" s="495" t="s">
        <v>2057</v>
      </c>
      <c r="D1087" s="495" t="s">
        <v>2374</v>
      </c>
      <c r="E1087" s="495" t="s">
        <v>2375</v>
      </c>
      <c r="F1087" s="498">
        <v>1</v>
      </c>
      <c r="G1087" s="498">
        <v>157</v>
      </c>
      <c r="H1087" s="498">
        <v>1</v>
      </c>
      <c r="I1087" s="498">
        <v>157</v>
      </c>
      <c r="J1087" s="498"/>
      <c r="K1087" s="498"/>
      <c r="L1087" s="498"/>
      <c r="M1087" s="498"/>
      <c r="N1087" s="498">
        <v>1</v>
      </c>
      <c r="O1087" s="498">
        <v>159</v>
      </c>
      <c r="P1087" s="511">
        <v>1.0127388535031847</v>
      </c>
      <c r="Q1087" s="499">
        <v>159</v>
      </c>
    </row>
    <row r="1088" spans="1:17" ht="14.4" customHeight="1" x14ac:dyDescent="0.3">
      <c r="A1088" s="494" t="s">
        <v>2683</v>
      </c>
      <c r="B1088" s="495" t="s">
        <v>2082</v>
      </c>
      <c r="C1088" s="495" t="s">
        <v>2057</v>
      </c>
      <c r="D1088" s="495" t="s">
        <v>2380</v>
      </c>
      <c r="E1088" s="495" t="s">
        <v>2381</v>
      </c>
      <c r="F1088" s="498">
        <v>10</v>
      </c>
      <c r="G1088" s="498">
        <v>21160</v>
      </c>
      <c r="H1088" s="498">
        <v>1</v>
      </c>
      <c r="I1088" s="498">
        <v>2116</v>
      </c>
      <c r="J1088" s="498">
        <v>3</v>
      </c>
      <c r="K1088" s="498">
        <v>6354</v>
      </c>
      <c r="L1088" s="498">
        <v>0.30028355387523631</v>
      </c>
      <c r="M1088" s="498">
        <v>2118</v>
      </c>
      <c r="N1088" s="498">
        <v>15</v>
      </c>
      <c r="O1088" s="498">
        <v>31809</v>
      </c>
      <c r="P1088" s="511">
        <v>1.5032608695652174</v>
      </c>
      <c r="Q1088" s="499">
        <v>2120.6</v>
      </c>
    </row>
    <row r="1089" spans="1:17" ht="14.4" customHeight="1" x14ac:dyDescent="0.3">
      <c r="A1089" s="494" t="s">
        <v>2683</v>
      </c>
      <c r="B1089" s="495" t="s">
        <v>2082</v>
      </c>
      <c r="C1089" s="495" t="s">
        <v>2057</v>
      </c>
      <c r="D1089" s="495" t="s">
        <v>2382</v>
      </c>
      <c r="E1089" s="495" t="s">
        <v>2315</v>
      </c>
      <c r="F1089" s="498">
        <v>2</v>
      </c>
      <c r="G1089" s="498">
        <v>3724</v>
      </c>
      <c r="H1089" s="498">
        <v>1</v>
      </c>
      <c r="I1089" s="498">
        <v>1862</v>
      </c>
      <c r="J1089" s="498">
        <v>4</v>
      </c>
      <c r="K1089" s="498">
        <v>7456</v>
      </c>
      <c r="L1089" s="498">
        <v>2.0021482277121376</v>
      </c>
      <c r="M1089" s="498">
        <v>1864</v>
      </c>
      <c r="N1089" s="498">
        <v>6</v>
      </c>
      <c r="O1089" s="498">
        <v>11202</v>
      </c>
      <c r="P1089" s="511">
        <v>3.0080558539205158</v>
      </c>
      <c r="Q1089" s="499">
        <v>1867</v>
      </c>
    </row>
    <row r="1090" spans="1:17" ht="14.4" customHeight="1" x14ac:dyDescent="0.3">
      <c r="A1090" s="494" t="s">
        <v>2683</v>
      </c>
      <c r="B1090" s="495" t="s">
        <v>2082</v>
      </c>
      <c r="C1090" s="495" t="s">
        <v>2057</v>
      </c>
      <c r="D1090" s="495" t="s">
        <v>2387</v>
      </c>
      <c r="E1090" s="495" t="s">
        <v>2388</v>
      </c>
      <c r="F1090" s="498">
        <v>1</v>
      </c>
      <c r="G1090" s="498">
        <v>910</v>
      </c>
      <c r="H1090" s="498">
        <v>1</v>
      </c>
      <c r="I1090" s="498">
        <v>910</v>
      </c>
      <c r="J1090" s="498"/>
      <c r="K1090" s="498"/>
      <c r="L1090" s="498"/>
      <c r="M1090" s="498"/>
      <c r="N1090" s="498"/>
      <c r="O1090" s="498"/>
      <c r="P1090" s="511"/>
      <c r="Q1090" s="499"/>
    </row>
    <row r="1091" spans="1:17" ht="14.4" customHeight="1" x14ac:dyDescent="0.3">
      <c r="A1091" s="494" t="s">
        <v>2683</v>
      </c>
      <c r="B1091" s="495" t="s">
        <v>2082</v>
      </c>
      <c r="C1091" s="495" t="s">
        <v>2057</v>
      </c>
      <c r="D1091" s="495" t="s">
        <v>2391</v>
      </c>
      <c r="E1091" s="495" t="s">
        <v>2392</v>
      </c>
      <c r="F1091" s="498">
        <v>1</v>
      </c>
      <c r="G1091" s="498">
        <v>8378</v>
      </c>
      <c r="H1091" s="498">
        <v>1</v>
      </c>
      <c r="I1091" s="498">
        <v>8378</v>
      </c>
      <c r="J1091" s="498">
        <v>2</v>
      </c>
      <c r="K1091" s="498">
        <v>16768</v>
      </c>
      <c r="L1091" s="498">
        <v>2.0014323227500599</v>
      </c>
      <c r="M1091" s="498">
        <v>8384</v>
      </c>
      <c r="N1091" s="498">
        <v>4</v>
      </c>
      <c r="O1091" s="498">
        <v>33569</v>
      </c>
      <c r="P1091" s="511">
        <v>4.0068035330627838</v>
      </c>
      <c r="Q1091" s="499">
        <v>8392.25</v>
      </c>
    </row>
    <row r="1092" spans="1:17" ht="14.4" customHeight="1" x14ac:dyDescent="0.3">
      <c r="A1092" s="494" t="s">
        <v>2686</v>
      </c>
      <c r="B1092" s="495" t="s">
        <v>2082</v>
      </c>
      <c r="C1092" s="495" t="s">
        <v>2083</v>
      </c>
      <c r="D1092" s="495" t="s">
        <v>2089</v>
      </c>
      <c r="E1092" s="495" t="s">
        <v>2090</v>
      </c>
      <c r="F1092" s="498"/>
      <c r="G1092" s="498"/>
      <c r="H1092" s="498"/>
      <c r="I1092" s="498"/>
      <c r="J1092" s="498">
        <v>0.33</v>
      </c>
      <c r="K1092" s="498">
        <v>873.91</v>
      </c>
      <c r="L1092" s="498"/>
      <c r="M1092" s="498">
        <v>2648.212121212121</v>
      </c>
      <c r="N1092" s="498"/>
      <c r="O1092" s="498"/>
      <c r="P1092" s="511"/>
      <c r="Q1092" s="499"/>
    </row>
    <row r="1093" spans="1:17" ht="14.4" customHeight="1" x14ac:dyDescent="0.3">
      <c r="A1093" s="494" t="s">
        <v>2686</v>
      </c>
      <c r="B1093" s="495" t="s">
        <v>2082</v>
      </c>
      <c r="C1093" s="495" t="s">
        <v>2083</v>
      </c>
      <c r="D1093" s="495" t="s">
        <v>2096</v>
      </c>
      <c r="E1093" s="495" t="s">
        <v>683</v>
      </c>
      <c r="F1093" s="498">
        <v>3</v>
      </c>
      <c r="G1093" s="498">
        <v>3282.9</v>
      </c>
      <c r="H1093" s="498">
        <v>1</v>
      </c>
      <c r="I1093" s="498">
        <v>1094.3</v>
      </c>
      <c r="J1093" s="498"/>
      <c r="K1093" s="498"/>
      <c r="L1093" s="498"/>
      <c r="M1093" s="498"/>
      <c r="N1093" s="498"/>
      <c r="O1093" s="498"/>
      <c r="P1093" s="511"/>
      <c r="Q1093" s="499"/>
    </row>
    <row r="1094" spans="1:17" ht="14.4" customHeight="1" x14ac:dyDescent="0.3">
      <c r="A1094" s="494" t="s">
        <v>2686</v>
      </c>
      <c r="B1094" s="495" t="s">
        <v>2082</v>
      </c>
      <c r="C1094" s="495" t="s">
        <v>2083</v>
      </c>
      <c r="D1094" s="495" t="s">
        <v>2099</v>
      </c>
      <c r="E1094" s="495" t="s">
        <v>781</v>
      </c>
      <c r="F1094" s="498">
        <v>0.31</v>
      </c>
      <c r="G1094" s="498">
        <v>3998.95</v>
      </c>
      <c r="H1094" s="498">
        <v>1</v>
      </c>
      <c r="I1094" s="498">
        <v>12899.838709677419</v>
      </c>
      <c r="J1094" s="498">
        <v>0.43000000000000005</v>
      </c>
      <c r="K1094" s="498">
        <v>4445.07</v>
      </c>
      <c r="L1094" s="498">
        <v>1.111559284312132</v>
      </c>
      <c r="M1094" s="498">
        <v>10337.372093023254</v>
      </c>
      <c r="N1094" s="498">
        <v>0.56000000000000005</v>
      </c>
      <c r="O1094" s="498">
        <v>5788.9</v>
      </c>
      <c r="P1094" s="511">
        <v>1.4476049963115318</v>
      </c>
      <c r="Q1094" s="499">
        <v>10337.321428571428</v>
      </c>
    </row>
    <row r="1095" spans="1:17" ht="14.4" customHeight="1" x14ac:dyDescent="0.3">
      <c r="A1095" s="494" t="s">
        <v>2686</v>
      </c>
      <c r="B1095" s="495" t="s">
        <v>2082</v>
      </c>
      <c r="C1095" s="495" t="s">
        <v>2083</v>
      </c>
      <c r="D1095" s="495" t="s">
        <v>2102</v>
      </c>
      <c r="E1095" s="495" t="s">
        <v>781</v>
      </c>
      <c r="F1095" s="498"/>
      <c r="G1095" s="498"/>
      <c r="H1095" s="498"/>
      <c r="I1095" s="498"/>
      <c r="J1095" s="498"/>
      <c r="K1095" s="498"/>
      <c r="L1095" s="498"/>
      <c r="M1095" s="498"/>
      <c r="N1095" s="498">
        <v>0.3</v>
      </c>
      <c r="O1095" s="498">
        <v>1951.96</v>
      </c>
      <c r="P1095" s="511"/>
      <c r="Q1095" s="499">
        <v>6506.5333333333338</v>
      </c>
    </row>
    <row r="1096" spans="1:17" ht="14.4" customHeight="1" x14ac:dyDescent="0.3">
      <c r="A1096" s="494" t="s">
        <v>2686</v>
      </c>
      <c r="B1096" s="495" t="s">
        <v>2082</v>
      </c>
      <c r="C1096" s="495" t="s">
        <v>2083</v>
      </c>
      <c r="D1096" s="495" t="s">
        <v>2106</v>
      </c>
      <c r="E1096" s="495" t="s">
        <v>687</v>
      </c>
      <c r="F1096" s="498"/>
      <c r="G1096" s="498"/>
      <c r="H1096" s="498"/>
      <c r="I1096" s="498"/>
      <c r="J1096" s="498"/>
      <c r="K1096" s="498"/>
      <c r="L1096" s="498"/>
      <c r="M1096" s="498"/>
      <c r="N1096" s="498">
        <v>2</v>
      </c>
      <c r="O1096" s="498">
        <v>1950.44</v>
      </c>
      <c r="P1096" s="511"/>
      <c r="Q1096" s="499">
        <v>975.22</v>
      </c>
    </row>
    <row r="1097" spans="1:17" ht="14.4" customHeight="1" x14ac:dyDescent="0.3">
      <c r="A1097" s="494" t="s">
        <v>2686</v>
      </c>
      <c r="B1097" s="495" t="s">
        <v>2082</v>
      </c>
      <c r="C1097" s="495" t="s">
        <v>2083</v>
      </c>
      <c r="D1097" s="495" t="s">
        <v>2110</v>
      </c>
      <c r="E1097" s="495" t="s">
        <v>706</v>
      </c>
      <c r="F1097" s="498">
        <v>0.1</v>
      </c>
      <c r="G1097" s="498">
        <v>541.33000000000004</v>
      </c>
      <c r="H1097" s="498">
        <v>1</v>
      </c>
      <c r="I1097" s="498">
        <v>5413.3</v>
      </c>
      <c r="J1097" s="498"/>
      <c r="K1097" s="498"/>
      <c r="L1097" s="498"/>
      <c r="M1097" s="498"/>
      <c r="N1097" s="498">
        <v>0.44000000000000006</v>
      </c>
      <c r="O1097" s="498">
        <v>2402.75</v>
      </c>
      <c r="P1097" s="511">
        <v>4.4386049175179645</v>
      </c>
      <c r="Q1097" s="499">
        <v>5460.795454545454</v>
      </c>
    </row>
    <row r="1098" spans="1:17" ht="14.4" customHeight="1" x14ac:dyDescent="0.3">
      <c r="A1098" s="494" t="s">
        <v>2686</v>
      </c>
      <c r="B1098" s="495" t="s">
        <v>2082</v>
      </c>
      <c r="C1098" s="495" t="s">
        <v>2083</v>
      </c>
      <c r="D1098" s="495" t="s">
        <v>2111</v>
      </c>
      <c r="E1098" s="495" t="s">
        <v>706</v>
      </c>
      <c r="F1098" s="498">
        <v>0.98000000000000009</v>
      </c>
      <c r="G1098" s="498">
        <v>10610.03</v>
      </c>
      <c r="H1098" s="498">
        <v>1</v>
      </c>
      <c r="I1098" s="498">
        <v>10826.561224489795</v>
      </c>
      <c r="J1098" s="498">
        <v>0.94</v>
      </c>
      <c r="K1098" s="498">
        <v>10214.950000000001</v>
      </c>
      <c r="L1098" s="498">
        <v>0.96276353601262199</v>
      </c>
      <c r="M1098" s="498">
        <v>10866.968085106384</v>
      </c>
      <c r="N1098" s="498">
        <v>0.42</v>
      </c>
      <c r="O1098" s="498">
        <v>4587.04</v>
      </c>
      <c r="P1098" s="511">
        <v>0.43233054006444843</v>
      </c>
      <c r="Q1098" s="499">
        <v>10921.523809523809</v>
      </c>
    </row>
    <row r="1099" spans="1:17" ht="14.4" customHeight="1" x14ac:dyDescent="0.3">
      <c r="A1099" s="494" t="s">
        <v>2686</v>
      </c>
      <c r="B1099" s="495" t="s">
        <v>2082</v>
      </c>
      <c r="C1099" s="495" t="s">
        <v>2083</v>
      </c>
      <c r="D1099" s="495" t="s">
        <v>2114</v>
      </c>
      <c r="E1099" s="495" t="s">
        <v>706</v>
      </c>
      <c r="F1099" s="498"/>
      <c r="G1099" s="498"/>
      <c r="H1099" s="498"/>
      <c r="I1099" s="498"/>
      <c r="J1099" s="498"/>
      <c r="K1099" s="498"/>
      <c r="L1099" s="498"/>
      <c r="M1099" s="498"/>
      <c r="N1099" s="498">
        <v>2.75</v>
      </c>
      <c r="O1099" s="498">
        <v>6006.84</v>
      </c>
      <c r="P1099" s="511"/>
      <c r="Q1099" s="499">
        <v>2184.3054545454547</v>
      </c>
    </row>
    <row r="1100" spans="1:17" ht="14.4" customHeight="1" x14ac:dyDescent="0.3">
      <c r="A1100" s="494" t="s">
        <v>2686</v>
      </c>
      <c r="B1100" s="495" t="s">
        <v>2082</v>
      </c>
      <c r="C1100" s="495" t="s">
        <v>2083</v>
      </c>
      <c r="D1100" s="495" t="s">
        <v>2115</v>
      </c>
      <c r="E1100" s="495" t="s">
        <v>691</v>
      </c>
      <c r="F1100" s="498"/>
      <c r="G1100" s="498"/>
      <c r="H1100" s="498"/>
      <c r="I1100" s="498"/>
      <c r="J1100" s="498">
        <v>0.35</v>
      </c>
      <c r="K1100" s="498">
        <v>131.76</v>
      </c>
      <c r="L1100" s="498"/>
      <c r="M1100" s="498">
        <v>376.45714285714286</v>
      </c>
      <c r="N1100" s="498">
        <v>0.35</v>
      </c>
      <c r="O1100" s="498">
        <v>132.76</v>
      </c>
      <c r="P1100" s="511"/>
      <c r="Q1100" s="499">
        <v>379.31428571428569</v>
      </c>
    </row>
    <row r="1101" spans="1:17" ht="14.4" customHeight="1" x14ac:dyDescent="0.3">
      <c r="A1101" s="494" t="s">
        <v>2686</v>
      </c>
      <c r="B1101" s="495" t="s">
        <v>2082</v>
      </c>
      <c r="C1101" s="495" t="s">
        <v>2048</v>
      </c>
      <c r="D1101" s="495" t="s">
        <v>2507</v>
      </c>
      <c r="E1101" s="495" t="s">
        <v>2129</v>
      </c>
      <c r="F1101" s="498">
        <v>1</v>
      </c>
      <c r="G1101" s="498">
        <v>1408.42</v>
      </c>
      <c r="H1101" s="498">
        <v>1</v>
      </c>
      <c r="I1101" s="498">
        <v>1408.42</v>
      </c>
      <c r="J1101" s="498"/>
      <c r="K1101" s="498"/>
      <c r="L1101" s="498"/>
      <c r="M1101" s="498"/>
      <c r="N1101" s="498"/>
      <c r="O1101" s="498"/>
      <c r="P1101" s="511"/>
      <c r="Q1101" s="499"/>
    </row>
    <row r="1102" spans="1:17" ht="14.4" customHeight="1" x14ac:dyDescent="0.3">
      <c r="A1102" s="494" t="s">
        <v>2686</v>
      </c>
      <c r="B1102" s="495" t="s">
        <v>2082</v>
      </c>
      <c r="C1102" s="495" t="s">
        <v>2048</v>
      </c>
      <c r="D1102" s="495" t="s">
        <v>2130</v>
      </c>
      <c r="E1102" s="495" t="s">
        <v>2129</v>
      </c>
      <c r="F1102" s="498"/>
      <c r="G1102" s="498"/>
      <c r="H1102" s="498"/>
      <c r="I1102" s="498"/>
      <c r="J1102" s="498"/>
      <c r="K1102" s="498"/>
      <c r="L1102" s="498"/>
      <c r="M1102" s="498"/>
      <c r="N1102" s="498">
        <v>3</v>
      </c>
      <c r="O1102" s="498">
        <v>5121.93</v>
      </c>
      <c r="P1102" s="511"/>
      <c r="Q1102" s="499">
        <v>1707.3100000000002</v>
      </c>
    </row>
    <row r="1103" spans="1:17" ht="14.4" customHeight="1" x14ac:dyDescent="0.3">
      <c r="A1103" s="494" t="s">
        <v>2686</v>
      </c>
      <c r="B1103" s="495" t="s">
        <v>2082</v>
      </c>
      <c r="C1103" s="495" t="s">
        <v>2048</v>
      </c>
      <c r="D1103" s="495" t="s">
        <v>2131</v>
      </c>
      <c r="E1103" s="495" t="s">
        <v>2129</v>
      </c>
      <c r="F1103" s="498">
        <v>1</v>
      </c>
      <c r="G1103" s="498">
        <v>2066.3000000000002</v>
      </c>
      <c r="H1103" s="498">
        <v>1</v>
      </c>
      <c r="I1103" s="498">
        <v>2066.3000000000002</v>
      </c>
      <c r="J1103" s="498">
        <v>1</v>
      </c>
      <c r="K1103" s="498">
        <v>2066.3000000000002</v>
      </c>
      <c r="L1103" s="498">
        <v>1</v>
      </c>
      <c r="M1103" s="498">
        <v>2066.3000000000002</v>
      </c>
      <c r="N1103" s="498">
        <v>3</v>
      </c>
      <c r="O1103" s="498">
        <v>6198.9000000000005</v>
      </c>
      <c r="P1103" s="511">
        <v>3</v>
      </c>
      <c r="Q1103" s="499">
        <v>2066.3000000000002</v>
      </c>
    </row>
    <row r="1104" spans="1:17" ht="14.4" customHeight="1" x14ac:dyDescent="0.3">
      <c r="A1104" s="494" t="s">
        <v>2686</v>
      </c>
      <c r="B1104" s="495" t="s">
        <v>2082</v>
      </c>
      <c r="C1104" s="495" t="s">
        <v>2048</v>
      </c>
      <c r="D1104" s="495" t="s">
        <v>2132</v>
      </c>
      <c r="E1104" s="495" t="s">
        <v>2133</v>
      </c>
      <c r="F1104" s="498"/>
      <c r="G1104" s="498"/>
      <c r="H1104" s="498"/>
      <c r="I1104" s="498"/>
      <c r="J1104" s="498">
        <v>1</v>
      </c>
      <c r="K1104" s="498">
        <v>1932.09</v>
      </c>
      <c r="L1104" s="498"/>
      <c r="M1104" s="498">
        <v>1932.09</v>
      </c>
      <c r="N1104" s="498"/>
      <c r="O1104" s="498"/>
      <c r="P1104" s="511"/>
      <c r="Q1104" s="499"/>
    </row>
    <row r="1105" spans="1:17" ht="14.4" customHeight="1" x14ac:dyDescent="0.3">
      <c r="A1105" s="494" t="s">
        <v>2686</v>
      </c>
      <c r="B1105" s="495" t="s">
        <v>2082</v>
      </c>
      <c r="C1105" s="495" t="s">
        <v>2048</v>
      </c>
      <c r="D1105" s="495" t="s">
        <v>2134</v>
      </c>
      <c r="E1105" s="495" t="s">
        <v>2135</v>
      </c>
      <c r="F1105" s="498">
        <v>1</v>
      </c>
      <c r="G1105" s="498">
        <v>1027.76</v>
      </c>
      <c r="H1105" s="498">
        <v>1</v>
      </c>
      <c r="I1105" s="498">
        <v>1027.76</v>
      </c>
      <c r="J1105" s="498">
        <v>2</v>
      </c>
      <c r="K1105" s="498">
        <v>2055.52</v>
      </c>
      <c r="L1105" s="498">
        <v>2</v>
      </c>
      <c r="M1105" s="498">
        <v>1027.76</v>
      </c>
      <c r="N1105" s="498">
        <v>3</v>
      </c>
      <c r="O1105" s="498">
        <v>3083.2799999999997</v>
      </c>
      <c r="P1105" s="511">
        <v>3</v>
      </c>
      <c r="Q1105" s="499">
        <v>1027.76</v>
      </c>
    </row>
    <row r="1106" spans="1:17" ht="14.4" customHeight="1" x14ac:dyDescent="0.3">
      <c r="A1106" s="494" t="s">
        <v>2686</v>
      </c>
      <c r="B1106" s="495" t="s">
        <v>2082</v>
      </c>
      <c r="C1106" s="495" t="s">
        <v>2048</v>
      </c>
      <c r="D1106" s="495" t="s">
        <v>2136</v>
      </c>
      <c r="E1106" s="495" t="s">
        <v>2135</v>
      </c>
      <c r="F1106" s="498">
        <v>2</v>
      </c>
      <c r="G1106" s="498">
        <v>4283.7</v>
      </c>
      <c r="H1106" s="498">
        <v>1</v>
      </c>
      <c r="I1106" s="498">
        <v>2141.85</v>
      </c>
      <c r="J1106" s="498"/>
      <c r="K1106" s="498"/>
      <c r="L1106" s="498"/>
      <c r="M1106" s="498"/>
      <c r="N1106" s="498"/>
      <c r="O1106" s="498"/>
      <c r="P1106" s="511"/>
      <c r="Q1106" s="499"/>
    </row>
    <row r="1107" spans="1:17" ht="14.4" customHeight="1" x14ac:dyDescent="0.3">
      <c r="A1107" s="494" t="s">
        <v>2686</v>
      </c>
      <c r="B1107" s="495" t="s">
        <v>2082</v>
      </c>
      <c r="C1107" s="495" t="s">
        <v>2048</v>
      </c>
      <c r="D1107" s="495" t="s">
        <v>2162</v>
      </c>
      <c r="E1107" s="495" t="s">
        <v>2163</v>
      </c>
      <c r="F1107" s="498"/>
      <c r="G1107" s="498"/>
      <c r="H1107" s="498"/>
      <c r="I1107" s="498"/>
      <c r="J1107" s="498"/>
      <c r="K1107" s="498"/>
      <c r="L1107" s="498"/>
      <c r="M1107" s="498"/>
      <c r="N1107" s="498">
        <v>3</v>
      </c>
      <c r="O1107" s="498">
        <v>51219.149999999994</v>
      </c>
      <c r="P1107" s="511"/>
      <c r="Q1107" s="499">
        <v>17073.05</v>
      </c>
    </row>
    <row r="1108" spans="1:17" ht="14.4" customHeight="1" x14ac:dyDescent="0.3">
      <c r="A1108" s="494" t="s">
        <v>2686</v>
      </c>
      <c r="B1108" s="495" t="s">
        <v>2082</v>
      </c>
      <c r="C1108" s="495" t="s">
        <v>2048</v>
      </c>
      <c r="D1108" s="495" t="s">
        <v>2164</v>
      </c>
      <c r="E1108" s="495" t="s">
        <v>2165</v>
      </c>
      <c r="F1108" s="498"/>
      <c r="G1108" s="498"/>
      <c r="H1108" s="498"/>
      <c r="I1108" s="498"/>
      <c r="J1108" s="498"/>
      <c r="K1108" s="498"/>
      <c r="L1108" s="498"/>
      <c r="M1108" s="498"/>
      <c r="N1108" s="498">
        <v>3</v>
      </c>
      <c r="O1108" s="498">
        <v>3008.3999999999996</v>
      </c>
      <c r="P1108" s="511"/>
      <c r="Q1108" s="499">
        <v>1002.7999999999998</v>
      </c>
    </row>
    <row r="1109" spans="1:17" ht="14.4" customHeight="1" x14ac:dyDescent="0.3">
      <c r="A1109" s="494" t="s">
        <v>2686</v>
      </c>
      <c r="B1109" s="495" t="s">
        <v>2082</v>
      </c>
      <c r="C1109" s="495" t="s">
        <v>2048</v>
      </c>
      <c r="D1109" s="495" t="s">
        <v>2199</v>
      </c>
      <c r="E1109" s="495" t="s">
        <v>2200</v>
      </c>
      <c r="F1109" s="498">
        <v>2</v>
      </c>
      <c r="G1109" s="498">
        <v>1662.32</v>
      </c>
      <c r="H1109" s="498">
        <v>1</v>
      </c>
      <c r="I1109" s="498">
        <v>831.16</v>
      </c>
      <c r="J1109" s="498">
        <v>1</v>
      </c>
      <c r="K1109" s="498">
        <v>831.16</v>
      </c>
      <c r="L1109" s="498">
        <v>0.5</v>
      </c>
      <c r="M1109" s="498">
        <v>831.16</v>
      </c>
      <c r="N1109" s="498">
        <v>1</v>
      </c>
      <c r="O1109" s="498">
        <v>831.16</v>
      </c>
      <c r="P1109" s="511">
        <v>0.5</v>
      </c>
      <c r="Q1109" s="499">
        <v>831.16</v>
      </c>
    </row>
    <row r="1110" spans="1:17" ht="14.4" customHeight="1" x14ac:dyDescent="0.3">
      <c r="A1110" s="494" t="s">
        <v>2686</v>
      </c>
      <c r="B1110" s="495" t="s">
        <v>2082</v>
      </c>
      <c r="C1110" s="495" t="s">
        <v>2048</v>
      </c>
      <c r="D1110" s="495" t="s">
        <v>2210</v>
      </c>
      <c r="E1110" s="495" t="s">
        <v>2211</v>
      </c>
      <c r="F1110" s="498"/>
      <c r="G1110" s="498"/>
      <c r="H1110" s="498"/>
      <c r="I1110" s="498"/>
      <c r="J1110" s="498"/>
      <c r="K1110" s="498"/>
      <c r="L1110" s="498"/>
      <c r="M1110" s="498"/>
      <c r="N1110" s="498">
        <v>1</v>
      </c>
      <c r="O1110" s="498">
        <v>1472.88</v>
      </c>
      <c r="P1110" s="511"/>
      <c r="Q1110" s="499">
        <v>1472.88</v>
      </c>
    </row>
    <row r="1111" spans="1:17" ht="14.4" customHeight="1" x14ac:dyDescent="0.3">
      <c r="A1111" s="494" t="s">
        <v>2686</v>
      </c>
      <c r="B1111" s="495" t="s">
        <v>2082</v>
      </c>
      <c r="C1111" s="495" t="s">
        <v>2048</v>
      </c>
      <c r="D1111" s="495" t="s">
        <v>2212</v>
      </c>
      <c r="E1111" s="495" t="s">
        <v>2213</v>
      </c>
      <c r="F1111" s="498"/>
      <c r="G1111" s="498"/>
      <c r="H1111" s="498"/>
      <c r="I1111" s="498"/>
      <c r="J1111" s="498"/>
      <c r="K1111" s="498"/>
      <c r="L1111" s="498"/>
      <c r="M1111" s="498"/>
      <c r="N1111" s="498">
        <v>1</v>
      </c>
      <c r="O1111" s="498">
        <v>1312.14</v>
      </c>
      <c r="P1111" s="511"/>
      <c r="Q1111" s="499">
        <v>1312.14</v>
      </c>
    </row>
    <row r="1112" spans="1:17" ht="14.4" customHeight="1" x14ac:dyDescent="0.3">
      <c r="A1112" s="494" t="s">
        <v>2686</v>
      </c>
      <c r="B1112" s="495" t="s">
        <v>2082</v>
      </c>
      <c r="C1112" s="495" t="s">
        <v>2048</v>
      </c>
      <c r="D1112" s="495" t="s">
        <v>2216</v>
      </c>
      <c r="E1112" s="495" t="s">
        <v>2217</v>
      </c>
      <c r="F1112" s="498"/>
      <c r="G1112" s="498"/>
      <c r="H1112" s="498"/>
      <c r="I1112" s="498"/>
      <c r="J1112" s="498"/>
      <c r="K1112" s="498"/>
      <c r="L1112" s="498"/>
      <c r="M1112" s="498"/>
      <c r="N1112" s="498">
        <v>3</v>
      </c>
      <c r="O1112" s="498">
        <v>3917.46</v>
      </c>
      <c r="P1112" s="511"/>
      <c r="Q1112" s="499">
        <v>1305.82</v>
      </c>
    </row>
    <row r="1113" spans="1:17" ht="14.4" customHeight="1" x14ac:dyDescent="0.3">
      <c r="A1113" s="494" t="s">
        <v>2686</v>
      </c>
      <c r="B1113" s="495" t="s">
        <v>2082</v>
      </c>
      <c r="C1113" s="495" t="s">
        <v>2048</v>
      </c>
      <c r="D1113" s="495" t="s">
        <v>2218</v>
      </c>
      <c r="E1113" s="495" t="s">
        <v>2219</v>
      </c>
      <c r="F1113" s="498"/>
      <c r="G1113" s="498"/>
      <c r="H1113" s="498"/>
      <c r="I1113" s="498"/>
      <c r="J1113" s="498"/>
      <c r="K1113" s="498"/>
      <c r="L1113" s="498"/>
      <c r="M1113" s="498"/>
      <c r="N1113" s="498">
        <v>1</v>
      </c>
      <c r="O1113" s="498">
        <v>359.1</v>
      </c>
      <c r="P1113" s="511"/>
      <c r="Q1113" s="499">
        <v>359.1</v>
      </c>
    </row>
    <row r="1114" spans="1:17" ht="14.4" customHeight="1" x14ac:dyDescent="0.3">
      <c r="A1114" s="494" t="s">
        <v>2686</v>
      </c>
      <c r="B1114" s="495" t="s">
        <v>2082</v>
      </c>
      <c r="C1114" s="495" t="s">
        <v>2048</v>
      </c>
      <c r="D1114" s="495" t="s">
        <v>2220</v>
      </c>
      <c r="E1114" s="495" t="s">
        <v>2221</v>
      </c>
      <c r="F1114" s="498"/>
      <c r="G1114" s="498"/>
      <c r="H1114" s="498"/>
      <c r="I1114" s="498"/>
      <c r="J1114" s="498"/>
      <c r="K1114" s="498"/>
      <c r="L1114" s="498"/>
      <c r="M1114" s="498"/>
      <c r="N1114" s="498">
        <v>1</v>
      </c>
      <c r="O1114" s="498">
        <v>893.9</v>
      </c>
      <c r="P1114" s="511"/>
      <c r="Q1114" s="499">
        <v>893.9</v>
      </c>
    </row>
    <row r="1115" spans="1:17" ht="14.4" customHeight="1" x14ac:dyDescent="0.3">
      <c r="A1115" s="494" t="s">
        <v>2686</v>
      </c>
      <c r="B1115" s="495" t="s">
        <v>2082</v>
      </c>
      <c r="C1115" s="495" t="s">
        <v>2048</v>
      </c>
      <c r="D1115" s="495" t="s">
        <v>2224</v>
      </c>
      <c r="E1115" s="495" t="s">
        <v>2225</v>
      </c>
      <c r="F1115" s="498">
        <v>1</v>
      </c>
      <c r="G1115" s="498">
        <v>16831.689999999999</v>
      </c>
      <c r="H1115" s="498">
        <v>1</v>
      </c>
      <c r="I1115" s="498">
        <v>16831.689999999999</v>
      </c>
      <c r="J1115" s="498">
        <v>1</v>
      </c>
      <c r="K1115" s="498">
        <v>16831.689999999999</v>
      </c>
      <c r="L1115" s="498">
        <v>1</v>
      </c>
      <c r="M1115" s="498">
        <v>16831.689999999999</v>
      </c>
      <c r="N1115" s="498">
        <v>2</v>
      </c>
      <c r="O1115" s="498">
        <v>33663.379999999997</v>
      </c>
      <c r="P1115" s="511">
        <v>2</v>
      </c>
      <c r="Q1115" s="499">
        <v>16831.689999999999</v>
      </c>
    </row>
    <row r="1116" spans="1:17" ht="14.4" customHeight="1" x14ac:dyDescent="0.3">
      <c r="A1116" s="494" t="s">
        <v>2686</v>
      </c>
      <c r="B1116" s="495" t="s">
        <v>2082</v>
      </c>
      <c r="C1116" s="495" t="s">
        <v>2048</v>
      </c>
      <c r="D1116" s="495" t="s">
        <v>2649</v>
      </c>
      <c r="E1116" s="495" t="s">
        <v>2650</v>
      </c>
      <c r="F1116" s="498">
        <v>1</v>
      </c>
      <c r="G1116" s="498">
        <v>10645.01</v>
      </c>
      <c r="H1116" s="498">
        <v>1</v>
      </c>
      <c r="I1116" s="498">
        <v>10645.01</v>
      </c>
      <c r="J1116" s="498"/>
      <c r="K1116" s="498"/>
      <c r="L1116" s="498"/>
      <c r="M1116" s="498"/>
      <c r="N1116" s="498">
        <v>2</v>
      </c>
      <c r="O1116" s="498">
        <v>21290.02</v>
      </c>
      <c r="P1116" s="511">
        <v>2</v>
      </c>
      <c r="Q1116" s="499">
        <v>10645.01</v>
      </c>
    </row>
    <row r="1117" spans="1:17" ht="14.4" customHeight="1" x14ac:dyDescent="0.3">
      <c r="A1117" s="494" t="s">
        <v>2686</v>
      </c>
      <c r="B1117" s="495" t="s">
        <v>2082</v>
      </c>
      <c r="C1117" s="495" t="s">
        <v>2048</v>
      </c>
      <c r="D1117" s="495" t="s">
        <v>2228</v>
      </c>
      <c r="E1117" s="495" t="s">
        <v>2229</v>
      </c>
      <c r="F1117" s="498">
        <v>1</v>
      </c>
      <c r="G1117" s="498">
        <v>6587.13</v>
      </c>
      <c r="H1117" s="498">
        <v>1</v>
      </c>
      <c r="I1117" s="498">
        <v>6587.13</v>
      </c>
      <c r="J1117" s="498"/>
      <c r="K1117" s="498"/>
      <c r="L1117" s="498"/>
      <c r="M1117" s="498"/>
      <c r="N1117" s="498">
        <v>3</v>
      </c>
      <c r="O1117" s="498">
        <v>19761.39</v>
      </c>
      <c r="P1117" s="511">
        <v>3</v>
      </c>
      <c r="Q1117" s="499">
        <v>6587.13</v>
      </c>
    </row>
    <row r="1118" spans="1:17" ht="14.4" customHeight="1" x14ac:dyDescent="0.3">
      <c r="A1118" s="494" t="s">
        <v>2686</v>
      </c>
      <c r="B1118" s="495" t="s">
        <v>2082</v>
      </c>
      <c r="C1118" s="495" t="s">
        <v>2048</v>
      </c>
      <c r="D1118" s="495" t="s">
        <v>2242</v>
      </c>
      <c r="E1118" s="495" t="s">
        <v>2243</v>
      </c>
      <c r="F1118" s="498"/>
      <c r="G1118" s="498"/>
      <c r="H1118" s="498"/>
      <c r="I1118" s="498"/>
      <c r="J1118" s="498"/>
      <c r="K1118" s="498"/>
      <c r="L1118" s="498"/>
      <c r="M1118" s="498"/>
      <c r="N1118" s="498">
        <v>3</v>
      </c>
      <c r="O1118" s="498">
        <v>13080</v>
      </c>
      <c r="P1118" s="511"/>
      <c r="Q1118" s="499">
        <v>4360</v>
      </c>
    </row>
    <row r="1119" spans="1:17" ht="14.4" customHeight="1" x14ac:dyDescent="0.3">
      <c r="A1119" s="494" t="s">
        <v>2686</v>
      </c>
      <c r="B1119" s="495" t="s">
        <v>2082</v>
      </c>
      <c r="C1119" s="495" t="s">
        <v>2057</v>
      </c>
      <c r="D1119" s="495" t="s">
        <v>2262</v>
      </c>
      <c r="E1119" s="495" t="s">
        <v>2263</v>
      </c>
      <c r="F1119" s="498">
        <v>8</v>
      </c>
      <c r="G1119" s="498">
        <v>1632</v>
      </c>
      <c r="H1119" s="498">
        <v>1</v>
      </c>
      <c r="I1119" s="498">
        <v>204</v>
      </c>
      <c r="J1119" s="498">
        <v>7</v>
      </c>
      <c r="K1119" s="498">
        <v>1435</v>
      </c>
      <c r="L1119" s="498">
        <v>0.87928921568627449</v>
      </c>
      <c r="M1119" s="498">
        <v>205</v>
      </c>
      <c r="N1119" s="498">
        <v>9</v>
      </c>
      <c r="O1119" s="498">
        <v>1847</v>
      </c>
      <c r="P1119" s="511">
        <v>1.1317401960784315</v>
      </c>
      <c r="Q1119" s="499">
        <v>205.22222222222223</v>
      </c>
    </row>
    <row r="1120" spans="1:17" ht="14.4" customHeight="1" x14ac:dyDescent="0.3">
      <c r="A1120" s="494" t="s">
        <v>2686</v>
      </c>
      <c r="B1120" s="495" t="s">
        <v>2082</v>
      </c>
      <c r="C1120" s="495" t="s">
        <v>2057</v>
      </c>
      <c r="D1120" s="495" t="s">
        <v>2264</v>
      </c>
      <c r="E1120" s="495" t="s">
        <v>2265</v>
      </c>
      <c r="F1120" s="498">
        <v>8</v>
      </c>
      <c r="G1120" s="498">
        <v>1192</v>
      </c>
      <c r="H1120" s="498">
        <v>1</v>
      </c>
      <c r="I1120" s="498">
        <v>149</v>
      </c>
      <c r="J1120" s="498">
        <v>10</v>
      </c>
      <c r="K1120" s="498">
        <v>1500</v>
      </c>
      <c r="L1120" s="498">
        <v>1.2583892617449663</v>
      </c>
      <c r="M1120" s="498">
        <v>150</v>
      </c>
      <c r="N1120" s="498">
        <v>3</v>
      </c>
      <c r="O1120" s="498">
        <v>453</v>
      </c>
      <c r="P1120" s="511">
        <v>0.38003355704697989</v>
      </c>
      <c r="Q1120" s="499">
        <v>151</v>
      </c>
    </row>
    <row r="1121" spans="1:17" ht="14.4" customHeight="1" x14ac:dyDescent="0.3">
      <c r="A1121" s="494" t="s">
        <v>2686</v>
      </c>
      <c r="B1121" s="495" t="s">
        <v>2082</v>
      </c>
      <c r="C1121" s="495" t="s">
        <v>2057</v>
      </c>
      <c r="D1121" s="495" t="s">
        <v>2266</v>
      </c>
      <c r="E1121" s="495" t="s">
        <v>2267</v>
      </c>
      <c r="F1121" s="498">
        <v>1</v>
      </c>
      <c r="G1121" s="498">
        <v>181</v>
      </c>
      <c r="H1121" s="498">
        <v>1</v>
      </c>
      <c r="I1121" s="498">
        <v>181</v>
      </c>
      <c r="J1121" s="498">
        <v>1</v>
      </c>
      <c r="K1121" s="498">
        <v>182</v>
      </c>
      <c r="L1121" s="498">
        <v>1.0055248618784531</v>
      </c>
      <c r="M1121" s="498">
        <v>182</v>
      </c>
      <c r="N1121" s="498"/>
      <c r="O1121" s="498"/>
      <c r="P1121" s="511"/>
      <c r="Q1121" s="499"/>
    </row>
    <row r="1122" spans="1:17" ht="14.4" customHeight="1" x14ac:dyDescent="0.3">
      <c r="A1122" s="494" t="s">
        <v>2686</v>
      </c>
      <c r="B1122" s="495" t="s">
        <v>2082</v>
      </c>
      <c r="C1122" s="495" t="s">
        <v>2057</v>
      </c>
      <c r="D1122" s="495" t="s">
        <v>2270</v>
      </c>
      <c r="E1122" s="495" t="s">
        <v>2271</v>
      </c>
      <c r="F1122" s="498">
        <v>2</v>
      </c>
      <c r="G1122" s="498">
        <v>432</v>
      </c>
      <c r="H1122" s="498">
        <v>1</v>
      </c>
      <c r="I1122" s="498">
        <v>216</v>
      </c>
      <c r="J1122" s="498">
        <v>4</v>
      </c>
      <c r="K1122" s="498">
        <v>868</v>
      </c>
      <c r="L1122" s="498">
        <v>2.0092592592592591</v>
      </c>
      <c r="M1122" s="498">
        <v>217</v>
      </c>
      <c r="N1122" s="498"/>
      <c r="O1122" s="498"/>
      <c r="P1122" s="511"/>
      <c r="Q1122" s="499"/>
    </row>
    <row r="1123" spans="1:17" ht="14.4" customHeight="1" x14ac:dyDescent="0.3">
      <c r="A1123" s="494" t="s">
        <v>2686</v>
      </c>
      <c r="B1123" s="495" t="s">
        <v>2082</v>
      </c>
      <c r="C1123" s="495" t="s">
        <v>2057</v>
      </c>
      <c r="D1123" s="495" t="s">
        <v>2272</v>
      </c>
      <c r="E1123" s="495" t="s">
        <v>2273</v>
      </c>
      <c r="F1123" s="498">
        <v>2</v>
      </c>
      <c r="G1123" s="498">
        <v>432</v>
      </c>
      <c r="H1123" s="498">
        <v>1</v>
      </c>
      <c r="I1123" s="498">
        <v>216</v>
      </c>
      <c r="J1123" s="498"/>
      <c r="K1123" s="498"/>
      <c r="L1123" s="498"/>
      <c r="M1123" s="498"/>
      <c r="N1123" s="498"/>
      <c r="O1123" s="498"/>
      <c r="P1123" s="511"/>
      <c r="Q1123" s="499"/>
    </row>
    <row r="1124" spans="1:17" ht="14.4" customHeight="1" x14ac:dyDescent="0.3">
      <c r="A1124" s="494" t="s">
        <v>2686</v>
      </c>
      <c r="B1124" s="495" t="s">
        <v>2082</v>
      </c>
      <c r="C1124" s="495" t="s">
        <v>2057</v>
      </c>
      <c r="D1124" s="495" t="s">
        <v>2276</v>
      </c>
      <c r="E1124" s="495" t="s">
        <v>2277</v>
      </c>
      <c r="F1124" s="498">
        <v>5</v>
      </c>
      <c r="G1124" s="498">
        <v>1090</v>
      </c>
      <c r="H1124" s="498">
        <v>1</v>
      </c>
      <c r="I1124" s="498">
        <v>218</v>
      </c>
      <c r="J1124" s="498">
        <v>3</v>
      </c>
      <c r="K1124" s="498">
        <v>657</v>
      </c>
      <c r="L1124" s="498">
        <v>0.60275229357798166</v>
      </c>
      <c r="M1124" s="498">
        <v>219</v>
      </c>
      <c r="N1124" s="498">
        <v>1</v>
      </c>
      <c r="O1124" s="498">
        <v>220</v>
      </c>
      <c r="P1124" s="511">
        <v>0.20183486238532111</v>
      </c>
      <c r="Q1124" s="499">
        <v>220</v>
      </c>
    </row>
    <row r="1125" spans="1:17" ht="14.4" customHeight="1" x14ac:dyDescent="0.3">
      <c r="A1125" s="494" t="s">
        <v>2686</v>
      </c>
      <c r="B1125" s="495" t="s">
        <v>2082</v>
      </c>
      <c r="C1125" s="495" t="s">
        <v>2057</v>
      </c>
      <c r="D1125" s="495" t="s">
        <v>2292</v>
      </c>
      <c r="E1125" s="495" t="s">
        <v>2293</v>
      </c>
      <c r="F1125" s="498"/>
      <c r="G1125" s="498"/>
      <c r="H1125" s="498"/>
      <c r="I1125" s="498"/>
      <c r="J1125" s="498">
        <v>1</v>
      </c>
      <c r="K1125" s="498">
        <v>257</v>
      </c>
      <c r="L1125" s="498"/>
      <c r="M1125" s="498">
        <v>257</v>
      </c>
      <c r="N1125" s="498"/>
      <c r="O1125" s="498"/>
      <c r="P1125" s="511"/>
      <c r="Q1125" s="499"/>
    </row>
    <row r="1126" spans="1:17" ht="14.4" customHeight="1" x14ac:dyDescent="0.3">
      <c r="A1126" s="494" t="s">
        <v>2686</v>
      </c>
      <c r="B1126" s="495" t="s">
        <v>2082</v>
      </c>
      <c r="C1126" s="495" t="s">
        <v>2057</v>
      </c>
      <c r="D1126" s="495" t="s">
        <v>2294</v>
      </c>
      <c r="E1126" s="495" t="s">
        <v>2295</v>
      </c>
      <c r="F1126" s="498"/>
      <c r="G1126" s="498"/>
      <c r="H1126" s="498"/>
      <c r="I1126" s="498"/>
      <c r="J1126" s="498"/>
      <c r="K1126" s="498"/>
      <c r="L1126" s="498"/>
      <c r="M1126" s="498"/>
      <c r="N1126" s="498">
        <v>2</v>
      </c>
      <c r="O1126" s="498">
        <v>655</v>
      </c>
      <c r="P1126" s="511"/>
      <c r="Q1126" s="499">
        <v>327.5</v>
      </c>
    </row>
    <row r="1127" spans="1:17" ht="14.4" customHeight="1" x14ac:dyDescent="0.3">
      <c r="A1127" s="494" t="s">
        <v>2686</v>
      </c>
      <c r="B1127" s="495" t="s">
        <v>2082</v>
      </c>
      <c r="C1127" s="495" t="s">
        <v>2057</v>
      </c>
      <c r="D1127" s="495" t="s">
        <v>2300</v>
      </c>
      <c r="E1127" s="495" t="s">
        <v>2301</v>
      </c>
      <c r="F1127" s="498">
        <v>1</v>
      </c>
      <c r="G1127" s="498">
        <v>4122</v>
      </c>
      <c r="H1127" s="498">
        <v>1</v>
      </c>
      <c r="I1127" s="498">
        <v>4122</v>
      </c>
      <c r="J1127" s="498">
        <v>1</v>
      </c>
      <c r="K1127" s="498">
        <v>4127</v>
      </c>
      <c r="L1127" s="498">
        <v>1.0012130033964095</v>
      </c>
      <c r="M1127" s="498">
        <v>4127</v>
      </c>
      <c r="N1127" s="498">
        <v>5</v>
      </c>
      <c r="O1127" s="498">
        <v>20651</v>
      </c>
      <c r="P1127" s="511">
        <v>5.0099466278505576</v>
      </c>
      <c r="Q1127" s="499">
        <v>4130.2</v>
      </c>
    </row>
    <row r="1128" spans="1:17" ht="14.4" customHeight="1" x14ac:dyDescent="0.3">
      <c r="A1128" s="494" t="s">
        <v>2686</v>
      </c>
      <c r="B1128" s="495" t="s">
        <v>2082</v>
      </c>
      <c r="C1128" s="495" t="s">
        <v>2057</v>
      </c>
      <c r="D1128" s="495" t="s">
        <v>2308</v>
      </c>
      <c r="E1128" s="495" t="s">
        <v>2309</v>
      </c>
      <c r="F1128" s="498"/>
      <c r="G1128" s="498"/>
      <c r="H1128" s="498"/>
      <c r="I1128" s="498"/>
      <c r="J1128" s="498"/>
      <c r="K1128" s="498"/>
      <c r="L1128" s="498"/>
      <c r="M1128" s="498"/>
      <c r="N1128" s="498">
        <v>3</v>
      </c>
      <c r="O1128" s="498">
        <v>4553</v>
      </c>
      <c r="P1128" s="511"/>
      <c r="Q1128" s="499">
        <v>1517.6666666666667</v>
      </c>
    </row>
    <row r="1129" spans="1:17" ht="14.4" customHeight="1" x14ac:dyDescent="0.3">
      <c r="A1129" s="494" t="s">
        <v>2686</v>
      </c>
      <c r="B1129" s="495" t="s">
        <v>2082</v>
      </c>
      <c r="C1129" s="495" t="s">
        <v>2057</v>
      </c>
      <c r="D1129" s="495" t="s">
        <v>2314</v>
      </c>
      <c r="E1129" s="495" t="s">
        <v>2315</v>
      </c>
      <c r="F1129" s="498">
        <v>2</v>
      </c>
      <c r="G1129" s="498">
        <v>7622</v>
      </c>
      <c r="H1129" s="498">
        <v>1</v>
      </c>
      <c r="I1129" s="498">
        <v>3811</v>
      </c>
      <c r="J1129" s="498">
        <v>3</v>
      </c>
      <c r="K1129" s="498">
        <v>11445</v>
      </c>
      <c r="L1129" s="498">
        <v>1.5015743899239045</v>
      </c>
      <c r="M1129" s="498">
        <v>3815</v>
      </c>
      <c r="N1129" s="498">
        <v>8</v>
      </c>
      <c r="O1129" s="498">
        <v>30520</v>
      </c>
      <c r="P1129" s="511">
        <v>4.0041983731304116</v>
      </c>
      <c r="Q1129" s="499">
        <v>3815</v>
      </c>
    </row>
    <row r="1130" spans="1:17" ht="14.4" customHeight="1" x14ac:dyDescent="0.3">
      <c r="A1130" s="494" t="s">
        <v>2686</v>
      </c>
      <c r="B1130" s="495" t="s">
        <v>2082</v>
      </c>
      <c r="C1130" s="495" t="s">
        <v>2057</v>
      </c>
      <c r="D1130" s="495" t="s">
        <v>2316</v>
      </c>
      <c r="E1130" s="495" t="s">
        <v>2317</v>
      </c>
      <c r="F1130" s="498"/>
      <c r="G1130" s="498"/>
      <c r="H1130" s="498"/>
      <c r="I1130" s="498"/>
      <c r="J1130" s="498"/>
      <c r="K1130" s="498"/>
      <c r="L1130" s="498"/>
      <c r="M1130" s="498"/>
      <c r="N1130" s="498">
        <v>2</v>
      </c>
      <c r="O1130" s="498">
        <v>10316</v>
      </c>
      <c r="P1130" s="511"/>
      <c r="Q1130" s="499">
        <v>5158</v>
      </c>
    </row>
    <row r="1131" spans="1:17" ht="14.4" customHeight="1" x14ac:dyDescent="0.3">
      <c r="A1131" s="494" t="s">
        <v>2686</v>
      </c>
      <c r="B1131" s="495" t="s">
        <v>2082</v>
      </c>
      <c r="C1131" s="495" t="s">
        <v>2057</v>
      </c>
      <c r="D1131" s="495" t="s">
        <v>2330</v>
      </c>
      <c r="E1131" s="495" t="s">
        <v>2331</v>
      </c>
      <c r="F1131" s="498">
        <v>1</v>
      </c>
      <c r="G1131" s="498">
        <v>1276</v>
      </c>
      <c r="H1131" s="498">
        <v>1</v>
      </c>
      <c r="I1131" s="498">
        <v>1276</v>
      </c>
      <c r="J1131" s="498"/>
      <c r="K1131" s="498"/>
      <c r="L1131" s="498"/>
      <c r="M1131" s="498"/>
      <c r="N1131" s="498"/>
      <c r="O1131" s="498"/>
      <c r="P1131" s="511"/>
      <c r="Q1131" s="499"/>
    </row>
    <row r="1132" spans="1:17" ht="14.4" customHeight="1" x14ac:dyDescent="0.3">
      <c r="A1132" s="494" t="s">
        <v>2686</v>
      </c>
      <c r="B1132" s="495" t="s">
        <v>2082</v>
      </c>
      <c r="C1132" s="495" t="s">
        <v>2057</v>
      </c>
      <c r="D1132" s="495" t="s">
        <v>2334</v>
      </c>
      <c r="E1132" s="495" t="s">
        <v>2335</v>
      </c>
      <c r="F1132" s="498">
        <v>11</v>
      </c>
      <c r="G1132" s="498">
        <v>55715</v>
      </c>
      <c r="H1132" s="498">
        <v>1</v>
      </c>
      <c r="I1132" s="498">
        <v>5065</v>
      </c>
      <c r="J1132" s="498">
        <v>14</v>
      </c>
      <c r="K1132" s="498">
        <v>70952</v>
      </c>
      <c r="L1132" s="498">
        <v>1.2734811092165486</v>
      </c>
      <c r="M1132" s="498">
        <v>5068</v>
      </c>
      <c r="N1132" s="498">
        <v>13</v>
      </c>
      <c r="O1132" s="498">
        <v>65896</v>
      </c>
      <c r="P1132" s="511">
        <v>1.1827335546980167</v>
      </c>
      <c r="Q1132" s="499">
        <v>5068.9230769230771</v>
      </c>
    </row>
    <row r="1133" spans="1:17" ht="14.4" customHeight="1" x14ac:dyDescent="0.3">
      <c r="A1133" s="494" t="s">
        <v>2686</v>
      </c>
      <c r="B1133" s="495" t="s">
        <v>2082</v>
      </c>
      <c r="C1133" s="495" t="s">
        <v>2057</v>
      </c>
      <c r="D1133" s="495" t="s">
        <v>2338</v>
      </c>
      <c r="E1133" s="495" t="s">
        <v>2339</v>
      </c>
      <c r="F1133" s="498">
        <v>1</v>
      </c>
      <c r="G1133" s="498">
        <v>5505</v>
      </c>
      <c r="H1133" s="498">
        <v>1</v>
      </c>
      <c r="I1133" s="498">
        <v>5505</v>
      </c>
      <c r="J1133" s="498"/>
      <c r="K1133" s="498"/>
      <c r="L1133" s="498"/>
      <c r="M1133" s="498"/>
      <c r="N1133" s="498"/>
      <c r="O1133" s="498"/>
      <c r="P1133" s="511"/>
      <c r="Q1133" s="499"/>
    </row>
    <row r="1134" spans="1:17" ht="14.4" customHeight="1" x14ac:dyDescent="0.3">
      <c r="A1134" s="494" t="s">
        <v>2686</v>
      </c>
      <c r="B1134" s="495" t="s">
        <v>2082</v>
      </c>
      <c r="C1134" s="495" t="s">
        <v>2057</v>
      </c>
      <c r="D1134" s="495" t="s">
        <v>2342</v>
      </c>
      <c r="E1134" s="495" t="s">
        <v>2343</v>
      </c>
      <c r="F1134" s="498">
        <v>64</v>
      </c>
      <c r="G1134" s="498">
        <v>11008</v>
      </c>
      <c r="H1134" s="498">
        <v>1</v>
      </c>
      <c r="I1134" s="498">
        <v>172</v>
      </c>
      <c r="J1134" s="498">
        <v>43</v>
      </c>
      <c r="K1134" s="498">
        <v>7439</v>
      </c>
      <c r="L1134" s="498">
        <v>0.67578125</v>
      </c>
      <c r="M1134" s="498">
        <v>173</v>
      </c>
      <c r="N1134" s="498">
        <v>50</v>
      </c>
      <c r="O1134" s="498">
        <v>8680</v>
      </c>
      <c r="P1134" s="511">
        <v>0.78851744186046513</v>
      </c>
      <c r="Q1134" s="499">
        <v>173.6</v>
      </c>
    </row>
    <row r="1135" spans="1:17" ht="14.4" customHeight="1" x14ac:dyDescent="0.3">
      <c r="A1135" s="494" t="s">
        <v>2686</v>
      </c>
      <c r="B1135" s="495" t="s">
        <v>2082</v>
      </c>
      <c r="C1135" s="495" t="s">
        <v>2057</v>
      </c>
      <c r="D1135" s="495" t="s">
        <v>2344</v>
      </c>
      <c r="E1135" s="495" t="s">
        <v>2345</v>
      </c>
      <c r="F1135" s="498">
        <v>27</v>
      </c>
      <c r="G1135" s="498">
        <v>53838</v>
      </c>
      <c r="H1135" s="498">
        <v>1</v>
      </c>
      <c r="I1135" s="498">
        <v>1994</v>
      </c>
      <c r="J1135" s="498">
        <v>25</v>
      </c>
      <c r="K1135" s="498">
        <v>49900</v>
      </c>
      <c r="L1135" s="498">
        <v>0.92685463798803824</v>
      </c>
      <c r="M1135" s="498">
        <v>1996</v>
      </c>
      <c r="N1135" s="498">
        <v>26</v>
      </c>
      <c r="O1135" s="498">
        <v>51941</v>
      </c>
      <c r="P1135" s="511">
        <v>0.96476466436346076</v>
      </c>
      <c r="Q1135" s="499">
        <v>1997.7307692307693</v>
      </c>
    </row>
    <row r="1136" spans="1:17" ht="14.4" customHeight="1" x14ac:dyDescent="0.3">
      <c r="A1136" s="494" t="s">
        <v>2686</v>
      </c>
      <c r="B1136" s="495" t="s">
        <v>2082</v>
      </c>
      <c r="C1136" s="495" t="s">
        <v>2057</v>
      </c>
      <c r="D1136" s="495" t="s">
        <v>2350</v>
      </c>
      <c r="E1136" s="495" t="s">
        <v>2351</v>
      </c>
      <c r="F1136" s="498"/>
      <c r="G1136" s="498"/>
      <c r="H1136" s="498"/>
      <c r="I1136" s="498"/>
      <c r="J1136" s="498">
        <v>1</v>
      </c>
      <c r="K1136" s="498">
        <v>2692</v>
      </c>
      <c r="L1136" s="498"/>
      <c r="M1136" s="498">
        <v>2692</v>
      </c>
      <c r="N1136" s="498">
        <v>2</v>
      </c>
      <c r="O1136" s="498">
        <v>5384</v>
      </c>
      <c r="P1136" s="511"/>
      <c r="Q1136" s="499">
        <v>2692</v>
      </c>
    </row>
    <row r="1137" spans="1:17" ht="14.4" customHeight="1" x14ac:dyDescent="0.3">
      <c r="A1137" s="494" t="s">
        <v>2686</v>
      </c>
      <c r="B1137" s="495" t="s">
        <v>2082</v>
      </c>
      <c r="C1137" s="495" t="s">
        <v>2057</v>
      </c>
      <c r="D1137" s="495" t="s">
        <v>2364</v>
      </c>
      <c r="E1137" s="495" t="s">
        <v>2365</v>
      </c>
      <c r="F1137" s="498">
        <v>1</v>
      </c>
      <c r="G1137" s="498">
        <v>149</v>
      </c>
      <c r="H1137" s="498">
        <v>1</v>
      </c>
      <c r="I1137" s="498">
        <v>149</v>
      </c>
      <c r="J1137" s="498">
        <v>2</v>
      </c>
      <c r="K1137" s="498">
        <v>300</v>
      </c>
      <c r="L1137" s="498">
        <v>2.0134228187919465</v>
      </c>
      <c r="M1137" s="498">
        <v>150</v>
      </c>
      <c r="N1137" s="498"/>
      <c r="O1137" s="498"/>
      <c r="P1137" s="511"/>
      <c r="Q1137" s="499"/>
    </row>
    <row r="1138" spans="1:17" ht="14.4" customHeight="1" x14ac:dyDescent="0.3">
      <c r="A1138" s="494" t="s">
        <v>2686</v>
      </c>
      <c r="B1138" s="495" t="s">
        <v>2082</v>
      </c>
      <c r="C1138" s="495" t="s">
        <v>2057</v>
      </c>
      <c r="D1138" s="495" t="s">
        <v>2366</v>
      </c>
      <c r="E1138" s="495" t="s">
        <v>2367</v>
      </c>
      <c r="F1138" s="498">
        <v>1</v>
      </c>
      <c r="G1138" s="498">
        <v>192</v>
      </c>
      <c r="H1138" s="498">
        <v>1</v>
      </c>
      <c r="I1138" s="498">
        <v>192</v>
      </c>
      <c r="J1138" s="498"/>
      <c r="K1138" s="498"/>
      <c r="L1138" s="498"/>
      <c r="M1138" s="498"/>
      <c r="N1138" s="498"/>
      <c r="O1138" s="498"/>
      <c r="P1138" s="511"/>
      <c r="Q1138" s="499"/>
    </row>
    <row r="1139" spans="1:17" ht="14.4" customHeight="1" x14ac:dyDescent="0.3">
      <c r="A1139" s="494" t="s">
        <v>2686</v>
      </c>
      <c r="B1139" s="495" t="s">
        <v>2082</v>
      </c>
      <c r="C1139" s="495" t="s">
        <v>2057</v>
      </c>
      <c r="D1139" s="495" t="s">
        <v>2370</v>
      </c>
      <c r="E1139" s="495" t="s">
        <v>2371</v>
      </c>
      <c r="F1139" s="498">
        <v>4</v>
      </c>
      <c r="G1139" s="498">
        <v>1656</v>
      </c>
      <c r="H1139" s="498">
        <v>1</v>
      </c>
      <c r="I1139" s="498">
        <v>414</v>
      </c>
      <c r="J1139" s="498">
        <v>5</v>
      </c>
      <c r="K1139" s="498">
        <v>2075</v>
      </c>
      <c r="L1139" s="498">
        <v>1.2530193236714975</v>
      </c>
      <c r="M1139" s="498">
        <v>415</v>
      </c>
      <c r="N1139" s="498">
        <v>11</v>
      </c>
      <c r="O1139" s="498">
        <v>4577</v>
      </c>
      <c r="P1139" s="511">
        <v>2.7638888888888888</v>
      </c>
      <c r="Q1139" s="499">
        <v>416.09090909090907</v>
      </c>
    </row>
    <row r="1140" spans="1:17" ht="14.4" customHeight="1" x14ac:dyDescent="0.3">
      <c r="A1140" s="494" t="s">
        <v>2686</v>
      </c>
      <c r="B1140" s="495" t="s">
        <v>2082</v>
      </c>
      <c r="C1140" s="495" t="s">
        <v>2057</v>
      </c>
      <c r="D1140" s="495" t="s">
        <v>2374</v>
      </c>
      <c r="E1140" s="495" t="s">
        <v>2375</v>
      </c>
      <c r="F1140" s="498"/>
      <c r="G1140" s="498"/>
      <c r="H1140" s="498"/>
      <c r="I1140" s="498"/>
      <c r="J1140" s="498">
        <v>1</v>
      </c>
      <c r="K1140" s="498">
        <v>158</v>
      </c>
      <c r="L1140" s="498"/>
      <c r="M1140" s="498">
        <v>158</v>
      </c>
      <c r="N1140" s="498">
        <v>1</v>
      </c>
      <c r="O1140" s="498">
        <v>158</v>
      </c>
      <c r="P1140" s="511"/>
      <c r="Q1140" s="499">
        <v>158</v>
      </c>
    </row>
    <row r="1141" spans="1:17" ht="14.4" customHeight="1" x14ac:dyDescent="0.3">
      <c r="A1141" s="494" t="s">
        <v>2686</v>
      </c>
      <c r="B1141" s="495" t="s">
        <v>2082</v>
      </c>
      <c r="C1141" s="495" t="s">
        <v>2057</v>
      </c>
      <c r="D1141" s="495" t="s">
        <v>2380</v>
      </c>
      <c r="E1141" s="495" t="s">
        <v>2381</v>
      </c>
      <c r="F1141" s="498">
        <v>22</v>
      </c>
      <c r="G1141" s="498">
        <v>46552</v>
      </c>
      <c r="H1141" s="498">
        <v>1</v>
      </c>
      <c r="I1141" s="498">
        <v>2116</v>
      </c>
      <c r="J1141" s="498">
        <v>17</v>
      </c>
      <c r="K1141" s="498">
        <v>36006</v>
      </c>
      <c r="L1141" s="498">
        <v>0.77345763876954798</v>
      </c>
      <c r="M1141" s="498">
        <v>2118</v>
      </c>
      <c r="N1141" s="498">
        <v>15</v>
      </c>
      <c r="O1141" s="498">
        <v>31800</v>
      </c>
      <c r="P1141" s="511">
        <v>0.68310706306925584</v>
      </c>
      <c r="Q1141" s="499">
        <v>2120</v>
      </c>
    </row>
    <row r="1142" spans="1:17" ht="14.4" customHeight="1" x14ac:dyDescent="0.3">
      <c r="A1142" s="494" t="s">
        <v>2686</v>
      </c>
      <c r="B1142" s="495" t="s">
        <v>2082</v>
      </c>
      <c r="C1142" s="495" t="s">
        <v>2057</v>
      </c>
      <c r="D1142" s="495" t="s">
        <v>2382</v>
      </c>
      <c r="E1142" s="495" t="s">
        <v>2315</v>
      </c>
      <c r="F1142" s="498">
        <v>2</v>
      </c>
      <c r="G1142" s="498">
        <v>3724</v>
      </c>
      <c r="H1142" s="498">
        <v>1</v>
      </c>
      <c r="I1142" s="498">
        <v>1862</v>
      </c>
      <c r="J1142" s="498">
        <v>4</v>
      </c>
      <c r="K1142" s="498">
        <v>7456</v>
      </c>
      <c r="L1142" s="498">
        <v>2.0021482277121376</v>
      </c>
      <c r="M1142" s="498">
        <v>1864</v>
      </c>
      <c r="N1142" s="498">
        <v>8</v>
      </c>
      <c r="O1142" s="498">
        <v>14912</v>
      </c>
      <c r="P1142" s="511">
        <v>4.0042964554242753</v>
      </c>
      <c r="Q1142" s="499">
        <v>1864</v>
      </c>
    </row>
    <row r="1143" spans="1:17" ht="14.4" customHeight="1" x14ac:dyDescent="0.3">
      <c r="A1143" s="494" t="s">
        <v>2686</v>
      </c>
      <c r="B1143" s="495" t="s">
        <v>2082</v>
      </c>
      <c r="C1143" s="495" t="s">
        <v>2057</v>
      </c>
      <c r="D1143" s="495" t="s">
        <v>2391</v>
      </c>
      <c r="E1143" s="495" t="s">
        <v>2392</v>
      </c>
      <c r="F1143" s="498">
        <v>1</v>
      </c>
      <c r="G1143" s="498">
        <v>8378</v>
      </c>
      <c r="H1143" s="498">
        <v>1</v>
      </c>
      <c r="I1143" s="498">
        <v>8378</v>
      </c>
      <c r="J1143" s="498">
        <v>3</v>
      </c>
      <c r="K1143" s="498">
        <v>25152</v>
      </c>
      <c r="L1143" s="498">
        <v>3.0021484841250894</v>
      </c>
      <c r="M1143" s="498">
        <v>8384</v>
      </c>
      <c r="N1143" s="498">
        <v>5</v>
      </c>
      <c r="O1143" s="498">
        <v>41931</v>
      </c>
      <c r="P1143" s="511">
        <v>5.0048937693960376</v>
      </c>
      <c r="Q1143" s="499">
        <v>8386.2000000000007</v>
      </c>
    </row>
    <row r="1144" spans="1:17" ht="14.4" customHeight="1" x14ac:dyDescent="0.3">
      <c r="A1144" s="494" t="s">
        <v>2687</v>
      </c>
      <c r="B1144" s="495" t="s">
        <v>2082</v>
      </c>
      <c r="C1144" s="495" t="s">
        <v>2083</v>
      </c>
      <c r="D1144" s="495" t="s">
        <v>2099</v>
      </c>
      <c r="E1144" s="495" t="s">
        <v>781</v>
      </c>
      <c r="F1144" s="498">
        <v>0.2</v>
      </c>
      <c r="G1144" s="498">
        <v>2579.98</v>
      </c>
      <c r="H1144" s="498">
        <v>1</v>
      </c>
      <c r="I1144" s="498">
        <v>12899.9</v>
      </c>
      <c r="J1144" s="498">
        <v>0.2</v>
      </c>
      <c r="K1144" s="498">
        <v>2067.48</v>
      </c>
      <c r="L1144" s="498">
        <v>0.80135504926394774</v>
      </c>
      <c r="M1144" s="498">
        <v>10337.4</v>
      </c>
      <c r="N1144" s="498">
        <v>7.0000000000000007E-2</v>
      </c>
      <c r="O1144" s="498">
        <v>723.61</v>
      </c>
      <c r="P1144" s="511">
        <v>0.28047116644315073</v>
      </c>
      <c r="Q1144" s="499">
        <v>10337.285714285714</v>
      </c>
    </row>
    <row r="1145" spans="1:17" ht="14.4" customHeight="1" x14ac:dyDescent="0.3">
      <c r="A1145" s="494" t="s">
        <v>2687</v>
      </c>
      <c r="B1145" s="495" t="s">
        <v>2082</v>
      </c>
      <c r="C1145" s="495" t="s">
        <v>2083</v>
      </c>
      <c r="D1145" s="495" t="s">
        <v>2106</v>
      </c>
      <c r="E1145" s="495" t="s">
        <v>687</v>
      </c>
      <c r="F1145" s="498">
        <v>1</v>
      </c>
      <c r="G1145" s="498">
        <v>966.74</v>
      </c>
      <c r="H1145" s="498">
        <v>1</v>
      </c>
      <c r="I1145" s="498">
        <v>966.74</v>
      </c>
      <c r="J1145" s="498"/>
      <c r="K1145" s="498"/>
      <c r="L1145" s="498"/>
      <c r="M1145" s="498"/>
      <c r="N1145" s="498"/>
      <c r="O1145" s="498"/>
      <c r="P1145" s="511"/>
      <c r="Q1145" s="499"/>
    </row>
    <row r="1146" spans="1:17" ht="14.4" customHeight="1" x14ac:dyDescent="0.3">
      <c r="A1146" s="494" t="s">
        <v>2687</v>
      </c>
      <c r="B1146" s="495" t="s">
        <v>2082</v>
      </c>
      <c r="C1146" s="495" t="s">
        <v>2083</v>
      </c>
      <c r="D1146" s="495" t="s">
        <v>2111</v>
      </c>
      <c r="E1146" s="495" t="s">
        <v>706</v>
      </c>
      <c r="F1146" s="498">
        <v>0.05</v>
      </c>
      <c r="G1146" s="498">
        <v>541.33000000000004</v>
      </c>
      <c r="H1146" s="498">
        <v>1</v>
      </c>
      <c r="I1146" s="498">
        <v>10826.6</v>
      </c>
      <c r="J1146" s="498">
        <v>0.1</v>
      </c>
      <c r="K1146" s="498">
        <v>1087.4100000000001</v>
      </c>
      <c r="L1146" s="498">
        <v>2.0087746845731811</v>
      </c>
      <c r="M1146" s="498">
        <v>10874.1</v>
      </c>
      <c r="N1146" s="498"/>
      <c r="O1146" s="498"/>
      <c r="P1146" s="511"/>
      <c r="Q1146" s="499"/>
    </row>
    <row r="1147" spans="1:17" ht="14.4" customHeight="1" x14ac:dyDescent="0.3">
      <c r="A1147" s="494" t="s">
        <v>2687</v>
      </c>
      <c r="B1147" s="495" t="s">
        <v>2082</v>
      </c>
      <c r="C1147" s="495" t="s">
        <v>2048</v>
      </c>
      <c r="D1147" s="495" t="s">
        <v>2055</v>
      </c>
      <c r="E1147" s="495" t="s">
        <v>2056</v>
      </c>
      <c r="F1147" s="498"/>
      <c r="G1147" s="498"/>
      <c r="H1147" s="498"/>
      <c r="I1147" s="498"/>
      <c r="J1147" s="498">
        <v>1</v>
      </c>
      <c r="K1147" s="498">
        <v>511</v>
      </c>
      <c r="L1147" s="498"/>
      <c r="M1147" s="498">
        <v>511</v>
      </c>
      <c r="N1147" s="498"/>
      <c r="O1147" s="498"/>
      <c r="P1147" s="511"/>
      <c r="Q1147" s="499"/>
    </row>
    <row r="1148" spans="1:17" ht="14.4" customHeight="1" x14ac:dyDescent="0.3">
      <c r="A1148" s="494" t="s">
        <v>2687</v>
      </c>
      <c r="B1148" s="495" t="s">
        <v>2082</v>
      </c>
      <c r="C1148" s="495" t="s">
        <v>2057</v>
      </c>
      <c r="D1148" s="495" t="s">
        <v>2262</v>
      </c>
      <c r="E1148" s="495" t="s">
        <v>2263</v>
      </c>
      <c r="F1148" s="498">
        <v>5</v>
      </c>
      <c r="G1148" s="498">
        <v>1020</v>
      </c>
      <c r="H1148" s="498">
        <v>1</v>
      </c>
      <c r="I1148" s="498">
        <v>204</v>
      </c>
      <c r="J1148" s="498">
        <v>4</v>
      </c>
      <c r="K1148" s="498">
        <v>820</v>
      </c>
      <c r="L1148" s="498">
        <v>0.80392156862745101</v>
      </c>
      <c r="M1148" s="498">
        <v>205</v>
      </c>
      <c r="N1148" s="498">
        <v>3</v>
      </c>
      <c r="O1148" s="498">
        <v>616</v>
      </c>
      <c r="P1148" s="511">
        <v>0.60392156862745094</v>
      </c>
      <c r="Q1148" s="499">
        <v>205.33333333333334</v>
      </c>
    </row>
    <row r="1149" spans="1:17" ht="14.4" customHeight="1" x14ac:dyDescent="0.3">
      <c r="A1149" s="494" t="s">
        <v>2687</v>
      </c>
      <c r="B1149" s="495" t="s">
        <v>2082</v>
      </c>
      <c r="C1149" s="495" t="s">
        <v>2057</v>
      </c>
      <c r="D1149" s="495" t="s">
        <v>2264</v>
      </c>
      <c r="E1149" s="495" t="s">
        <v>2265</v>
      </c>
      <c r="F1149" s="498">
        <v>1</v>
      </c>
      <c r="G1149" s="498">
        <v>149</v>
      </c>
      <c r="H1149" s="498">
        <v>1</v>
      </c>
      <c r="I1149" s="498">
        <v>149</v>
      </c>
      <c r="J1149" s="498"/>
      <c r="K1149" s="498"/>
      <c r="L1149" s="498"/>
      <c r="M1149" s="498"/>
      <c r="N1149" s="498">
        <v>1</v>
      </c>
      <c r="O1149" s="498">
        <v>151</v>
      </c>
      <c r="P1149" s="511">
        <v>1.0134228187919463</v>
      </c>
      <c r="Q1149" s="499">
        <v>151</v>
      </c>
    </row>
    <row r="1150" spans="1:17" ht="14.4" customHeight="1" x14ac:dyDescent="0.3">
      <c r="A1150" s="494" t="s">
        <v>2687</v>
      </c>
      <c r="B1150" s="495" t="s">
        <v>2082</v>
      </c>
      <c r="C1150" s="495" t="s">
        <v>2057</v>
      </c>
      <c r="D1150" s="495" t="s">
        <v>2266</v>
      </c>
      <c r="E1150" s="495" t="s">
        <v>2267</v>
      </c>
      <c r="F1150" s="498">
        <v>1</v>
      </c>
      <c r="G1150" s="498">
        <v>181</v>
      </c>
      <c r="H1150" s="498">
        <v>1</v>
      </c>
      <c r="I1150" s="498">
        <v>181</v>
      </c>
      <c r="J1150" s="498"/>
      <c r="K1150" s="498"/>
      <c r="L1150" s="498"/>
      <c r="M1150" s="498"/>
      <c r="N1150" s="498"/>
      <c r="O1150" s="498"/>
      <c r="P1150" s="511"/>
      <c r="Q1150" s="499"/>
    </row>
    <row r="1151" spans="1:17" ht="14.4" customHeight="1" x14ac:dyDescent="0.3">
      <c r="A1151" s="494" t="s">
        <v>2687</v>
      </c>
      <c r="B1151" s="495" t="s">
        <v>2082</v>
      </c>
      <c r="C1151" s="495" t="s">
        <v>2057</v>
      </c>
      <c r="D1151" s="495" t="s">
        <v>2270</v>
      </c>
      <c r="E1151" s="495" t="s">
        <v>2271</v>
      </c>
      <c r="F1151" s="498">
        <v>6</v>
      </c>
      <c r="G1151" s="498">
        <v>1296</v>
      </c>
      <c r="H1151" s="498">
        <v>1</v>
      </c>
      <c r="I1151" s="498">
        <v>216</v>
      </c>
      <c r="J1151" s="498"/>
      <c r="K1151" s="498"/>
      <c r="L1151" s="498"/>
      <c r="M1151" s="498"/>
      <c r="N1151" s="498"/>
      <c r="O1151" s="498"/>
      <c r="P1151" s="511"/>
      <c r="Q1151" s="499"/>
    </row>
    <row r="1152" spans="1:17" ht="14.4" customHeight="1" x14ac:dyDescent="0.3">
      <c r="A1152" s="494" t="s">
        <v>2687</v>
      </c>
      <c r="B1152" s="495" t="s">
        <v>2082</v>
      </c>
      <c r="C1152" s="495" t="s">
        <v>2057</v>
      </c>
      <c r="D1152" s="495" t="s">
        <v>2294</v>
      </c>
      <c r="E1152" s="495" t="s">
        <v>2295</v>
      </c>
      <c r="F1152" s="498"/>
      <c r="G1152" s="498"/>
      <c r="H1152" s="498"/>
      <c r="I1152" s="498"/>
      <c r="J1152" s="498">
        <v>1</v>
      </c>
      <c r="K1152" s="498">
        <v>326</v>
      </c>
      <c r="L1152" s="498"/>
      <c r="M1152" s="498">
        <v>326</v>
      </c>
      <c r="N1152" s="498"/>
      <c r="O1152" s="498"/>
      <c r="P1152" s="511"/>
      <c r="Q1152" s="499"/>
    </row>
    <row r="1153" spans="1:17" ht="14.4" customHeight="1" x14ac:dyDescent="0.3">
      <c r="A1153" s="494" t="s">
        <v>2687</v>
      </c>
      <c r="B1153" s="495" t="s">
        <v>2082</v>
      </c>
      <c r="C1153" s="495" t="s">
        <v>2057</v>
      </c>
      <c r="D1153" s="495" t="s">
        <v>2314</v>
      </c>
      <c r="E1153" s="495" t="s">
        <v>2315</v>
      </c>
      <c r="F1153" s="498">
        <v>2</v>
      </c>
      <c r="G1153" s="498">
        <v>7622</v>
      </c>
      <c r="H1153" s="498">
        <v>1</v>
      </c>
      <c r="I1153" s="498">
        <v>3811</v>
      </c>
      <c r="J1153" s="498">
        <v>2</v>
      </c>
      <c r="K1153" s="498">
        <v>7630</v>
      </c>
      <c r="L1153" s="498">
        <v>1.0010495932826029</v>
      </c>
      <c r="M1153" s="498">
        <v>3815</v>
      </c>
      <c r="N1153" s="498">
        <v>1</v>
      </c>
      <c r="O1153" s="498">
        <v>3815</v>
      </c>
      <c r="P1153" s="511">
        <v>0.50052479664130145</v>
      </c>
      <c r="Q1153" s="499">
        <v>3815</v>
      </c>
    </row>
    <row r="1154" spans="1:17" ht="14.4" customHeight="1" x14ac:dyDescent="0.3">
      <c r="A1154" s="494" t="s">
        <v>2687</v>
      </c>
      <c r="B1154" s="495" t="s">
        <v>2082</v>
      </c>
      <c r="C1154" s="495" t="s">
        <v>2057</v>
      </c>
      <c r="D1154" s="495" t="s">
        <v>2334</v>
      </c>
      <c r="E1154" s="495" t="s">
        <v>2335</v>
      </c>
      <c r="F1154" s="498">
        <v>5</v>
      </c>
      <c r="G1154" s="498">
        <v>25325</v>
      </c>
      <c r="H1154" s="498">
        <v>1</v>
      </c>
      <c r="I1154" s="498">
        <v>5065</v>
      </c>
      <c r="J1154" s="498">
        <v>6</v>
      </c>
      <c r="K1154" s="498">
        <v>30408</v>
      </c>
      <c r="L1154" s="498">
        <v>1.2007107601184601</v>
      </c>
      <c r="M1154" s="498">
        <v>5068</v>
      </c>
      <c r="N1154" s="498"/>
      <c r="O1154" s="498"/>
      <c r="P1154" s="511"/>
      <c r="Q1154" s="499"/>
    </row>
    <row r="1155" spans="1:17" ht="14.4" customHeight="1" x14ac:dyDescent="0.3">
      <c r="A1155" s="494" t="s">
        <v>2687</v>
      </c>
      <c r="B1155" s="495" t="s">
        <v>2082</v>
      </c>
      <c r="C1155" s="495" t="s">
        <v>2057</v>
      </c>
      <c r="D1155" s="495" t="s">
        <v>2338</v>
      </c>
      <c r="E1155" s="495" t="s">
        <v>2339</v>
      </c>
      <c r="F1155" s="498"/>
      <c r="G1155" s="498"/>
      <c r="H1155" s="498"/>
      <c r="I1155" s="498"/>
      <c r="J1155" s="498">
        <v>2</v>
      </c>
      <c r="K1155" s="498">
        <v>11016</v>
      </c>
      <c r="L1155" s="498"/>
      <c r="M1155" s="498">
        <v>5508</v>
      </c>
      <c r="N1155" s="498"/>
      <c r="O1155" s="498"/>
      <c r="P1155" s="511"/>
      <c r="Q1155" s="499"/>
    </row>
    <row r="1156" spans="1:17" ht="14.4" customHeight="1" x14ac:dyDescent="0.3">
      <c r="A1156" s="494" t="s">
        <v>2687</v>
      </c>
      <c r="B1156" s="495" t="s">
        <v>2082</v>
      </c>
      <c r="C1156" s="495" t="s">
        <v>2057</v>
      </c>
      <c r="D1156" s="495" t="s">
        <v>2342</v>
      </c>
      <c r="E1156" s="495" t="s">
        <v>2343</v>
      </c>
      <c r="F1156" s="498">
        <v>28</v>
      </c>
      <c r="G1156" s="498">
        <v>4816</v>
      </c>
      <c r="H1156" s="498">
        <v>1</v>
      </c>
      <c r="I1156" s="498">
        <v>172</v>
      </c>
      <c r="J1156" s="498">
        <v>29</v>
      </c>
      <c r="K1156" s="498">
        <v>5017</v>
      </c>
      <c r="L1156" s="498">
        <v>1.0417358803986712</v>
      </c>
      <c r="M1156" s="498">
        <v>173</v>
      </c>
      <c r="N1156" s="498">
        <v>22</v>
      </c>
      <c r="O1156" s="498">
        <v>3817</v>
      </c>
      <c r="P1156" s="511">
        <v>0.79256644518272423</v>
      </c>
      <c r="Q1156" s="499">
        <v>173.5</v>
      </c>
    </row>
    <row r="1157" spans="1:17" ht="14.4" customHeight="1" x14ac:dyDescent="0.3">
      <c r="A1157" s="494" t="s">
        <v>2687</v>
      </c>
      <c r="B1157" s="495" t="s">
        <v>2082</v>
      </c>
      <c r="C1157" s="495" t="s">
        <v>2057</v>
      </c>
      <c r="D1157" s="495" t="s">
        <v>2344</v>
      </c>
      <c r="E1157" s="495" t="s">
        <v>2345</v>
      </c>
      <c r="F1157" s="498">
        <v>5</v>
      </c>
      <c r="G1157" s="498">
        <v>9970</v>
      </c>
      <c r="H1157" s="498">
        <v>1</v>
      </c>
      <c r="I1157" s="498">
        <v>1994</v>
      </c>
      <c r="J1157" s="498">
        <v>6</v>
      </c>
      <c r="K1157" s="498">
        <v>11976</v>
      </c>
      <c r="L1157" s="498">
        <v>1.2012036108324975</v>
      </c>
      <c r="M1157" s="498">
        <v>1996</v>
      </c>
      <c r="N1157" s="498">
        <v>11</v>
      </c>
      <c r="O1157" s="498">
        <v>21974</v>
      </c>
      <c r="P1157" s="511">
        <v>2.2040120361083249</v>
      </c>
      <c r="Q1157" s="499">
        <v>1997.6363636363637</v>
      </c>
    </row>
    <row r="1158" spans="1:17" ht="14.4" customHeight="1" x14ac:dyDescent="0.3">
      <c r="A1158" s="494" t="s">
        <v>2687</v>
      </c>
      <c r="B1158" s="495" t="s">
        <v>2082</v>
      </c>
      <c r="C1158" s="495" t="s">
        <v>2057</v>
      </c>
      <c r="D1158" s="495" t="s">
        <v>2350</v>
      </c>
      <c r="E1158" s="495" t="s">
        <v>2351</v>
      </c>
      <c r="F1158" s="498">
        <v>1</v>
      </c>
      <c r="G1158" s="498">
        <v>2691</v>
      </c>
      <c r="H1158" s="498">
        <v>1</v>
      </c>
      <c r="I1158" s="498">
        <v>2691</v>
      </c>
      <c r="J1158" s="498"/>
      <c r="K1158" s="498"/>
      <c r="L1158" s="498"/>
      <c r="M1158" s="498"/>
      <c r="N1158" s="498"/>
      <c r="O1158" s="498"/>
      <c r="P1158" s="511"/>
      <c r="Q1158" s="499"/>
    </row>
    <row r="1159" spans="1:17" ht="14.4" customHeight="1" x14ac:dyDescent="0.3">
      <c r="A1159" s="494" t="s">
        <v>2687</v>
      </c>
      <c r="B1159" s="495" t="s">
        <v>2082</v>
      </c>
      <c r="C1159" s="495" t="s">
        <v>2057</v>
      </c>
      <c r="D1159" s="495" t="s">
        <v>2374</v>
      </c>
      <c r="E1159" s="495" t="s">
        <v>2375</v>
      </c>
      <c r="F1159" s="498">
        <v>2</v>
      </c>
      <c r="G1159" s="498">
        <v>314</v>
      </c>
      <c r="H1159" s="498">
        <v>1</v>
      </c>
      <c r="I1159" s="498">
        <v>157</v>
      </c>
      <c r="J1159" s="498"/>
      <c r="K1159" s="498"/>
      <c r="L1159" s="498"/>
      <c r="M1159" s="498"/>
      <c r="N1159" s="498"/>
      <c r="O1159" s="498"/>
      <c r="P1159" s="511"/>
      <c r="Q1159" s="499"/>
    </row>
    <row r="1160" spans="1:17" ht="14.4" customHeight="1" x14ac:dyDescent="0.3">
      <c r="A1160" s="494" t="s">
        <v>2687</v>
      </c>
      <c r="B1160" s="495" t="s">
        <v>2082</v>
      </c>
      <c r="C1160" s="495" t="s">
        <v>2057</v>
      </c>
      <c r="D1160" s="495" t="s">
        <v>2380</v>
      </c>
      <c r="E1160" s="495" t="s">
        <v>2381</v>
      </c>
      <c r="F1160" s="498">
        <v>1</v>
      </c>
      <c r="G1160" s="498">
        <v>2116</v>
      </c>
      <c r="H1160" s="498">
        <v>1</v>
      </c>
      <c r="I1160" s="498">
        <v>2116</v>
      </c>
      <c r="J1160" s="498">
        <v>2</v>
      </c>
      <c r="K1160" s="498">
        <v>4236</v>
      </c>
      <c r="L1160" s="498">
        <v>2.0018903591682418</v>
      </c>
      <c r="M1160" s="498">
        <v>2118</v>
      </c>
      <c r="N1160" s="498"/>
      <c r="O1160" s="498"/>
      <c r="P1160" s="511"/>
      <c r="Q1160" s="499"/>
    </row>
    <row r="1161" spans="1:17" ht="14.4" customHeight="1" x14ac:dyDescent="0.3">
      <c r="A1161" s="494" t="s">
        <v>2687</v>
      </c>
      <c r="B1161" s="495" t="s">
        <v>2082</v>
      </c>
      <c r="C1161" s="495" t="s">
        <v>2057</v>
      </c>
      <c r="D1161" s="495" t="s">
        <v>2382</v>
      </c>
      <c r="E1161" s="495" t="s">
        <v>2315</v>
      </c>
      <c r="F1161" s="498">
        <v>2</v>
      </c>
      <c r="G1161" s="498">
        <v>3724</v>
      </c>
      <c r="H1161" s="498">
        <v>1</v>
      </c>
      <c r="I1161" s="498">
        <v>1862</v>
      </c>
      <c r="J1161" s="498">
        <v>2</v>
      </c>
      <c r="K1161" s="498">
        <v>3728</v>
      </c>
      <c r="L1161" s="498">
        <v>1.0010741138560688</v>
      </c>
      <c r="M1161" s="498">
        <v>1864</v>
      </c>
      <c r="N1161" s="498">
        <v>2</v>
      </c>
      <c r="O1161" s="498">
        <v>3728</v>
      </c>
      <c r="P1161" s="511">
        <v>1.0010741138560688</v>
      </c>
      <c r="Q1161" s="499">
        <v>1864</v>
      </c>
    </row>
    <row r="1162" spans="1:17" ht="14.4" customHeight="1" x14ac:dyDescent="0.3">
      <c r="A1162" s="494" t="s">
        <v>2687</v>
      </c>
      <c r="B1162" s="495" t="s">
        <v>2082</v>
      </c>
      <c r="C1162" s="495" t="s">
        <v>2057</v>
      </c>
      <c r="D1162" s="495" t="s">
        <v>2391</v>
      </c>
      <c r="E1162" s="495" t="s">
        <v>2392</v>
      </c>
      <c r="F1162" s="498">
        <v>1</v>
      </c>
      <c r="G1162" s="498">
        <v>8378</v>
      </c>
      <c r="H1162" s="498">
        <v>1</v>
      </c>
      <c r="I1162" s="498">
        <v>8378</v>
      </c>
      <c r="J1162" s="498">
        <v>1</v>
      </c>
      <c r="K1162" s="498">
        <v>8384</v>
      </c>
      <c r="L1162" s="498">
        <v>1.0007161613750299</v>
      </c>
      <c r="M1162" s="498">
        <v>8384</v>
      </c>
      <c r="N1162" s="498">
        <v>1</v>
      </c>
      <c r="O1162" s="498">
        <v>8384</v>
      </c>
      <c r="P1162" s="511">
        <v>1.0007161613750299</v>
      </c>
      <c r="Q1162" s="499">
        <v>8384</v>
      </c>
    </row>
    <row r="1163" spans="1:17" ht="14.4" customHeight="1" x14ac:dyDescent="0.3">
      <c r="A1163" s="494" t="s">
        <v>2688</v>
      </c>
      <c r="B1163" s="495" t="s">
        <v>2689</v>
      </c>
      <c r="C1163" s="495" t="s">
        <v>2057</v>
      </c>
      <c r="D1163" s="495" t="s">
        <v>2294</v>
      </c>
      <c r="E1163" s="495" t="s">
        <v>2295</v>
      </c>
      <c r="F1163" s="498"/>
      <c r="G1163" s="498"/>
      <c r="H1163" s="498"/>
      <c r="I1163" s="498"/>
      <c r="J1163" s="498">
        <v>1</v>
      </c>
      <c r="K1163" s="498">
        <v>326</v>
      </c>
      <c r="L1163" s="498"/>
      <c r="M1163" s="498">
        <v>326</v>
      </c>
      <c r="N1163" s="498"/>
      <c r="O1163" s="498"/>
      <c r="P1163" s="511"/>
      <c r="Q1163" s="499"/>
    </row>
    <row r="1164" spans="1:17" ht="14.4" customHeight="1" x14ac:dyDescent="0.3">
      <c r="A1164" s="494" t="s">
        <v>2688</v>
      </c>
      <c r="B1164" s="495" t="s">
        <v>2047</v>
      </c>
      <c r="C1164" s="495" t="s">
        <v>2057</v>
      </c>
      <c r="D1164" s="495" t="s">
        <v>2070</v>
      </c>
      <c r="E1164" s="495" t="s">
        <v>2071</v>
      </c>
      <c r="F1164" s="498">
        <v>1</v>
      </c>
      <c r="G1164" s="498">
        <v>648</v>
      </c>
      <c r="H1164" s="498">
        <v>1</v>
      </c>
      <c r="I1164" s="498">
        <v>648</v>
      </c>
      <c r="J1164" s="498">
        <v>1</v>
      </c>
      <c r="K1164" s="498">
        <v>650</v>
      </c>
      <c r="L1164" s="498">
        <v>1.0030864197530864</v>
      </c>
      <c r="M1164" s="498">
        <v>650</v>
      </c>
      <c r="N1164" s="498">
        <v>1</v>
      </c>
      <c r="O1164" s="498">
        <v>655</v>
      </c>
      <c r="P1164" s="511">
        <v>1.0108024691358024</v>
      </c>
      <c r="Q1164" s="499">
        <v>655</v>
      </c>
    </row>
    <row r="1165" spans="1:17" ht="14.4" customHeight="1" x14ac:dyDescent="0.3">
      <c r="A1165" s="494" t="s">
        <v>2688</v>
      </c>
      <c r="B1165" s="495" t="s">
        <v>2047</v>
      </c>
      <c r="C1165" s="495" t="s">
        <v>2057</v>
      </c>
      <c r="D1165" s="495" t="s">
        <v>2072</v>
      </c>
      <c r="E1165" s="495" t="s">
        <v>2073</v>
      </c>
      <c r="F1165" s="498">
        <v>1</v>
      </c>
      <c r="G1165" s="498">
        <v>120</v>
      </c>
      <c r="H1165" s="498">
        <v>1</v>
      </c>
      <c r="I1165" s="498">
        <v>120</v>
      </c>
      <c r="J1165" s="498">
        <v>1</v>
      </c>
      <c r="K1165" s="498">
        <v>121</v>
      </c>
      <c r="L1165" s="498">
        <v>1.0083333333333333</v>
      </c>
      <c r="M1165" s="498">
        <v>121</v>
      </c>
      <c r="N1165" s="498">
        <v>1</v>
      </c>
      <c r="O1165" s="498">
        <v>123</v>
      </c>
      <c r="P1165" s="511">
        <v>1.0249999999999999</v>
      </c>
      <c r="Q1165" s="499">
        <v>123</v>
      </c>
    </row>
    <row r="1166" spans="1:17" ht="14.4" customHeight="1" x14ac:dyDescent="0.3">
      <c r="A1166" s="494" t="s">
        <v>2688</v>
      </c>
      <c r="B1166" s="495" t="s">
        <v>2047</v>
      </c>
      <c r="C1166" s="495" t="s">
        <v>2057</v>
      </c>
      <c r="D1166" s="495" t="s">
        <v>2074</v>
      </c>
      <c r="E1166" s="495" t="s">
        <v>2075</v>
      </c>
      <c r="F1166" s="498">
        <v>1</v>
      </c>
      <c r="G1166" s="498">
        <v>264</v>
      </c>
      <c r="H1166" s="498">
        <v>1</v>
      </c>
      <c r="I1166" s="498">
        <v>264</v>
      </c>
      <c r="J1166" s="498">
        <v>1</v>
      </c>
      <c r="K1166" s="498">
        <v>266</v>
      </c>
      <c r="L1166" s="498">
        <v>1.0075757575757576</v>
      </c>
      <c r="M1166" s="498">
        <v>266</v>
      </c>
      <c r="N1166" s="498">
        <v>1</v>
      </c>
      <c r="O1166" s="498">
        <v>268</v>
      </c>
      <c r="P1166" s="511">
        <v>1.0151515151515151</v>
      </c>
      <c r="Q1166" s="499">
        <v>268</v>
      </c>
    </row>
    <row r="1167" spans="1:17" ht="14.4" customHeight="1" x14ac:dyDescent="0.3">
      <c r="A1167" s="494" t="s">
        <v>2688</v>
      </c>
      <c r="B1167" s="495" t="s">
        <v>2082</v>
      </c>
      <c r="C1167" s="495" t="s">
        <v>2083</v>
      </c>
      <c r="D1167" s="495" t="s">
        <v>2085</v>
      </c>
      <c r="E1167" s="495" t="s">
        <v>2086</v>
      </c>
      <c r="F1167" s="498"/>
      <c r="G1167" s="498"/>
      <c r="H1167" s="498"/>
      <c r="I1167" s="498"/>
      <c r="J1167" s="498">
        <v>1</v>
      </c>
      <c r="K1167" s="498">
        <v>489.03</v>
      </c>
      <c r="L1167" s="498"/>
      <c r="M1167" s="498">
        <v>489.03</v>
      </c>
      <c r="N1167" s="498"/>
      <c r="O1167" s="498"/>
      <c r="P1167" s="511"/>
      <c r="Q1167" s="499"/>
    </row>
    <row r="1168" spans="1:17" ht="14.4" customHeight="1" x14ac:dyDescent="0.3">
      <c r="A1168" s="494" t="s">
        <v>2688</v>
      </c>
      <c r="B1168" s="495" t="s">
        <v>2082</v>
      </c>
      <c r="C1168" s="495" t="s">
        <v>2083</v>
      </c>
      <c r="D1168" s="495" t="s">
        <v>2087</v>
      </c>
      <c r="E1168" s="495" t="s">
        <v>672</v>
      </c>
      <c r="F1168" s="498">
        <v>0.5</v>
      </c>
      <c r="G1168" s="498">
        <v>495.94</v>
      </c>
      <c r="H1168" s="498">
        <v>1</v>
      </c>
      <c r="I1168" s="498">
        <v>991.88</v>
      </c>
      <c r="J1168" s="498">
        <v>3</v>
      </c>
      <c r="K1168" s="498">
        <v>3001.77</v>
      </c>
      <c r="L1168" s="498">
        <v>6.0526878251401381</v>
      </c>
      <c r="M1168" s="498">
        <v>1000.59</v>
      </c>
      <c r="N1168" s="498"/>
      <c r="O1168" s="498"/>
      <c r="P1168" s="511"/>
      <c r="Q1168" s="499"/>
    </row>
    <row r="1169" spans="1:17" ht="14.4" customHeight="1" x14ac:dyDescent="0.3">
      <c r="A1169" s="494" t="s">
        <v>2688</v>
      </c>
      <c r="B1169" s="495" t="s">
        <v>2082</v>
      </c>
      <c r="C1169" s="495" t="s">
        <v>2083</v>
      </c>
      <c r="D1169" s="495" t="s">
        <v>2088</v>
      </c>
      <c r="E1169" s="495" t="s">
        <v>672</v>
      </c>
      <c r="F1169" s="498">
        <v>1.5</v>
      </c>
      <c r="G1169" s="498">
        <v>2974.32</v>
      </c>
      <c r="H1169" s="498">
        <v>1</v>
      </c>
      <c r="I1169" s="498">
        <v>1982.88</v>
      </c>
      <c r="J1169" s="498"/>
      <c r="K1169" s="498"/>
      <c r="L1169" s="498"/>
      <c r="M1169" s="498"/>
      <c r="N1169" s="498">
        <v>1.5</v>
      </c>
      <c r="O1169" s="498">
        <v>3000.4</v>
      </c>
      <c r="P1169" s="511">
        <v>1.0087683907582237</v>
      </c>
      <c r="Q1169" s="499">
        <v>2000.2666666666667</v>
      </c>
    </row>
    <row r="1170" spans="1:17" ht="14.4" customHeight="1" x14ac:dyDescent="0.3">
      <c r="A1170" s="494" t="s">
        <v>2688</v>
      </c>
      <c r="B1170" s="495" t="s">
        <v>2082</v>
      </c>
      <c r="C1170" s="495" t="s">
        <v>2083</v>
      </c>
      <c r="D1170" s="495" t="s">
        <v>2089</v>
      </c>
      <c r="E1170" s="495" t="s">
        <v>2090</v>
      </c>
      <c r="F1170" s="498">
        <v>1.33</v>
      </c>
      <c r="G1170" s="498">
        <v>3522.14</v>
      </c>
      <c r="H1170" s="498">
        <v>1</v>
      </c>
      <c r="I1170" s="498">
        <v>2648.2255639097743</v>
      </c>
      <c r="J1170" s="498">
        <v>1.33</v>
      </c>
      <c r="K1170" s="498">
        <v>3522.13</v>
      </c>
      <c r="L1170" s="498">
        <v>0.99999716081700341</v>
      </c>
      <c r="M1170" s="498">
        <v>2648.218045112782</v>
      </c>
      <c r="N1170" s="498">
        <v>1</v>
      </c>
      <c r="O1170" s="498">
        <v>2671.45</v>
      </c>
      <c r="P1170" s="511">
        <v>0.75847354165365377</v>
      </c>
      <c r="Q1170" s="499">
        <v>2671.45</v>
      </c>
    </row>
    <row r="1171" spans="1:17" ht="14.4" customHeight="1" x14ac:dyDescent="0.3">
      <c r="A1171" s="494" t="s">
        <v>2688</v>
      </c>
      <c r="B1171" s="495" t="s">
        <v>2082</v>
      </c>
      <c r="C1171" s="495" t="s">
        <v>2083</v>
      </c>
      <c r="D1171" s="495" t="s">
        <v>2091</v>
      </c>
      <c r="E1171" s="495" t="s">
        <v>2090</v>
      </c>
      <c r="F1171" s="498">
        <v>0.4</v>
      </c>
      <c r="G1171" s="498">
        <v>2648.22</v>
      </c>
      <c r="H1171" s="498">
        <v>1</v>
      </c>
      <c r="I1171" s="498">
        <v>6620.5499999999993</v>
      </c>
      <c r="J1171" s="498">
        <v>1.5</v>
      </c>
      <c r="K1171" s="498">
        <v>9977.26</v>
      </c>
      <c r="L1171" s="498">
        <v>3.7675344193458251</v>
      </c>
      <c r="M1171" s="498">
        <v>6651.5066666666671</v>
      </c>
      <c r="N1171" s="498">
        <v>1.4</v>
      </c>
      <c r="O1171" s="498">
        <v>9350.0400000000009</v>
      </c>
      <c r="P1171" s="511">
        <v>3.5306885379613484</v>
      </c>
      <c r="Q1171" s="499">
        <v>6678.6000000000013</v>
      </c>
    </row>
    <row r="1172" spans="1:17" ht="14.4" customHeight="1" x14ac:dyDescent="0.3">
      <c r="A1172" s="494" t="s">
        <v>2688</v>
      </c>
      <c r="B1172" s="495" t="s">
        <v>2082</v>
      </c>
      <c r="C1172" s="495" t="s">
        <v>2083</v>
      </c>
      <c r="D1172" s="495" t="s">
        <v>2096</v>
      </c>
      <c r="E1172" s="495" t="s">
        <v>683</v>
      </c>
      <c r="F1172" s="498">
        <v>9.7000000000000011</v>
      </c>
      <c r="G1172" s="498">
        <v>13097.359999999999</v>
      </c>
      <c r="H1172" s="498">
        <v>1</v>
      </c>
      <c r="I1172" s="498">
        <v>1350.2432989690719</v>
      </c>
      <c r="J1172" s="498">
        <v>8.5</v>
      </c>
      <c r="K1172" s="498">
        <v>8361.119999999999</v>
      </c>
      <c r="L1172" s="498">
        <v>0.63838208616087511</v>
      </c>
      <c r="M1172" s="498">
        <v>983.66117647058809</v>
      </c>
      <c r="N1172" s="498">
        <v>6.9</v>
      </c>
      <c r="O1172" s="498">
        <v>6824.25</v>
      </c>
      <c r="P1172" s="511">
        <v>0.5210401180085148</v>
      </c>
      <c r="Q1172" s="499">
        <v>989.02173913043475</v>
      </c>
    </row>
    <row r="1173" spans="1:17" ht="14.4" customHeight="1" x14ac:dyDescent="0.3">
      <c r="A1173" s="494" t="s">
        <v>2688</v>
      </c>
      <c r="B1173" s="495" t="s">
        <v>2082</v>
      </c>
      <c r="C1173" s="495" t="s">
        <v>2083</v>
      </c>
      <c r="D1173" s="495" t="s">
        <v>2098</v>
      </c>
      <c r="E1173" s="495" t="s">
        <v>777</v>
      </c>
      <c r="F1173" s="498">
        <v>0.06</v>
      </c>
      <c r="G1173" s="498">
        <v>919.53</v>
      </c>
      <c r="H1173" s="498">
        <v>1</v>
      </c>
      <c r="I1173" s="498">
        <v>15325.5</v>
      </c>
      <c r="J1173" s="498"/>
      <c r="K1173" s="498"/>
      <c r="L1173" s="498"/>
      <c r="M1173" s="498"/>
      <c r="N1173" s="498"/>
      <c r="O1173" s="498"/>
      <c r="P1173" s="511"/>
      <c r="Q1173" s="499"/>
    </row>
    <row r="1174" spans="1:17" ht="14.4" customHeight="1" x14ac:dyDescent="0.3">
      <c r="A1174" s="494" t="s">
        <v>2688</v>
      </c>
      <c r="B1174" s="495" t="s">
        <v>2082</v>
      </c>
      <c r="C1174" s="495" t="s">
        <v>2083</v>
      </c>
      <c r="D1174" s="495" t="s">
        <v>2099</v>
      </c>
      <c r="E1174" s="495" t="s">
        <v>781</v>
      </c>
      <c r="F1174" s="498">
        <v>0.79</v>
      </c>
      <c r="G1174" s="498">
        <v>10126.4</v>
      </c>
      <c r="H1174" s="498">
        <v>1</v>
      </c>
      <c r="I1174" s="498">
        <v>12818.227848101265</v>
      </c>
      <c r="J1174" s="498">
        <v>1.1400000000000001</v>
      </c>
      <c r="K1174" s="498">
        <v>13091.480000000001</v>
      </c>
      <c r="L1174" s="498">
        <v>1.2928069205245696</v>
      </c>
      <c r="M1174" s="498">
        <v>11483.754385964912</v>
      </c>
      <c r="N1174" s="498">
        <v>0.83000000000000007</v>
      </c>
      <c r="O1174" s="498">
        <v>8579.99</v>
      </c>
      <c r="P1174" s="511">
        <v>0.84728926370674673</v>
      </c>
      <c r="Q1174" s="499">
        <v>10337.337349397589</v>
      </c>
    </row>
    <row r="1175" spans="1:17" ht="14.4" customHeight="1" x14ac:dyDescent="0.3">
      <c r="A1175" s="494" t="s">
        <v>2688</v>
      </c>
      <c r="B1175" s="495" t="s">
        <v>2082</v>
      </c>
      <c r="C1175" s="495" t="s">
        <v>2083</v>
      </c>
      <c r="D1175" s="495" t="s">
        <v>2102</v>
      </c>
      <c r="E1175" s="495" t="s">
        <v>781</v>
      </c>
      <c r="F1175" s="498">
        <v>0.05</v>
      </c>
      <c r="G1175" s="498">
        <v>322.49</v>
      </c>
      <c r="H1175" s="498">
        <v>1</v>
      </c>
      <c r="I1175" s="498">
        <v>6449.8</v>
      </c>
      <c r="J1175" s="498"/>
      <c r="K1175" s="498"/>
      <c r="L1175" s="498"/>
      <c r="M1175" s="498"/>
      <c r="N1175" s="498">
        <v>0.1</v>
      </c>
      <c r="O1175" s="498">
        <v>516.86</v>
      </c>
      <c r="P1175" s="511">
        <v>1.6027163632980868</v>
      </c>
      <c r="Q1175" s="499">
        <v>5168.5999999999995</v>
      </c>
    </row>
    <row r="1176" spans="1:17" ht="14.4" customHeight="1" x14ac:dyDescent="0.3">
      <c r="A1176" s="494" t="s">
        <v>2688</v>
      </c>
      <c r="B1176" s="495" t="s">
        <v>2082</v>
      </c>
      <c r="C1176" s="495" t="s">
        <v>2083</v>
      </c>
      <c r="D1176" s="495" t="s">
        <v>2106</v>
      </c>
      <c r="E1176" s="495" t="s">
        <v>687</v>
      </c>
      <c r="F1176" s="498">
        <v>2</v>
      </c>
      <c r="G1176" s="498">
        <v>1933.48</v>
      </c>
      <c r="H1176" s="498">
        <v>1</v>
      </c>
      <c r="I1176" s="498">
        <v>966.74</v>
      </c>
      <c r="J1176" s="498">
        <v>2</v>
      </c>
      <c r="K1176" s="498">
        <v>1941.96</v>
      </c>
      <c r="L1176" s="498">
        <v>1.0043858741750626</v>
      </c>
      <c r="M1176" s="498">
        <v>970.98</v>
      </c>
      <c r="N1176" s="498">
        <v>6.5</v>
      </c>
      <c r="O1176" s="498">
        <v>6338.93</v>
      </c>
      <c r="P1176" s="511">
        <v>3.278508182137907</v>
      </c>
      <c r="Q1176" s="499">
        <v>975.22</v>
      </c>
    </row>
    <row r="1177" spans="1:17" ht="14.4" customHeight="1" x14ac:dyDescent="0.3">
      <c r="A1177" s="494" t="s">
        <v>2688</v>
      </c>
      <c r="B1177" s="495" t="s">
        <v>2082</v>
      </c>
      <c r="C1177" s="495" t="s">
        <v>2083</v>
      </c>
      <c r="D1177" s="495" t="s">
        <v>2108</v>
      </c>
      <c r="E1177" s="495" t="s">
        <v>803</v>
      </c>
      <c r="F1177" s="498">
        <v>0.05</v>
      </c>
      <c r="G1177" s="498">
        <v>242.38</v>
      </c>
      <c r="H1177" s="498">
        <v>1</v>
      </c>
      <c r="I1177" s="498">
        <v>4847.5999999999995</v>
      </c>
      <c r="J1177" s="498">
        <v>7.0000000000000007E-2</v>
      </c>
      <c r="K1177" s="498">
        <v>342.32</v>
      </c>
      <c r="L1177" s="498">
        <v>1.4123277498143412</v>
      </c>
      <c r="M1177" s="498">
        <v>4890.2857142857138</v>
      </c>
      <c r="N1177" s="498"/>
      <c r="O1177" s="498"/>
      <c r="P1177" s="511"/>
      <c r="Q1177" s="499"/>
    </row>
    <row r="1178" spans="1:17" ht="14.4" customHeight="1" x14ac:dyDescent="0.3">
      <c r="A1178" s="494" t="s">
        <v>2688</v>
      </c>
      <c r="B1178" s="495" t="s">
        <v>2082</v>
      </c>
      <c r="C1178" s="495" t="s">
        <v>2083</v>
      </c>
      <c r="D1178" s="495" t="s">
        <v>2110</v>
      </c>
      <c r="E1178" s="495" t="s">
        <v>706</v>
      </c>
      <c r="F1178" s="498">
        <v>0.18</v>
      </c>
      <c r="G1178" s="498">
        <v>974.3900000000001</v>
      </c>
      <c r="H1178" s="498">
        <v>1</v>
      </c>
      <c r="I1178" s="498">
        <v>5413.2777777777783</v>
      </c>
      <c r="J1178" s="498">
        <v>0.25</v>
      </c>
      <c r="K1178" s="498">
        <v>1355.7</v>
      </c>
      <c r="L1178" s="498">
        <v>1.3913320128490645</v>
      </c>
      <c r="M1178" s="498">
        <v>5422.8</v>
      </c>
      <c r="N1178" s="498">
        <v>0.30000000000000004</v>
      </c>
      <c r="O1178" s="498">
        <v>1638.2400000000002</v>
      </c>
      <c r="P1178" s="511">
        <v>1.6812980428781084</v>
      </c>
      <c r="Q1178" s="499">
        <v>5460.8</v>
      </c>
    </row>
    <row r="1179" spans="1:17" ht="14.4" customHeight="1" x14ac:dyDescent="0.3">
      <c r="A1179" s="494" t="s">
        <v>2688</v>
      </c>
      <c r="B1179" s="495" t="s">
        <v>2082</v>
      </c>
      <c r="C1179" s="495" t="s">
        <v>2083</v>
      </c>
      <c r="D1179" s="495" t="s">
        <v>2111</v>
      </c>
      <c r="E1179" s="495" t="s">
        <v>706</v>
      </c>
      <c r="F1179" s="498">
        <v>3.2800000000000002</v>
      </c>
      <c r="G1179" s="498">
        <v>35418.969999999994</v>
      </c>
      <c r="H1179" s="498">
        <v>1</v>
      </c>
      <c r="I1179" s="498">
        <v>10798.466463414632</v>
      </c>
      <c r="J1179" s="498">
        <v>4.0999999999999996</v>
      </c>
      <c r="K1179" s="498">
        <v>44508.73</v>
      </c>
      <c r="L1179" s="498">
        <v>1.2566353567029196</v>
      </c>
      <c r="M1179" s="498">
        <v>10855.787804878051</v>
      </c>
      <c r="N1179" s="498">
        <v>3.4699999999999989</v>
      </c>
      <c r="O1179" s="498">
        <v>37886.960000000006</v>
      </c>
      <c r="P1179" s="511">
        <v>1.0696798918771497</v>
      </c>
      <c r="Q1179" s="499">
        <v>10918.432276657066</v>
      </c>
    </row>
    <row r="1180" spans="1:17" ht="14.4" customHeight="1" x14ac:dyDescent="0.3">
      <c r="A1180" s="494" t="s">
        <v>2688</v>
      </c>
      <c r="B1180" s="495" t="s">
        <v>2082</v>
      </c>
      <c r="C1180" s="495" t="s">
        <v>2083</v>
      </c>
      <c r="D1180" s="495" t="s">
        <v>2112</v>
      </c>
      <c r="E1180" s="495" t="s">
        <v>803</v>
      </c>
      <c r="F1180" s="498">
        <v>0.2</v>
      </c>
      <c r="G1180" s="498">
        <v>387.82</v>
      </c>
      <c r="H1180" s="498">
        <v>1</v>
      </c>
      <c r="I1180" s="498">
        <v>1939.1</v>
      </c>
      <c r="J1180" s="498">
        <v>0.15000000000000002</v>
      </c>
      <c r="K1180" s="498">
        <v>290.86</v>
      </c>
      <c r="L1180" s="498">
        <v>0.74998710742096852</v>
      </c>
      <c r="M1180" s="498">
        <v>1939.0666666666664</v>
      </c>
      <c r="N1180" s="498">
        <v>0.6</v>
      </c>
      <c r="O1180" s="498">
        <v>1173.6600000000001</v>
      </c>
      <c r="P1180" s="511">
        <v>3.0263008612242794</v>
      </c>
      <c r="Q1180" s="499">
        <v>1956.1000000000001</v>
      </c>
    </row>
    <row r="1181" spans="1:17" ht="14.4" customHeight="1" x14ac:dyDescent="0.3">
      <c r="A1181" s="494" t="s">
        <v>2688</v>
      </c>
      <c r="B1181" s="495" t="s">
        <v>2082</v>
      </c>
      <c r="C1181" s="495" t="s">
        <v>2083</v>
      </c>
      <c r="D1181" s="495" t="s">
        <v>2114</v>
      </c>
      <c r="E1181" s="495" t="s">
        <v>706</v>
      </c>
      <c r="F1181" s="498"/>
      <c r="G1181" s="498"/>
      <c r="H1181" s="498"/>
      <c r="I1181" s="498"/>
      <c r="J1181" s="498"/>
      <c r="K1181" s="498"/>
      <c r="L1181" s="498"/>
      <c r="M1181" s="498"/>
      <c r="N1181" s="498">
        <v>6.6</v>
      </c>
      <c r="O1181" s="498">
        <v>14416.490000000002</v>
      </c>
      <c r="P1181" s="511"/>
      <c r="Q1181" s="499">
        <v>2184.3166666666671</v>
      </c>
    </row>
    <row r="1182" spans="1:17" ht="14.4" customHeight="1" x14ac:dyDescent="0.3">
      <c r="A1182" s="494" t="s">
        <v>2688</v>
      </c>
      <c r="B1182" s="495" t="s">
        <v>2082</v>
      </c>
      <c r="C1182" s="495" t="s">
        <v>2083</v>
      </c>
      <c r="D1182" s="495" t="s">
        <v>2115</v>
      </c>
      <c r="E1182" s="495" t="s">
        <v>691</v>
      </c>
      <c r="F1182" s="498">
        <v>1.05</v>
      </c>
      <c r="G1182" s="498">
        <v>394.83000000000004</v>
      </c>
      <c r="H1182" s="498">
        <v>1</v>
      </c>
      <c r="I1182" s="498">
        <v>376.02857142857147</v>
      </c>
      <c r="J1182" s="498">
        <v>0.4</v>
      </c>
      <c r="K1182" s="498">
        <v>150.4</v>
      </c>
      <c r="L1182" s="498">
        <v>0.38092343540257828</v>
      </c>
      <c r="M1182" s="498">
        <v>376</v>
      </c>
      <c r="N1182" s="498">
        <v>0.85</v>
      </c>
      <c r="O1182" s="498">
        <v>322.42999999999995</v>
      </c>
      <c r="P1182" s="511">
        <v>0.81662994200035433</v>
      </c>
      <c r="Q1182" s="499">
        <v>379.32941176470581</v>
      </c>
    </row>
    <row r="1183" spans="1:17" ht="14.4" customHeight="1" x14ac:dyDescent="0.3">
      <c r="A1183" s="494" t="s">
        <v>2688</v>
      </c>
      <c r="B1183" s="495" t="s">
        <v>2082</v>
      </c>
      <c r="C1183" s="495" t="s">
        <v>2083</v>
      </c>
      <c r="D1183" s="495" t="s">
        <v>2117</v>
      </c>
      <c r="E1183" s="495" t="s">
        <v>668</v>
      </c>
      <c r="F1183" s="498">
        <v>0.03</v>
      </c>
      <c r="G1183" s="498">
        <v>28.09</v>
      </c>
      <c r="H1183" s="498">
        <v>1</v>
      </c>
      <c r="I1183" s="498">
        <v>936.33333333333337</v>
      </c>
      <c r="J1183" s="498">
        <v>0.05</v>
      </c>
      <c r="K1183" s="498">
        <v>46.83</v>
      </c>
      <c r="L1183" s="498">
        <v>1.6671413314346741</v>
      </c>
      <c r="M1183" s="498">
        <v>936.59999999999991</v>
      </c>
      <c r="N1183" s="498">
        <v>0.08</v>
      </c>
      <c r="O1183" s="498">
        <v>75.58</v>
      </c>
      <c r="P1183" s="511">
        <v>2.6906372374510501</v>
      </c>
      <c r="Q1183" s="499">
        <v>944.75</v>
      </c>
    </row>
    <row r="1184" spans="1:17" ht="14.4" customHeight="1" x14ac:dyDescent="0.3">
      <c r="A1184" s="494" t="s">
        <v>2688</v>
      </c>
      <c r="B1184" s="495" t="s">
        <v>2082</v>
      </c>
      <c r="C1184" s="495" t="s">
        <v>2048</v>
      </c>
      <c r="D1184" s="495" t="s">
        <v>2128</v>
      </c>
      <c r="E1184" s="495" t="s">
        <v>2129</v>
      </c>
      <c r="F1184" s="498">
        <v>1</v>
      </c>
      <c r="G1184" s="498">
        <v>938.2</v>
      </c>
      <c r="H1184" s="498">
        <v>1</v>
      </c>
      <c r="I1184" s="498">
        <v>938.2</v>
      </c>
      <c r="J1184" s="498"/>
      <c r="K1184" s="498"/>
      <c r="L1184" s="498"/>
      <c r="M1184" s="498"/>
      <c r="N1184" s="498">
        <v>3</v>
      </c>
      <c r="O1184" s="498">
        <v>2916.96</v>
      </c>
      <c r="P1184" s="511">
        <v>3.1091025367725429</v>
      </c>
      <c r="Q1184" s="499">
        <v>972.32</v>
      </c>
    </row>
    <row r="1185" spans="1:17" ht="14.4" customHeight="1" x14ac:dyDescent="0.3">
      <c r="A1185" s="494" t="s">
        <v>2688</v>
      </c>
      <c r="B1185" s="495" t="s">
        <v>2082</v>
      </c>
      <c r="C1185" s="495" t="s">
        <v>2048</v>
      </c>
      <c r="D1185" s="495" t="s">
        <v>2507</v>
      </c>
      <c r="E1185" s="495" t="s">
        <v>2129</v>
      </c>
      <c r="F1185" s="498"/>
      <c r="G1185" s="498"/>
      <c r="H1185" s="498"/>
      <c r="I1185" s="498"/>
      <c r="J1185" s="498"/>
      <c r="K1185" s="498"/>
      <c r="L1185" s="498"/>
      <c r="M1185" s="498"/>
      <c r="N1185" s="498">
        <v>1</v>
      </c>
      <c r="O1185" s="498">
        <v>1408.42</v>
      </c>
      <c r="P1185" s="511"/>
      <c r="Q1185" s="499">
        <v>1408.42</v>
      </c>
    </row>
    <row r="1186" spans="1:17" ht="14.4" customHeight="1" x14ac:dyDescent="0.3">
      <c r="A1186" s="494" t="s">
        <v>2688</v>
      </c>
      <c r="B1186" s="495" t="s">
        <v>2082</v>
      </c>
      <c r="C1186" s="495" t="s">
        <v>2048</v>
      </c>
      <c r="D1186" s="495" t="s">
        <v>2130</v>
      </c>
      <c r="E1186" s="495" t="s">
        <v>2129</v>
      </c>
      <c r="F1186" s="498">
        <v>1</v>
      </c>
      <c r="G1186" s="498">
        <v>1647.4</v>
      </c>
      <c r="H1186" s="498">
        <v>1</v>
      </c>
      <c r="I1186" s="498">
        <v>1647.4</v>
      </c>
      <c r="J1186" s="498">
        <v>1</v>
      </c>
      <c r="K1186" s="498">
        <v>1707.31</v>
      </c>
      <c r="L1186" s="498">
        <v>1.0363663955323539</v>
      </c>
      <c r="M1186" s="498">
        <v>1707.31</v>
      </c>
      <c r="N1186" s="498"/>
      <c r="O1186" s="498"/>
      <c r="P1186" s="511"/>
      <c r="Q1186" s="499"/>
    </row>
    <row r="1187" spans="1:17" ht="14.4" customHeight="1" x14ac:dyDescent="0.3">
      <c r="A1187" s="494" t="s">
        <v>2688</v>
      </c>
      <c r="B1187" s="495" t="s">
        <v>2082</v>
      </c>
      <c r="C1187" s="495" t="s">
        <v>2048</v>
      </c>
      <c r="D1187" s="495" t="s">
        <v>2131</v>
      </c>
      <c r="E1187" s="495" t="s">
        <v>2129</v>
      </c>
      <c r="F1187" s="498">
        <v>3</v>
      </c>
      <c r="G1187" s="498">
        <v>6126.4000000000005</v>
      </c>
      <c r="H1187" s="498">
        <v>1</v>
      </c>
      <c r="I1187" s="498">
        <v>2042.1333333333334</v>
      </c>
      <c r="J1187" s="498">
        <v>1</v>
      </c>
      <c r="K1187" s="498">
        <v>2066.3000000000002</v>
      </c>
      <c r="L1187" s="498">
        <v>0.33727800992426221</v>
      </c>
      <c r="M1187" s="498">
        <v>2066.3000000000002</v>
      </c>
      <c r="N1187" s="498">
        <v>4</v>
      </c>
      <c r="O1187" s="498">
        <v>8265.2000000000007</v>
      </c>
      <c r="P1187" s="511">
        <v>1.3491120396970488</v>
      </c>
      <c r="Q1187" s="499">
        <v>2066.3000000000002</v>
      </c>
    </row>
    <row r="1188" spans="1:17" ht="14.4" customHeight="1" x14ac:dyDescent="0.3">
      <c r="A1188" s="494" t="s">
        <v>2688</v>
      </c>
      <c r="B1188" s="495" t="s">
        <v>2082</v>
      </c>
      <c r="C1188" s="495" t="s">
        <v>2048</v>
      </c>
      <c r="D1188" s="495" t="s">
        <v>2132</v>
      </c>
      <c r="E1188" s="495" t="s">
        <v>2133</v>
      </c>
      <c r="F1188" s="498"/>
      <c r="G1188" s="498"/>
      <c r="H1188" s="498"/>
      <c r="I1188" s="498"/>
      <c r="J1188" s="498">
        <v>1</v>
      </c>
      <c r="K1188" s="498">
        <v>1932.09</v>
      </c>
      <c r="L1188" s="498"/>
      <c r="M1188" s="498">
        <v>1932.09</v>
      </c>
      <c r="N1188" s="498">
        <v>1</v>
      </c>
      <c r="O1188" s="498">
        <v>1932.09</v>
      </c>
      <c r="P1188" s="511"/>
      <c r="Q1188" s="499">
        <v>1932.09</v>
      </c>
    </row>
    <row r="1189" spans="1:17" ht="14.4" customHeight="1" x14ac:dyDescent="0.3">
      <c r="A1189" s="494" t="s">
        <v>2688</v>
      </c>
      <c r="B1189" s="495" t="s">
        <v>2082</v>
      </c>
      <c r="C1189" s="495" t="s">
        <v>2048</v>
      </c>
      <c r="D1189" s="495" t="s">
        <v>2134</v>
      </c>
      <c r="E1189" s="495" t="s">
        <v>2135</v>
      </c>
      <c r="F1189" s="498">
        <v>2</v>
      </c>
      <c r="G1189" s="498">
        <v>2055.52</v>
      </c>
      <c r="H1189" s="498">
        <v>1</v>
      </c>
      <c r="I1189" s="498">
        <v>1027.76</v>
      </c>
      <c r="J1189" s="498">
        <v>1</v>
      </c>
      <c r="K1189" s="498">
        <v>1027.76</v>
      </c>
      <c r="L1189" s="498">
        <v>0.5</v>
      </c>
      <c r="M1189" s="498">
        <v>1027.76</v>
      </c>
      <c r="N1189" s="498">
        <v>7</v>
      </c>
      <c r="O1189" s="498">
        <v>7194.3200000000006</v>
      </c>
      <c r="P1189" s="511">
        <v>3.5000000000000004</v>
      </c>
      <c r="Q1189" s="499">
        <v>1027.76</v>
      </c>
    </row>
    <row r="1190" spans="1:17" ht="14.4" customHeight="1" x14ac:dyDescent="0.3">
      <c r="A1190" s="494" t="s">
        <v>2688</v>
      </c>
      <c r="B1190" s="495" t="s">
        <v>2082</v>
      </c>
      <c r="C1190" s="495" t="s">
        <v>2048</v>
      </c>
      <c r="D1190" s="495" t="s">
        <v>2136</v>
      </c>
      <c r="E1190" s="495" t="s">
        <v>2135</v>
      </c>
      <c r="F1190" s="498"/>
      <c r="G1190" s="498"/>
      <c r="H1190" s="498"/>
      <c r="I1190" s="498"/>
      <c r="J1190" s="498"/>
      <c r="K1190" s="498"/>
      <c r="L1190" s="498"/>
      <c r="M1190" s="498"/>
      <c r="N1190" s="498">
        <v>1</v>
      </c>
      <c r="O1190" s="498">
        <v>2141.85</v>
      </c>
      <c r="P1190" s="511"/>
      <c r="Q1190" s="499">
        <v>2141.85</v>
      </c>
    </row>
    <row r="1191" spans="1:17" ht="14.4" customHeight="1" x14ac:dyDescent="0.3">
      <c r="A1191" s="494" t="s">
        <v>2688</v>
      </c>
      <c r="B1191" s="495" t="s">
        <v>2082</v>
      </c>
      <c r="C1191" s="495" t="s">
        <v>2048</v>
      </c>
      <c r="D1191" s="495" t="s">
        <v>2152</v>
      </c>
      <c r="E1191" s="495" t="s">
        <v>2153</v>
      </c>
      <c r="F1191" s="498"/>
      <c r="G1191" s="498"/>
      <c r="H1191" s="498"/>
      <c r="I1191" s="498"/>
      <c r="J1191" s="498"/>
      <c r="K1191" s="498"/>
      <c r="L1191" s="498"/>
      <c r="M1191" s="498"/>
      <c r="N1191" s="498">
        <v>1</v>
      </c>
      <c r="O1191" s="498">
        <v>6890.78</v>
      </c>
      <c r="P1191" s="511"/>
      <c r="Q1191" s="499">
        <v>6890.78</v>
      </c>
    </row>
    <row r="1192" spans="1:17" ht="14.4" customHeight="1" x14ac:dyDescent="0.3">
      <c r="A1192" s="494" t="s">
        <v>2688</v>
      </c>
      <c r="B1192" s="495" t="s">
        <v>2082</v>
      </c>
      <c r="C1192" s="495" t="s">
        <v>2048</v>
      </c>
      <c r="D1192" s="495" t="s">
        <v>2154</v>
      </c>
      <c r="E1192" s="495" t="s">
        <v>2155</v>
      </c>
      <c r="F1192" s="498"/>
      <c r="G1192" s="498"/>
      <c r="H1192" s="498"/>
      <c r="I1192" s="498"/>
      <c r="J1192" s="498"/>
      <c r="K1192" s="498"/>
      <c r="L1192" s="498"/>
      <c r="M1192" s="498"/>
      <c r="N1192" s="498">
        <v>1</v>
      </c>
      <c r="O1192" s="498">
        <v>19196.8</v>
      </c>
      <c r="P1192" s="511"/>
      <c r="Q1192" s="499">
        <v>19196.8</v>
      </c>
    </row>
    <row r="1193" spans="1:17" ht="14.4" customHeight="1" x14ac:dyDescent="0.3">
      <c r="A1193" s="494" t="s">
        <v>2688</v>
      </c>
      <c r="B1193" s="495" t="s">
        <v>2082</v>
      </c>
      <c r="C1193" s="495" t="s">
        <v>2048</v>
      </c>
      <c r="D1193" s="495" t="s">
        <v>2162</v>
      </c>
      <c r="E1193" s="495" t="s">
        <v>2163</v>
      </c>
      <c r="F1193" s="498">
        <v>2</v>
      </c>
      <c r="G1193" s="498">
        <v>33547.050000000003</v>
      </c>
      <c r="H1193" s="498">
        <v>1</v>
      </c>
      <c r="I1193" s="498">
        <v>16773.525000000001</v>
      </c>
      <c r="J1193" s="498">
        <v>3</v>
      </c>
      <c r="K1193" s="498">
        <v>51219.149999999994</v>
      </c>
      <c r="L1193" s="498">
        <v>1.5267855146726759</v>
      </c>
      <c r="M1193" s="498">
        <v>17073.05</v>
      </c>
      <c r="N1193" s="498">
        <v>1</v>
      </c>
      <c r="O1193" s="498">
        <v>17073.05</v>
      </c>
      <c r="P1193" s="511">
        <v>0.50892850489089203</v>
      </c>
      <c r="Q1193" s="499">
        <v>17073.05</v>
      </c>
    </row>
    <row r="1194" spans="1:17" ht="14.4" customHeight="1" x14ac:dyDescent="0.3">
      <c r="A1194" s="494" t="s">
        <v>2688</v>
      </c>
      <c r="B1194" s="495" t="s">
        <v>2082</v>
      </c>
      <c r="C1194" s="495" t="s">
        <v>2048</v>
      </c>
      <c r="D1194" s="495" t="s">
        <v>2164</v>
      </c>
      <c r="E1194" s="495" t="s">
        <v>2165</v>
      </c>
      <c r="F1194" s="498">
        <v>2</v>
      </c>
      <c r="G1194" s="498">
        <v>2005.6</v>
      </c>
      <c r="H1194" s="498">
        <v>1</v>
      </c>
      <c r="I1194" s="498">
        <v>1002.8</v>
      </c>
      <c r="J1194" s="498">
        <v>1</v>
      </c>
      <c r="K1194" s="498">
        <v>1002.8</v>
      </c>
      <c r="L1194" s="498">
        <v>0.5</v>
      </c>
      <c r="M1194" s="498">
        <v>1002.8</v>
      </c>
      <c r="N1194" s="498">
        <v>2</v>
      </c>
      <c r="O1194" s="498">
        <v>2005.6</v>
      </c>
      <c r="P1194" s="511">
        <v>1</v>
      </c>
      <c r="Q1194" s="499">
        <v>1002.8</v>
      </c>
    </row>
    <row r="1195" spans="1:17" ht="14.4" customHeight="1" x14ac:dyDescent="0.3">
      <c r="A1195" s="494" t="s">
        <v>2688</v>
      </c>
      <c r="B1195" s="495" t="s">
        <v>2082</v>
      </c>
      <c r="C1195" s="495" t="s">
        <v>2048</v>
      </c>
      <c r="D1195" s="495" t="s">
        <v>2168</v>
      </c>
      <c r="E1195" s="495" t="s">
        <v>2169</v>
      </c>
      <c r="F1195" s="498">
        <v>1</v>
      </c>
      <c r="G1195" s="498">
        <v>9370.39</v>
      </c>
      <c r="H1195" s="498">
        <v>1</v>
      </c>
      <c r="I1195" s="498">
        <v>9370.39</v>
      </c>
      <c r="J1195" s="498"/>
      <c r="K1195" s="498"/>
      <c r="L1195" s="498"/>
      <c r="M1195" s="498"/>
      <c r="N1195" s="498">
        <v>1</v>
      </c>
      <c r="O1195" s="498">
        <v>9370.39</v>
      </c>
      <c r="P1195" s="511">
        <v>1</v>
      </c>
      <c r="Q1195" s="499">
        <v>9370.39</v>
      </c>
    </row>
    <row r="1196" spans="1:17" ht="14.4" customHeight="1" x14ac:dyDescent="0.3">
      <c r="A1196" s="494" t="s">
        <v>2688</v>
      </c>
      <c r="B1196" s="495" t="s">
        <v>2082</v>
      </c>
      <c r="C1196" s="495" t="s">
        <v>2048</v>
      </c>
      <c r="D1196" s="495" t="s">
        <v>2172</v>
      </c>
      <c r="E1196" s="495" t="s">
        <v>2173</v>
      </c>
      <c r="F1196" s="498"/>
      <c r="G1196" s="498"/>
      <c r="H1196" s="498"/>
      <c r="I1196" s="498"/>
      <c r="J1196" s="498"/>
      <c r="K1196" s="498"/>
      <c r="L1196" s="498"/>
      <c r="M1196" s="498"/>
      <c r="N1196" s="498">
        <v>2</v>
      </c>
      <c r="O1196" s="498">
        <v>26569.040000000001</v>
      </c>
      <c r="P1196" s="511"/>
      <c r="Q1196" s="499">
        <v>13284.52</v>
      </c>
    </row>
    <row r="1197" spans="1:17" ht="14.4" customHeight="1" x14ac:dyDescent="0.3">
      <c r="A1197" s="494" t="s">
        <v>2688</v>
      </c>
      <c r="B1197" s="495" t="s">
        <v>2082</v>
      </c>
      <c r="C1197" s="495" t="s">
        <v>2048</v>
      </c>
      <c r="D1197" s="495" t="s">
        <v>2563</v>
      </c>
      <c r="E1197" s="495" t="s">
        <v>2564</v>
      </c>
      <c r="F1197" s="498"/>
      <c r="G1197" s="498"/>
      <c r="H1197" s="498"/>
      <c r="I1197" s="498"/>
      <c r="J1197" s="498"/>
      <c r="K1197" s="498"/>
      <c r="L1197" s="498"/>
      <c r="M1197" s="498"/>
      <c r="N1197" s="498">
        <v>3</v>
      </c>
      <c r="O1197" s="498">
        <v>104700</v>
      </c>
      <c r="P1197" s="511"/>
      <c r="Q1197" s="499">
        <v>34900</v>
      </c>
    </row>
    <row r="1198" spans="1:17" ht="14.4" customHeight="1" x14ac:dyDescent="0.3">
      <c r="A1198" s="494" t="s">
        <v>2688</v>
      </c>
      <c r="B1198" s="495" t="s">
        <v>2082</v>
      </c>
      <c r="C1198" s="495" t="s">
        <v>2048</v>
      </c>
      <c r="D1198" s="495" t="s">
        <v>2199</v>
      </c>
      <c r="E1198" s="495" t="s">
        <v>2200</v>
      </c>
      <c r="F1198" s="498"/>
      <c r="G1198" s="498"/>
      <c r="H1198" s="498"/>
      <c r="I1198" s="498"/>
      <c r="J1198" s="498">
        <v>2</v>
      </c>
      <c r="K1198" s="498">
        <v>1662.32</v>
      </c>
      <c r="L1198" s="498"/>
      <c r="M1198" s="498">
        <v>831.16</v>
      </c>
      <c r="N1198" s="498">
        <v>4</v>
      </c>
      <c r="O1198" s="498">
        <v>3324.64</v>
      </c>
      <c r="P1198" s="511"/>
      <c r="Q1198" s="499">
        <v>831.16</v>
      </c>
    </row>
    <row r="1199" spans="1:17" ht="14.4" customHeight="1" x14ac:dyDescent="0.3">
      <c r="A1199" s="494" t="s">
        <v>2688</v>
      </c>
      <c r="B1199" s="495" t="s">
        <v>2082</v>
      </c>
      <c r="C1199" s="495" t="s">
        <v>2048</v>
      </c>
      <c r="D1199" s="495" t="s">
        <v>2201</v>
      </c>
      <c r="E1199" s="495" t="s">
        <v>2200</v>
      </c>
      <c r="F1199" s="498">
        <v>2</v>
      </c>
      <c r="G1199" s="498">
        <v>1744.96</v>
      </c>
      <c r="H1199" s="498">
        <v>1</v>
      </c>
      <c r="I1199" s="498">
        <v>872.48</v>
      </c>
      <c r="J1199" s="498">
        <v>5</v>
      </c>
      <c r="K1199" s="498">
        <v>4440.3</v>
      </c>
      <c r="L1199" s="498">
        <v>2.5446428571428572</v>
      </c>
      <c r="M1199" s="498">
        <v>888.06000000000006</v>
      </c>
      <c r="N1199" s="498">
        <v>5</v>
      </c>
      <c r="O1199" s="498">
        <v>4440.2999999999993</v>
      </c>
      <c r="P1199" s="511">
        <v>2.5446428571428568</v>
      </c>
      <c r="Q1199" s="499">
        <v>888.05999999999983</v>
      </c>
    </row>
    <row r="1200" spans="1:17" ht="14.4" customHeight="1" x14ac:dyDescent="0.3">
      <c r="A1200" s="494" t="s">
        <v>2688</v>
      </c>
      <c r="B1200" s="495" t="s">
        <v>2082</v>
      </c>
      <c r="C1200" s="495" t="s">
        <v>2048</v>
      </c>
      <c r="D1200" s="495" t="s">
        <v>2210</v>
      </c>
      <c r="E1200" s="495" t="s">
        <v>2211</v>
      </c>
      <c r="F1200" s="498">
        <v>2</v>
      </c>
      <c r="G1200" s="498">
        <v>2894.08</v>
      </c>
      <c r="H1200" s="498">
        <v>1</v>
      </c>
      <c r="I1200" s="498">
        <v>1447.04</v>
      </c>
      <c r="J1200" s="498">
        <v>3</v>
      </c>
      <c r="K1200" s="498">
        <v>4418.6400000000003</v>
      </c>
      <c r="L1200" s="498">
        <v>1.5267857142857144</v>
      </c>
      <c r="M1200" s="498">
        <v>1472.88</v>
      </c>
      <c r="N1200" s="498">
        <v>2</v>
      </c>
      <c r="O1200" s="498">
        <v>2945.76</v>
      </c>
      <c r="P1200" s="511">
        <v>1.017857142857143</v>
      </c>
      <c r="Q1200" s="499">
        <v>1472.88</v>
      </c>
    </row>
    <row r="1201" spans="1:17" ht="14.4" customHeight="1" x14ac:dyDescent="0.3">
      <c r="A1201" s="494" t="s">
        <v>2688</v>
      </c>
      <c r="B1201" s="495" t="s">
        <v>2082</v>
      </c>
      <c r="C1201" s="495" t="s">
        <v>2048</v>
      </c>
      <c r="D1201" s="495" t="s">
        <v>2489</v>
      </c>
      <c r="E1201" s="495" t="s">
        <v>2490</v>
      </c>
      <c r="F1201" s="498"/>
      <c r="G1201" s="498"/>
      <c r="H1201" s="498"/>
      <c r="I1201" s="498"/>
      <c r="J1201" s="498">
        <v>1</v>
      </c>
      <c r="K1201" s="498">
        <v>3644.58</v>
      </c>
      <c r="L1201" s="498"/>
      <c r="M1201" s="498">
        <v>3644.58</v>
      </c>
      <c r="N1201" s="498">
        <v>3</v>
      </c>
      <c r="O1201" s="498">
        <v>10933.74</v>
      </c>
      <c r="P1201" s="511"/>
      <c r="Q1201" s="499">
        <v>3644.58</v>
      </c>
    </row>
    <row r="1202" spans="1:17" ht="14.4" customHeight="1" x14ac:dyDescent="0.3">
      <c r="A1202" s="494" t="s">
        <v>2688</v>
      </c>
      <c r="B1202" s="495" t="s">
        <v>2082</v>
      </c>
      <c r="C1202" s="495" t="s">
        <v>2048</v>
      </c>
      <c r="D1202" s="495" t="s">
        <v>2575</v>
      </c>
      <c r="E1202" s="495" t="s">
        <v>2576</v>
      </c>
      <c r="F1202" s="498">
        <v>1</v>
      </c>
      <c r="G1202" s="498">
        <v>38138.18</v>
      </c>
      <c r="H1202" s="498">
        <v>1</v>
      </c>
      <c r="I1202" s="498">
        <v>38138.18</v>
      </c>
      <c r="J1202" s="498"/>
      <c r="K1202" s="498"/>
      <c r="L1202" s="498"/>
      <c r="M1202" s="498"/>
      <c r="N1202" s="498"/>
      <c r="O1202" s="498"/>
      <c r="P1202" s="511"/>
      <c r="Q1202" s="499"/>
    </row>
    <row r="1203" spans="1:17" ht="14.4" customHeight="1" x14ac:dyDescent="0.3">
      <c r="A1203" s="494" t="s">
        <v>2688</v>
      </c>
      <c r="B1203" s="495" t="s">
        <v>2082</v>
      </c>
      <c r="C1203" s="495" t="s">
        <v>2048</v>
      </c>
      <c r="D1203" s="495" t="s">
        <v>2216</v>
      </c>
      <c r="E1203" s="495" t="s">
        <v>2217</v>
      </c>
      <c r="F1203" s="498">
        <v>4</v>
      </c>
      <c r="G1203" s="498">
        <v>5223.28</v>
      </c>
      <c r="H1203" s="498">
        <v>1</v>
      </c>
      <c r="I1203" s="498">
        <v>1305.82</v>
      </c>
      <c r="J1203" s="498">
        <v>3</v>
      </c>
      <c r="K1203" s="498">
        <v>3917.46</v>
      </c>
      <c r="L1203" s="498">
        <v>0.75</v>
      </c>
      <c r="M1203" s="498">
        <v>1305.82</v>
      </c>
      <c r="N1203" s="498">
        <v>2</v>
      </c>
      <c r="O1203" s="498">
        <v>2611.64</v>
      </c>
      <c r="P1203" s="511">
        <v>0.5</v>
      </c>
      <c r="Q1203" s="499">
        <v>1305.82</v>
      </c>
    </row>
    <row r="1204" spans="1:17" ht="14.4" customHeight="1" x14ac:dyDescent="0.3">
      <c r="A1204" s="494" t="s">
        <v>2688</v>
      </c>
      <c r="B1204" s="495" t="s">
        <v>2082</v>
      </c>
      <c r="C1204" s="495" t="s">
        <v>2048</v>
      </c>
      <c r="D1204" s="495" t="s">
        <v>2218</v>
      </c>
      <c r="E1204" s="495" t="s">
        <v>2219</v>
      </c>
      <c r="F1204" s="498"/>
      <c r="G1204" s="498"/>
      <c r="H1204" s="498"/>
      <c r="I1204" s="498"/>
      <c r="J1204" s="498">
        <v>2</v>
      </c>
      <c r="K1204" s="498">
        <v>718.2</v>
      </c>
      <c r="L1204" s="498"/>
      <c r="M1204" s="498">
        <v>359.1</v>
      </c>
      <c r="N1204" s="498">
        <v>3</v>
      </c>
      <c r="O1204" s="498">
        <v>1077.3000000000002</v>
      </c>
      <c r="P1204" s="511"/>
      <c r="Q1204" s="499">
        <v>359.10000000000008</v>
      </c>
    </row>
    <row r="1205" spans="1:17" ht="14.4" customHeight="1" x14ac:dyDescent="0.3">
      <c r="A1205" s="494" t="s">
        <v>2688</v>
      </c>
      <c r="B1205" s="495" t="s">
        <v>2082</v>
      </c>
      <c r="C1205" s="495" t="s">
        <v>2048</v>
      </c>
      <c r="D1205" s="495" t="s">
        <v>2220</v>
      </c>
      <c r="E1205" s="495" t="s">
        <v>2221</v>
      </c>
      <c r="F1205" s="498"/>
      <c r="G1205" s="498"/>
      <c r="H1205" s="498"/>
      <c r="I1205" s="498"/>
      <c r="J1205" s="498"/>
      <c r="K1205" s="498"/>
      <c r="L1205" s="498"/>
      <c r="M1205" s="498"/>
      <c r="N1205" s="498">
        <v>3</v>
      </c>
      <c r="O1205" s="498">
        <v>2681.7</v>
      </c>
      <c r="P1205" s="511"/>
      <c r="Q1205" s="499">
        <v>893.9</v>
      </c>
    </row>
    <row r="1206" spans="1:17" ht="14.4" customHeight="1" x14ac:dyDescent="0.3">
      <c r="A1206" s="494" t="s">
        <v>2688</v>
      </c>
      <c r="B1206" s="495" t="s">
        <v>2082</v>
      </c>
      <c r="C1206" s="495" t="s">
        <v>2048</v>
      </c>
      <c r="D1206" s="495" t="s">
        <v>2224</v>
      </c>
      <c r="E1206" s="495" t="s">
        <v>2225</v>
      </c>
      <c r="F1206" s="498">
        <v>1</v>
      </c>
      <c r="G1206" s="498">
        <v>16241.1</v>
      </c>
      <c r="H1206" s="498">
        <v>1</v>
      </c>
      <c r="I1206" s="498">
        <v>16241.1</v>
      </c>
      <c r="J1206" s="498">
        <v>2</v>
      </c>
      <c r="K1206" s="498">
        <v>33663.379999999997</v>
      </c>
      <c r="L1206" s="498">
        <v>2.072727832474401</v>
      </c>
      <c r="M1206" s="498">
        <v>16831.689999999999</v>
      </c>
      <c r="N1206" s="498">
        <v>3</v>
      </c>
      <c r="O1206" s="498">
        <v>50495.069999999992</v>
      </c>
      <c r="P1206" s="511">
        <v>3.1090917487116014</v>
      </c>
      <c r="Q1206" s="499">
        <v>16831.689999999999</v>
      </c>
    </row>
    <row r="1207" spans="1:17" ht="14.4" customHeight="1" x14ac:dyDescent="0.3">
      <c r="A1207" s="494" t="s">
        <v>2688</v>
      </c>
      <c r="B1207" s="495" t="s">
        <v>2082</v>
      </c>
      <c r="C1207" s="495" t="s">
        <v>2048</v>
      </c>
      <c r="D1207" s="495" t="s">
        <v>2649</v>
      </c>
      <c r="E1207" s="495" t="s">
        <v>2650</v>
      </c>
      <c r="F1207" s="498">
        <v>1</v>
      </c>
      <c r="G1207" s="498">
        <v>10271.5</v>
      </c>
      <c r="H1207" s="498">
        <v>1</v>
      </c>
      <c r="I1207" s="498">
        <v>10271.5</v>
      </c>
      <c r="J1207" s="498">
        <v>1</v>
      </c>
      <c r="K1207" s="498">
        <v>10645.01</v>
      </c>
      <c r="L1207" s="498">
        <v>1.0363637248697855</v>
      </c>
      <c r="M1207" s="498">
        <v>10645.01</v>
      </c>
      <c r="N1207" s="498">
        <v>4</v>
      </c>
      <c r="O1207" s="498">
        <v>42580.04</v>
      </c>
      <c r="P1207" s="511">
        <v>4.1454548994791418</v>
      </c>
      <c r="Q1207" s="499">
        <v>10645.01</v>
      </c>
    </row>
    <row r="1208" spans="1:17" ht="14.4" customHeight="1" x14ac:dyDescent="0.3">
      <c r="A1208" s="494" t="s">
        <v>2688</v>
      </c>
      <c r="B1208" s="495" t="s">
        <v>2082</v>
      </c>
      <c r="C1208" s="495" t="s">
        <v>2048</v>
      </c>
      <c r="D1208" s="495" t="s">
        <v>2228</v>
      </c>
      <c r="E1208" s="495" t="s">
        <v>2229</v>
      </c>
      <c r="F1208" s="498"/>
      <c r="G1208" s="498"/>
      <c r="H1208" s="498"/>
      <c r="I1208" s="498"/>
      <c r="J1208" s="498"/>
      <c r="K1208" s="498"/>
      <c r="L1208" s="498"/>
      <c r="M1208" s="498"/>
      <c r="N1208" s="498">
        <v>2</v>
      </c>
      <c r="O1208" s="498">
        <v>13174.26</v>
      </c>
      <c r="P1208" s="511"/>
      <c r="Q1208" s="499">
        <v>6587.13</v>
      </c>
    </row>
    <row r="1209" spans="1:17" ht="14.4" customHeight="1" x14ac:dyDescent="0.3">
      <c r="A1209" s="494" t="s">
        <v>2688</v>
      </c>
      <c r="B1209" s="495" t="s">
        <v>2082</v>
      </c>
      <c r="C1209" s="495" t="s">
        <v>2048</v>
      </c>
      <c r="D1209" s="495" t="s">
        <v>2236</v>
      </c>
      <c r="E1209" s="495" t="s">
        <v>2237</v>
      </c>
      <c r="F1209" s="498">
        <v>2</v>
      </c>
      <c r="G1209" s="498">
        <v>31349.82</v>
      </c>
      <c r="H1209" s="498">
        <v>1</v>
      </c>
      <c r="I1209" s="498">
        <v>15674.91</v>
      </c>
      <c r="J1209" s="498">
        <v>2</v>
      </c>
      <c r="K1209" s="498">
        <v>31909.64</v>
      </c>
      <c r="L1209" s="498">
        <v>1.0178571998180532</v>
      </c>
      <c r="M1209" s="498">
        <v>15954.82</v>
      </c>
      <c r="N1209" s="498"/>
      <c r="O1209" s="498"/>
      <c r="P1209" s="511"/>
      <c r="Q1209" s="499"/>
    </row>
    <row r="1210" spans="1:17" ht="14.4" customHeight="1" x14ac:dyDescent="0.3">
      <c r="A1210" s="494" t="s">
        <v>2688</v>
      </c>
      <c r="B1210" s="495" t="s">
        <v>2082</v>
      </c>
      <c r="C1210" s="495" t="s">
        <v>2048</v>
      </c>
      <c r="D1210" s="495" t="s">
        <v>2469</v>
      </c>
      <c r="E1210" s="495" t="s">
        <v>2470</v>
      </c>
      <c r="F1210" s="498"/>
      <c r="G1210" s="498"/>
      <c r="H1210" s="498"/>
      <c r="I1210" s="498"/>
      <c r="J1210" s="498"/>
      <c r="K1210" s="498"/>
      <c r="L1210" s="498"/>
      <c r="M1210" s="498"/>
      <c r="N1210" s="498">
        <v>1</v>
      </c>
      <c r="O1210" s="498">
        <v>4890.29</v>
      </c>
      <c r="P1210" s="511"/>
      <c r="Q1210" s="499">
        <v>4890.29</v>
      </c>
    </row>
    <row r="1211" spans="1:17" ht="14.4" customHeight="1" x14ac:dyDescent="0.3">
      <c r="A1211" s="494" t="s">
        <v>2688</v>
      </c>
      <c r="B1211" s="495" t="s">
        <v>2082</v>
      </c>
      <c r="C1211" s="495" t="s">
        <v>2048</v>
      </c>
      <c r="D1211" s="495" t="s">
        <v>2497</v>
      </c>
      <c r="E1211" s="495" t="s">
        <v>2498</v>
      </c>
      <c r="F1211" s="498"/>
      <c r="G1211" s="498"/>
      <c r="H1211" s="498"/>
      <c r="I1211" s="498"/>
      <c r="J1211" s="498"/>
      <c r="K1211" s="498"/>
      <c r="L1211" s="498"/>
      <c r="M1211" s="498"/>
      <c r="N1211" s="498">
        <v>1</v>
      </c>
      <c r="O1211" s="498">
        <v>1085.2</v>
      </c>
      <c r="P1211" s="511"/>
      <c r="Q1211" s="499">
        <v>1085.2</v>
      </c>
    </row>
    <row r="1212" spans="1:17" ht="14.4" customHeight="1" x14ac:dyDescent="0.3">
      <c r="A1212" s="494" t="s">
        <v>2688</v>
      </c>
      <c r="B1212" s="495" t="s">
        <v>2082</v>
      </c>
      <c r="C1212" s="495" t="s">
        <v>2048</v>
      </c>
      <c r="D1212" s="495" t="s">
        <v>2690</v>
      </c>
      <c r="E1212" s="495" t="s">
        <v>2691</v>
      </c>
      <c r="F1212" s="498"/>
      <c r="G1212" s="498"/>
      <c r="H1212" s="498"/>
      <c r="I1212" s="498"/>
      <c r="J1212" s="498"/>
      <c r="K1212" s="498"/>
      <c r="L1212" s="498"/>
      <c r="M1212" s="498"/>
      <c r="N1212" s="498">
        <v>1</v>
      </c>
      <c r="O1212" s="498">
        <v>14698.85</v>
      </c>
      <c r="P1212" s="511"/>
      <c r="Q1212" s="499">
        <v>14698.85</v>
      </c>
    </row>
    <row r="1213" spans="1:17" ht="14.4" customHeight="1" x14ac:dyDescent="0.3">
      <c r="A1213" s="494" t="s">
        <v>2688</v>
      </c>
      <c r="B1213" s="495" t="s">
        <v>2082</v>
      </c>
      <c r="C1213" s="495" t="s">
        <v>2048</v>
      </c>
      <c r="D1213" s="495" t="s">
        <v>2250</v>
      </c>
      <c r="E1213" s="495" t="s">
        <v>2251</v>
      </c>
      <c r="F1213" s="498"/>
      <c r="G1213" s="498"/>
      <c r="H1213" s="498"/>
      <c r="I1213" s="498"/>
      <c r="J1213" s="498">
        <v>1</v>
      </c>
      <c r="K1213" s="498">
        <v>13465.47</v>
      </c>
      <c r="L1213" s="498"/>
      <c r="M1213" s="498">
        <v>13465.47</v>
      </c>
      <c r="N1213" s="498">
        <v>1</v>
      </c>
      <c r="O1213" s="498">
        <v>13465.47</v>
      </c>
      <c r="P1213" s="511"/>
      <c r="Q1213" s="499">
        <v>13465.47</v>
      </c>
    </row>
    <row r="1214" spans="1:17" ht="14.4" customHeight="1" x14ac:dyDescent="0.3">
      <c r="A1214" s="494" t="s">
        <v>2688</v>
      </c>
      <c r="B1214" s="495" t="s">
        <v>2082</v>
      </c>
      <c r="C1214" s="495" t="s">
        <v>2048</v>
      </c>
      <c r="D1214" s="495" t="s">
        <v>2254</v>
      </c>
      <c r="E1214" s="495" t="s">
        <v>2255</v>
      </c>
      <c r="F1214" s="498"/>
      <c r="G1214" s="498"/>
      <c r="H1214" s="498"/>
      <c r="I1214" s="498"/>
      <c r="J1214" s="498"/>
      <c r="K1214" s="498"/>
      <c r="L1214" s="498"/>
      <c r="M1214" s="498"/>
      <c r="N1214" s="498">
        <v>1</v>
      </c>
      <c r="O1214" s="498">
        <v>9743.2000000000007</v>
      </c>
      <c r="P1214" s="511"/>
      <c r="Q1214" s="499">
        <v>9743.2000000000007</v>
      </c>
    </row>
    <row r="1215" spans="1:17" ht="14.4" customHeight="1" x14ac:dyDescent="0.3">
      <c r="A1215" s="494" t="s">
        <v>2688</v>
      </c>
      <c r="B1215" s="495" t="s">
        <v>2082</v>
      </c>
      <c r="C1215" s="495" t="s">
        <v>2048</v>
      </c>
      <c r="D1215" s="495" t="s">
        <v>2258</v>
      </c>
      <c r="E1215" s="495" t="s">
        <v>2259</v>
      </c>
      <c r="F1215" s="498"/>
      <c r="G1215" s="498"/>
      <c r="H1215" s="498"/>
      <c r="I1215" s="498"/>
      <c r="J1215" s="498"/>
      <c r="K1215" s="498"/>
      <c r="L1215" s="498"/>
      <c r="M1215" s="498"/>
      <c r="N1215" s="498">
        <v>1</v>
      </c>
      <c r="O1215" s="498">
        <v>3626.36</v>
      </c>
      <c r="P1215" s="511"/>
      <c r="Q1215" s="499">
        <v>3626.36</v>
      </c>
    </row>
    <row r="1216" spans="1:17" ht="14.4" customHeight="1" x14ac:dyDescent="0.3">
      <c r="A1216" s="494" t="s">
        <v>2688</v>
      </c>
      <c r="B1216" s="495" t="s">
        <v>2082</v>
      </c>
      <c r="C1216" s="495" t="s">
        <v>2057</v>
      </c>
      <c r="D1216" s="495" t="s">
        <v>2262</v>
      </c>
      <c r="E1216" s="495" t="s">
        <v>2263</v>
      </c>
      <c r="F1216" s="498">
        <v>32</v>
      </c>
      <c r="G1216" s="498">
        <v>6528</v>
      </c>
      <c r="H1216" s="498">
        <v>1</v>
      </c>
      <c r="I1216" s="498">
        <v>204</v>
      </c>
      <c r="J1216" s="498">
        <v>20</v>
      </c>
      <c r="K1216" s="498">
        <v>4100</v>
      </c>
      <c r="L1216" s="498">
        <v>0.62806372549019607</v>
      </c>
      <c r="M1216" s="498">
        <v>205</v>
      </c>
      <c r="N1216" s="498">
        <v>24</v>
      </c>
      <c r="O1216" s="498">
        <v>4929</v>
      </c>
      <c r="P1216" s="511">
        <v>0.75505514705882348</v>
      </c>
      <c r="Q1216" s="499">
        <v>205.375</v>
      </c>
    </row>
    <row r="1217" spans="1:17" ht="14.4" customHeight="1" x14ac:dyDescent="0.3">
      <c r="A1217" s="494" t="s">
        <v>2688</v>
      </c>
      <c r="B1217" s="495" t="s">
        <v>2082</v>
      </c>
      <c r="C1217" s="495" t="s">
        <v>2057</v>
      </c>
      <c r="D1217" s="495" t="s">
        <v>2264</v>
      </c>
      <c r="E1217" s="495" t="s">
        <v>2265</v>
      </c>
      <c r="F1217" s="498">
        <v>5</v>
      </c>
      <c r="G1217" s="498">
        <v>745</v>
      </c>
      <c r="H1217" s="498">
        <v>1</v>
      </c>
      <c r="I1217" s="498">
        <v>149</v>
      </c>
      <c r="J1217" s="498">
        <v>8</v>
      </c>
      <c r="K1217" s="498">
        <v>1200</v>
      </c>
      <c r="L1217" s="498">
        <v>1.6107382550335569</v>
      </c>
      <c r="M1217" s="498">
        <v>150</v>
      </c>
      <c r="N1217" s="498">
        <v>3</v>
      </c>
      <c r="O1217" s="498">
        <v>451</v>
      </c>
      <c r="P1217" s="511">
        <v>0.60536912751677852</v>
      </c>
      <c r="Q1217" s="499">
        <v>150.33333333333334</v>
      </c>
    </row>
    <row r="1218" spans="1:17" ht="14.4" customHeight="1" x14ac:dyDescent="0.3">
      <c r="A1218" s="494" t="s">
        <v>2688</v>
      </c>
      <c r="B1218" s="495" t="s">
        <v>2082</v>
      </c>
      <c r="C1218" s="495" t="s">
        <v>2057</v>
      </c>
      <c r="D1218" s="495" t="s">
        <v>2266</v>
      </c>
      <c r="E1218" s="495" t="s">
        <v>2267</v>
      </c>
      <c r="F1218" s="498">
        <v>9</v>
      </c>
      <c r="G1218" s="498">
        <v>1629</v>
      </c>
      <c r="H1218" s="498">
        <v>1</v>
      </c>
      <c r="I1218" s="498">
        <v>181</v>
      </c>
      <c r="J1218" s="498">
        <v>14</v>
      </c>
      <c r="K1218" s="498">
        <v>2548</v>
      </c>
      <c r="L1218" s="498">
        <v>1.5641497851442603</v>
      </c>
      <c r="M1218" s="498">
        <v>182</v>
      </c>
      <c r="N1218" s="498">
        <v>16</v>
      </c>
      <c r="O1218" s="498">
        <v>2917</v>
      </c>
      <c r="P1218" s="511">
        <v>1.7906691221608348</v>
      </c>
      <c r="Q1218" s="499">
        <v>182.3125</v>
      </c>
    </row>
    <row r="1219" spans="1:17" ht="14.4" customHeight="1" x14ac:dyDescent="0.3">
      <c r="A1219" s="494" t="s">
        <v>2688</v>
      </c>
      <c r="B1219" s="495" t="s">
        <v>2082</v>
      </c>
      <c r="C1219" s="495" t="s">
        <v>2057</v>
      </c>
      <c r="D1219" s="495" t="s">
        <v>2268</v>
      </c>
      <c r="E1219" s="495" t="s">
        <v>2269</v>
      </c>
      <c r="F1219" s="498">
        <v>6</v>
      </c>
      <c r="G1219" s="498">
        <v>744</v>
      </c>
      <c r="H1219" s="498">
        <v>1</v>
      </c>
      <c r="I1219" s="498">
        <v>124</v>
      </c>
      <c r="J1219" s="498">
        <v>12</v>
      </c>
      <c r="K1219" s="498">
        <v>1488</v>
      </c>
      <c r="L1219" s="498">
        <v>2</v>
      </c>
      <c r="M1219" s="498">
        <v>124</v>
      </c>
      <c r="N1219" s="498">
        <v>11</v>
      </c>
      <c r="O1219" s="498">
        <v>1373</v>
      </c>
      <c r="P1219" s="511">
        <v>1.8454301075268817</v>
      </c>
      <c r="Q1219" s="499">
        <v>124.81818181818181</v>
      </c>
    </row>
    <row r="1220" spans="1:17" ht="14.4" customHeight="1" x14ac:dyDescent="0.3">
      <c r="A1220" s="494" t="s">
        <v>2688</v>
      </c>
      <c r="B1220" s="495" t="s">
        <v>2082</v>
      </c>
      <c r="C1220" s="495" t="s">
        <v>2057</v>
      </c>
      <c r="D1220" s="495" t="s">
        <v>2270</v>
      </c>
      <c r="E1220" s="495" t="s">
        <v>2271</v>
      </c>
      <c r="F1220" s="498">
        <v>6</v>
      </c>
      <c r="G1220" s="498">
        <v>1296</v>
      </c>
      <c r="H1220" s="498">
        <v>1</v>
      </c>
      <c r="I1220" s="498">
        <v>216</v>
      </c>
      <c r="J1220" s="498">
        <v>10</v>
      </c>
      <c r="K1220" s="498">
        <v>2170</v>
      </c>
      <c r="L1220" s="498">
        <v>1.6743827160493827</v>
      </c>
      <c r="M1220" s="498">
        <v>217</v>
      </c>
      <c r="N1220" s="498">
        <v>16</v>
      </c>
      <c r="O1220" s="498">
        <v>3477</v>
      </c>
      <c r="P1220" s="511">
        <v>2.6828703703703702</v>
      </c>
      <c r="Q1220" s="499">
        <v>217.3125</v>
      </c>
    </row>
    <row r="1221" spans="1:17" ht="14.4" customHeight="1" x14ac:dyDescent="0.3">
      <c r="A1221" s="494" t="s">
        <v>2688</v>
      </c>
      <c r="B1221" s="495" t="s">
        <v>2082</v>
      </c>
      <c r="C1221" s="495" t="s">
        <v>2057</v>
      </c>
      <c r="D1221" s="495" t="s">
        <v>2272</v>
      </c>
      <c r="E1221" s="495" t="s">
        <v>2273</v>
      </c>
      <c r="F1221" s="498">
        <v>3</v>
      </c>
      <c r="G1221" s="498">
        <v>648</v>
      </c>
      <c r="H1221" s="498">
        <v>1</v>
      </c>
      <c r="I1221" s="498">
        <v>216</v>
      </c>
      <c r="J1221" s="498">
        <v>3</v>
      </c>
      <c r="K1221" s="498">
        <v>651</v>
      </c>
      <c r="L1221" s="498">
        <v>1.0046296296296295</v>
      </c>
      <c r="M1221" s="498">
        <v>217</v>
      </c>
      <c r="N1221" s="498">
        <v>2</v>
      </c>
      <c r="O1221" s="498">
        <v>436</v>
      </c>
      <c r="P1221" s="511">
        <v>0.6728395061728395</v>
      </c>
      <c r="Q1221" s="499">
        <v>218</v>
      </c>
    </row>
    <row r="1222" spans="1:17" ht="14.4" customHeight="1" x14ac:dyDescent="0.3">
      <c r="A1222" s="494" t="s">
        <v>2688</v>
      </c>
      <c r="B1222" s="495" t="s">
        <v>2082</v>
      </c>
      <c r="C1222" s="495" t="s">
        <v>2057</v>
      </c>
      <c r="D1222" s="495" t="s">
        <v>2276</v>
      </c>
      <c r="E1222" s="495" t="s">
        <v>2277</v>
      </c>
      <c r="F1222" s="498">
        <v>10</v>
      </c>
      <c r="G1222" s="498">
        <v>2180</v>
      </c>
      <c r="H1222" s="498">
        <v>1</v>
      </c>
      <c r="I1222" s="498">
        <v>218</v>
      </c>
      <c r="J1222" s="498">
        <v>14</v>
      </c>
      <c r="K1222" s="498">
        <v>3066</v>
      </c>
      <c r="L1222" s="498">
        <v>1.4064220183486238</v>
      </c>
      <c r="M1222" s="498">
        <v>219</v>
      </c>
      <c r="N1222" s="498">
        <v>17</v>
      </c>
      <c r="O1222" s="498">
        <v>3731</v>
      </c>
      <c r="P1222" s="511">
        <v>1.7114678899082569</v>
      </c>
      <c r="Q1222" s="499">
        <v>219.47058823529412</v>
      </c>
    </row>
    <row r="1223" spans="1:17" ht="14.4" customHeight="1" x14ac:dyDescent="0.3">
      <c r="A1223" s="494" t="s">
        <v>2688</v>
      </c>
      <c r="B1223" s="495" t="s">
        <v>2082</v>
      </c>
      <c r="C1223" s="495" t="s">
        <v>2057</v>
      </c>
      <c r="D1223" s="495" t="s">
        <v>2278</v>
      </c>
      <c r="E1223" s="495" t="s">
        <v>2279</v>
      </c>
      <c r="F1223" s="498">
        <v>3</v>
      </c>
      <c r="G1223" s="498">
        <v>1824</v>
      </c>
      <c r="H1223" s="498">
        <v>1</v>
      </c>
      <c r="I1223" s="498">
        <v>608</v>
      </c>
      <c r="J1223" s="498">
        <v>1</v>
      </c>
      <c r="K1223" s="498">
        <v>609</v>
      </c>
      <c r="L1223" s="498">
        <v>0.33388157894736842</v>
      </c>
      <c r="M1223" s="498">
        <v>609</v>
      </c>
      <c r="N1223" s="498">
        <v>1</v>
      </c>
      <c r="O1223" s="498">
        <v>609</v>
      </c>
      <c r="P1223" s="511">
        <v>0.33388157894736842</v>
      </c>
      <c r="Q1223" s="499">
        <v>609</v>
      </c>
    </row>
    <row r="1224" spans="1:17" ht="14.4" customHeight="1" x14ac:dyDescent="0.3">
      <c r="A1224" s="494" t="s">
        <v>2688</v>
      </c>
      <c r="B1224" s="495" t="s">
        <v>2082</v>
      </c>
      <c r="C1224" s="495" t="s">
        <v>2057</v>
      </c>
      <c r="D1224" s="495" t="s">
        <v>2292</v>
      </c>
      <c r="E1224" s="495" t="s">
        <v>2293</v>
      </c>
      <c r="F1224" s="498">
        <v>130</v>
      </c>
      <c r="G1224" s="498">
        <v>33280</v>
      </c>
      <c r="H1224" s="498">
        <v>1</v>
      </c>
      <c r="I1224" s="498">
        <v>256</v>
      </c>
      <c r="J1224" s="498">
        <v>132</v>
      </c>
      <c r="K1224" s="498">
        <v>33924</v>
      </c>
      <c r="L1224" s="498">
        <v>1.0193509615384615</v>
      </c>
      <c r="M1224" s="498">
        <v>257</v>
      </c>
      <c r="N1224" s="498">
        <v>7</v>
      </c>
      <c r="O1224" s="498">
        <v>1801</v>
      </c>
      <c r="P1224" s="511">
        <v>5.411658653846154E-2</v>
      </c>
      <c r="Q1224" s="499">
        <v>257.28571428571428</v>
      </c>
    </row>
    <row r="1225" spans="1:17" ht="14.4" customHeight="1" x14ac:dyDescent="0.3">
      <c r="A1225" s="494" t="s">
        <v>2688</v>
      </c>
      <c r="B1225" s="495" t="s">
        <v>2082</v>
      </c>
      <c r="C1225" s="495" t="s">
        <v>2057</v>
      </c>
      <c r="D1225" s="495" t="s">
        <v>2294</v>
      </c>
      <c r="E1225" s="495" t="s">
        <v>2295</v>
      </c>
      <c r="F1225" s="498">
        <v>10</v>
      </c>
      <c r="G1225" s="498">
        <v>3250</v>
      </c>
      <c r="H1225" s="498">
        <v>1</v>
      </c>
      <c r="I1225" s="498">
        <v>325</v>
      </c>
      <c r="J1225" s="498">
        <v>39</v>
      </c>
      <c r="K1225" s="498">
        <v>12714</v>
      </c>
      <c r="L1225" s="498">
        <v>3.9119999999999999</v>
      </c>
      <c r="M1225" s="498">
        <v>326</v>
      </c>
      <c r="N1225" s="498">
        <v>7</v>
      </c>
      <c r="O1225" s="498">
        <v>2288</v>
      </c>
      <c r="P1225" s="511">
        <v>0.70399999999999996</v>
      </c>
      <c r="Q1225" s="499">
        <v>326.85714285714283</v>
      </c>
    </row>
    <row r="1226" spans="1:17" ht="14.4" customHeight="1" x14ac:dyDescent="0.3">
      <c r="A1226" s="494" t="s">
        <v>2688</v>
      </c>
      <c r="B1226" s="495" t="s">
        <v>2082</v>
      </c>
      <c r="C1226" s="495" t="s">
        <v>2057</v>
      </c>
      <c r="D1226" s="495" t="s">
        <v>2300</v>
      </c>
      <c r="E1226" s="495" t="s">
        <v>2301</v>
      </c>
      <c r="F1226" s="498">
        <v>1</v>
      </c>
      <c r="G1226" s="498">
        <v>4122</v>
      </c>
      <c r="H1226" s="498">
        <v>1</v>
      </c>
      <c r="I1226" s="498">
        <v>4122</v>
      </c>
      <c r="J1226" s="498">
        <v>2</v>
      </c>
      <c r="K1226" s="498">
        <v>8254</v>
      </c>
      <c r="L1226" s="498">
        <v>2.002426006792819</v>
      </c>
      <c r="M1226" s="498">
        <v>4127</v>
      </c>
      <c r="N1226" s="498">
        <v>5</v>
      </c>
      <c r="O1226" s="498">
        <v>20667</v>
      </c>
      <c r="P1226" s="511">
        <v>5.0138282387190687</v>
      </c>
      <c r="Q1226" s="499">
        <v>4133.3999999999996</v>
      </c>
    </row>
    <row r="1227" spans="1:17" ht="14.4" customHeight="1" x14ac:dyDescent="0.3">
      <c r="A1227" s="494" t="s">
        <v>2688</v>
      </c>
      <c r="B1227" s="495" t="s">
        <v>2082</v>
      </c>
      <c r="C1227" s="495" t="s">
        <v>2057</v>
      </c>
      <c r="D1227" s="495" t="s">
        <v>2308</v>
      </c>
      <c r="E1227" s="495" t="s">
        <v>2309</v>
      </c>
      <c r="F1227" s="498">
        <v>2</v>
      </c>
      <c r="G1227" s="498">
        <v>3020</v>
      </c>
      <c r="H1227" s="498">
        <v>1</v>
      </c>
      <c r="I1227" s="498">
        <v>1510</v>
      </c>
      <c r="J1227" s="498">
        <v>3</v>
      </c>
      <c r="K1227" s="498">
        <v>4545</v>
      </c>
      <c r="L1227" s="498">
        <v>1.5049668874172186</v>
      </c>
      <c r="M1227" s="498">
        <v>1515</v>
      </c>
      <c r="N1227" s="498">
        <v>1</v>
      </c>
      <c r="O1227" s="498">
        <v>1515</v>
      </c>
      <c r="P1227" s="511">
        <v>0.5016556291390728</v>
      </c>
      <c r="Q1227" s="499">
        <v>1515</v>
      </c>
    </row>
    <row r="1228" spans="1:17" ht="14.4" customHeight="1" x14ac:dyDescent="0.3">
      <c r="A1228" s="494" t="s">
        <v>2688</v>
      </c>
      <c r="B1228" s="495" t="s">
        <v>2082</v>
      </c>
      <c r="C1228" s="495" t="s">
        <v>2057</v>
      </c>
      <c r="D1228" s="495" t="s">
        <v>2312</v>
      </c>
      <c r="E1228" s="495" t="s">
        <v>2313</v>
      </c>
      <c r="F1228" s="498"/>
      <c r="G1228" s="498"/>
      <c r="H1228" s="498"/>
      <c r="I1228" s="498"/>
      <c r="J1228" s="498"/>
      <c r="K1228" s="498"/>
      <c r="L1228" s="498"/>
      <c r="M1228" s="498"/>
      <c r="N1228" s="498">
        <v>1</v>
      </c>
      <c r="O1228" s="498">
        <v>4710</v>
      </c>
      <c r="P1228" s="511"/>
      <c r="Q1228" s="499">
        <v>4710</v>
      </c>
    </row>
    <row r="1229" spans="1:17" ht="14.4" customHeight="1" x14ac:dyDescent="0.3">
      <c r="A1229" s="494" t="s">
        <v>2688</v>
      </c>
      <c r="B1229" s="495" t="s">
        <v>2082</v>
      </c>
      <c r="C1229" s="495" t="s">
        <v>2057</v>
      </c>
      <c r="D1229" s="495" t="s">
        <v>2314</v>
      </c>
      <c r="E1229" s="495" t="s">
        <v>2315</v>
      </c>
      <c r="F1229" s="498">
        <v>4</v>
      </c>
      <c r="G1229" s="498">
        <v>15244</v>
      </c>
      <c r="H1229" s="498">
        <v>1</v>
      </c>
      <c r="I1229" s="498">
        <v>3811</v>
      </c>
      <c r="J1229" s="498">
        <v>6</v>
      </c>
      <c r="K1229" s="498">
        <v>22890</v>
      </c>
      <c r="L1229" s="498">
        <v>1.5015743899239045</v>
      </c>
      <c r="M1229" s="498">
        <v>3815</v>
      </c>
      <c r="N1229" s="498">
        <v>14</v>
      </c>
      <c r="O1229" s="498">
        <v>53458</v>
      </c>
      <c r="P1229" s="511">
        <v>3.5068223563369196</v>
      </c>
      <c r="Q1229" s="499">
        <v>3818.4285714285716</v>
      </c>
    </row>
    <row r="1230" spans="1:17" ht="14.4" customHeight="1" x14ac:dyDescent="0.3">
      <c r="A1230" s="494" t="s">
        <v>2688</v>
      </c>
      <c r="B1230" s="495" t="s">
        <v>2082</v>
      </c>
      <c r="C1230" s="495" t="s">
        <v>2057</v>
      </c>
      <c r="D1230" s="495" t="s">
        <v>2316</v>
      </c>
      <c r="E1230" s="495" t="s">
        <v>2317</v>
      </c>
      <c r="F1230" s="498"/>
      <c r="G1230" s="498"/>
      <c r="H1230" s="498"/>
      <c r="I1230" s="498"/>
      <c r="J1230" s="498"/>
      <c r="K1230" s="498"/>
      <c r="L1230" s="498"/>
      <c r="M1230" s="498"/>
      <c r="N1230" s="498">
        <v>2</v>
      </c>
      <c r="O1230" s="498">
        <v>10316</v>
      </c>
      <c r="P1230" s="511"/>
      <c r="Q1230" s="499">
        <v>5158</v>
      </c>
    </row>
    <row r="1231" spans="1:17" ht="14.4" customHeight="1" x14ac:dyDescent="0.3">
      <c r="A1231" s="494" t="s">
        <v>2688</v>
      </c>
      <c r="B1231" s="495" t="s">
        <v>2082</v>
      </c>
      <c r="C1231" s="495" t="s">
        <v>2057</v>
      </c>
      <c r="D1231" s="495" t="s">
        <v>2318</v>
      </c>
      <c r="E1231" s="495" t="s">
        <v>2319</v>
      </c>
      <c r="F1231" s="498">
        <v>1</v>
      </c>
      <c r="G1231" s="498">
        <v>7828</v>
      </c>
      <c r="H1231" s="498">
        <v>1</v>
      </c>
      <c r="I1231" s="498">
        <v>7828</v>
      </c>
      <c r="J1231" s="498"/>
      <c r="K1231" s="498"/>
      <c r="L1231" s="498"/>
      <c r="M1231" s="498"/>
      <c r="N1231" s="498">
        <v>4</v>
      </c>
      <c r="O1231" s="498">
        <v>31340</v>
      </c>
      <c r="P1231" s="511">
        <v>4.0035769034236077</v>
      </c>
      <c r="Q1231" s="499">
        <v>7835</v>
      </c>
    </row>
    <row r="1232" spans="1:17" ht="14.4" customHeight="1" x14ac:dyDescent="0.3">
      <c r="A1232" s="494" t="s">
        <v>2688</v>
      </c>
      <c r="B1232" s="495" t="s">
        <v>2082</v>
      </c>
      <c r="C1232" s="495" t="s">
        <v>2057</v>
      </c>
      <c r="D1232" s="495" t="s">
        <v>2330</v>
      </c>
      <c r="E1232" s="495" t="s">
        <v>2331</v>
      </c>
      <c r="F1232" s="498">
        <v>11</v>
      </c>
      <c r="G1232" s="498">
        <v>14036</v>
      </c>
      <c r="H1232" s="498">
        <v>1</v>
      </c>
      <c r="I1232" s="498">
        <v>1276</v>
      </c>
      <c r="J1232" s="498">
        <v>10</v>
      </c>
      <c r="K1232" s="498">
        <v>12770</v>
      </c>
      <c r="L1232" s="498">
        <v>0.90980336278141916</v>
      </c>
      <c r="M1232" s="498">
        <v>1277</v>
      </c>
      <c r="N1232" s="498">
        <v>16</v>
      </c>
      <c r="O1232" s="498">
        <v>20447</v>
      </c>
      <c r="P1232" s="511">
        <v>1.4567540609860359</v>
      </c>
      <c r="Q1232" s="499">
        <v>1277.9375</v>
      </c>
    </row>
    <row r="1233" spans="1:17" ht="14.4" customHeight="1" x14ac:dyDescent="0.3">
      <c r="A1233" s="494" t="s">
        <v>2688</v>
      </c>
      <c r="B1233" s="495" t="s">
        <v>2082</v>
      </c>
      <c r="C1233" s="495" t="s">
        <v>2057</v>
      </c>
      <c r="D1233" s="495" t="s">
        <v>2332</v>
      </c>
      <c r="E1233" s="495" t="s">
        <v>2333</v>
      </c>
      <c r="F1233" s="498">
        <v>8</v>
      </c>
      <c r="G1233" s="498">
        <v>9304</v>
      </c>
      <c r="H1233" s="498">
        <v>1</v>
      </c>
      <c r="I1233" s="498">
        <v>1163</v>
      </c>
      <c r="J1233" s="498">
        <v>9</v>
      </c>
      <c r="K1233" s="498">
        <v>10476</v>
      </c>
      <c r="L1233" s="498">
        <v>1.1259673258813414</v>
      </c>
      <c r="M1233" s="498">
        <v>1164</v>
      </c>
      <c r="N1233" s="498">
        <v>10</v>
      </c>
      <c r="O1233" s="498">
        <v>11646</v>
      </c>
      <c r="P1233" s="511">
        <v>1.251719690455718</v>
      </c>
      <c r="Q1233" s="499">
        <v>1164.5999999999999</v>
      </c>
    </row>
    <row r="1234" spans="1:17" ht="14.4" customHeight="1" x14ac:dyDescent="0.3">
      <c r="A1234" s="494" t="s">
        <v>2688</v>
      </c>
      <c r="B1234" s="495" t="s">
        <v>2082</v>
      </c>
      <c r="C1234" s="495" t="s">
        <v>2057</v>
      </c>
      <c r="D1234" s="495" t="s">
        <v>2334</v>
      </c>
      <c r="E1234" s="495" t="s">
        <v>2335</v>
      </c>
      <c r="F1234" s="498">
        <v>27</v>
      </c>
      <c r="G1234" s="498">
        <v>136755</v>
      </c>
      <c r="H1234" s="498">
        <v>1</v>
      </c>
      <c r="I1234" s="498">
        <v>5065</v>
      </c>
      <c r="J1234" s="498">
        <v>31</v>
      </c>
      <c r="K1234" s="498">
        <v>157108</v>
      </c>
      <c r="L1234" s="498">
        <v>1.1488281964096376</v>
      </c>
      <c r="M1234" s="498">
        <v>5068</v>
      </c>
      <c r="N1234" s="498">
        <v>32</v>
      </c>
      <c r="O1234" s="498">
        <v>162254</v>
      </c>
      <c r="P1234" s="511">
        <v>1.1864575335453913</v>
      </c>
      <c r="Q1234" s="499">
        <v>5070.4375</v>
      </c>
    </row>
    <row r="1235" spans="1:17" ht="14.4" customHeight="1" x14ac:dyDescent="0.3">
      <c r="A1235" s="494" t="s">
        <v>2688</v>
      </c>
      <c r="B1235" s="495" t="s">
        <v>2082</v>
      </c>
      <c r="C1235" s="495" t="s">
        <v>2057</v>
      </c>
      <c r="D1235" s="495" t="s">
        <v>2336</v>
      </c>
      <c r="E1235" s="495" t="s">
        <v>2337</v>
      </c>
      <c r="F1235" s="498">
        <v>1</v>
      </c>
      <c r="G1235" s="498">
        <v>7669</v>
      </c>
      <c r="H1235" s="498">
        <v>1</v>
      </c>
      <c r="I1235" s="498">
        <v>7669</v>
      </c>
      <c r="J1235" s="498">
        <v>1</v>
      </c>
      <c r="K1235" s="498">
        <v>7673</v>
      </c>
      <c r="L1235" s="498">
        <v>1.0005215803885774</v>
      </c>
      <c r="M1235" s="498">
        <v>7673</v>
      </c>
      <c r="N1235" s="498">
        <v>1</v>
      </c>
      <c r="O1235" s="498">
        <v>7681</v>
      </c>
      <c r="P1235" s="511">
        <v>1.0015647411657322</v>
      </c>
      <c r="Q1235" s="499">
        <v>7681</v>
      </c>
    </row>
    <row r="1236" spans="1:17" ht="14.4" customHeight="1" x14ac:dyDescent="0.3">
      <c r="A1236" s="494" t="s">
        <v>2688</v>
      </c>
      <c r="B1236" s="495" t="s">
        <v>2082</v>
      </c>
      <c r="C1236" s="495" t="s">
        <v>2057</v>
      </c>
      <c r="D1236" s="495" t="s">
        <v>2338</v>
      </c>
      <c r="E1236" s="495" t="s">
        <v>2339</v>
      </c>
      <c r="F1236" s="498">
        <v>1</v>
      </c>
      <c r="G1236" s="498">
        <v>5505</v>
      </c>
      <c r="H1236" s="498">
        <v>1</v>
      </c>
      <c r="I1236" s="498">
        <v>5505</v>
      </c>
      <c r="J1236" s="498"/>
      <c r="K1236" s="498"/>
      <c r="L1236" s="498"/>
      <c r="M1236" s="498"/>
      <c r="N1236" s="498"/>
      <c r="O1236" s="498"/>
      <c r="P1236" s="511"/>
      <c r="Q1236" s="499"/>
    </row>
    <row r="1237" spans="1:17" ht="14.4" customHeight="1" x14ac:dyDescent="0.3">
      <c r="A1237" s="494" t="s">
        <v>2688</v>
      </c>
      <c r="B1237" s="495" t="s">
        <v>2082</v>
      </c>
      <c r="C1237" s="495" t="s">
        <v>2057</v>
      </c>
      <c r="D1237" s="495" t="s">
        <v>2342</v>
      </c>
      <c r="E1237" s="495" t="s">
        <v>2343</v>
      </c>
      <c r="F1237" s="498">
        <v>2209</v>
      </c>
      <c r="G1237" s="498">
        <v>379948</v>
      </c>
      <c r="H1237" s="498">
        <v>1</v>
      </c>
      <c r="I1237" s="498">
        <v>172</v>
      </c>
      <c r="J1237" s="498">
        <v>2539</v>
      </c>
      <c r="K1237" s="498">
        <v>439247</v>
      </c>
      <c r="L1237" s="498">
        <v>1.1560713571330814</v>
      </c>
      <c r="M1237" s="498">
        <v>173</v>
      </c>
      <c r="N1237" s="498">
        <v>2389</v>
      </c>
      <c r="O1237" s="498">
        <v>414384</v>
      </c>
      <c r="P1237" s="511">
        <v>1.0906334551043828</v>
      </c>
      <c r="Q1237" s="499">
        <v>173.45500209292592</v>
      </c>
    </row>
    <row r="1238" spans="1:17" ht="14.4" customHeight="1" x14ac:dyDescent="0.3">
      <c r="A1238" s="494" t="s">
        <v>2688</v>
      </c>
      <c r="B1238" s="495" t="s">
        <v>2082</v>
      </c>
      <c r="C1238" s="495" t="s">
        <v>2057</v>
      </c>
      <c r="D1238" s="495" t="s">
        <v>2344</v>
      </c>
      <c r="E1238" s="495" t="s">
        <v>2345</v>
      </c>
      <c r="F1238" s="498">
        <v>151</v>
      </c>
      <c r="G1238" s="498">
        <v>301094</v>
      </c>
      <c r="H1238" s="498">
        <v>1</v>
      </c>
      <c r="I1238" s="498">
        <v>1994</v>
      </c>
      <c r="J1238" s="498">
        <v>138</v>
      </c>
      <c r="K1238" s="498">
        <v>275448</v>
      </c>
      <c r="L1238" s="498">
        <v>0.9148239420247497</v>
      </c>
      <c r="M1238" s="498">
        <v>1996</v>
      </c>
      <c r="N1238" s="498">
        <v>157</v>
      </c>
      <c r="O1238" s="498">
        <v>313594</v>
      </c>
      <c r="P1238" s="511">
        <v>1.0415152742997205</v>
      </c>
      <c r="Q1238" s="499">
        <v>1997.4140127388534</v>
      </c>
    </row>
    <row r="1239" spans="1:17" ht="14.4" customHeight="1" x14ac:dyDescent="0.3">
      <c r="A1239" s="494" t="s">
        <v>2688</v>
      </c>
      <c r="B1239" s="495" t="s">
        <v>2082</v>
      </c>
      <c r="C1239" s="495" t="s">
        <v>2057</v>
      </c>
      <c r="D1239" s="495" t="s">
        <v>2350</v>
      </c>
      <c r="E1239" s="495" t="s">
        <v>2351</v>
      </c>
      <c r="F1239" s="498">
        <v>10</v>
      </c>
      <c r="G1239" s="498">
        <v>26910</v>
      </c>
      <c r="H1239" s="498">
        <v>1</v>
      </c>
      <c r="I1239" s="498">
        <v>2691</v>
      </c>
      <c r="J1239" s="498">
        <v>15</v>
      </c>
      <c r="K1239" s="498">
        <v>40380</v>
      </c>
      <c r="L1239" s="498">
        <v>1.5005574136008919</v>
      </c>
      <c r="M1239" s="498">
        <v>2692</v>
      </c>
      <c r="N1239" s="498">
        <v>16</v>
      </c>
      <c r="O1239" s="498">
        <v>43096</v>
      </c>
      <c r="P1239" s="511">
        <v>1.6014864362690449</v>
      </c>
      <c r="Q1239" s="499">
        <v>2693.5</v>
      </c>
    </row>
    <row r="1240" spans="1:17" ht="14.4" customHeight="1" x14ac:dyDescent="0.3">
      <c r="A1240" s="494" t="s">
        <v>2688</v>
      </c>
      <c r="B1240" s="495" t="s">
        <v>2082</v>
      </c>
      <c r="C1240" s="495" t="s">
        <v>2057</v>
      </c>
      <c r="D1240" s="495" t="s">
        <v>2352</v>
      </c>
      <c r="E1240" s="495" t="s">
        <v>2353</v>
      </c>
      <c r="F1240" s="498">
        <v>2</v>
      </c>
      <c r="G1240" s="498">
        <v>10354</v>
      </c>
      <c r="H1240" s="498">
        <v>1</v>
      </c>
      <c r="I1240" s="498">
        <v>5177</v>
      </c>
      <c r="J1240" s="498"/>
      <c r="K1240" s="498"/>
      <c r="L1240" s="498"/>
      <c r="M1240" s="498"/>
      <c r="N1240" s="498">
        <v>2</v>
      </c>
      <c r="O1240" s="498">
        <v>10366</v>
      </c>
      <c r="P1240" s="511">
        <v>1.0011589723778249</v>
      </c>
      <c r="Q1240" s="499">
        <v>5183</v>
      </c>
    </row>
    <row r="1241" spans="1:17" ht="14.4" customHeight="1" x14ac:dyDescent="0.3">
      <c r="A1241" s="494" t="s">
        <v>2688</v>
      </c>
      <c r="B1241" s="495" t="s">
        <v>2082</v>
      </c>
      <c r="C1241" s="495" t="s">
        <v>2057</v>
      </c>
      <c r="D1241" s="495" t="s">
        <v>2356</v>
      </c>
      <c r="E1241" s="495" t="s">
        <v>2357</v>
      </c>
      <c r="F1241" s="498">
        <v>1</v>
      </c>
      <c r="G1241" s="498">
        <v>657</v>
      </c>
      <c r="H1241" s="498">
        <v>1</v>
      </c>
      <c r="I1241" s="498">
        <v>657</v>
      </c>
      <c r="J1241" s="498"/>
      <c r="K1241" s="498"/>
      <c r="L1241" s="498"/>
      <c r="M1241" s="498"/>
      <c r="N1241" s="498">
        <v>1</v>
      </c>
      <c r="O1241" s="498">
        <v>658</v>
      </c>
      <c r="P1241" s="511">
        <v>1.0015220700152208</v>
      </c>
      <c r="Q1241" s="499">
        <v>658</v>
      </c>
    </row>
    <row r="1242" spans="1:17" ht="14.4" customHeight="1" x14ac:dyDescent="0.3">
      <c r="A1242" s="494" t="s">
        <v>2688</v>
      </c>
      <c r="B1242" s="495" t="s">
        <v>2082</v>
      </c>
      <c r="C1242" s="495" t="s">
        <v>2057</v>
      </c>
      <c r="D1242" s="495" t="s">
        <v>2362</v>
      </c>
      <c r="E1242" s="495" t="s">
        <v>2363</v>
      </c>
      <c r="F1242" s="498">
        <v>1</v>
      </c>
      <c r="G1242" s="498">
        <v>2074</v>
      </c>
      <c r="H1242" s="498">
        <v>1</v>
      </c>
      <c r="I1242" s="498">
        <v>2074</v>
      </c>
      <c r="J1242" s="498"/>
      <c r="K1242" s="498"/>
      <c r="L1242" s="498"/>
      <c r="M1242" s="498"/>
      <c r="N1242" s="498">
        <v>3</v>
      </c>
      <c r="O1242" s="498">
        <v>6228</v>
      </c>
      <c r="P1242" s="511">
        <v>3.0028929604628738</v>
      </c>
      <c r="Q1242" s="499">
        <v>2076</v>
      </c>
    </row>
    <row r="1243" spans="1:17" ht="14.4" customHeight="1" x14ac:dyDescent="0.3">
      <c r="A1243" s="494" t="s">
        <v>2688</v>
      </c>
      <c r="B1243" s="495" t="s">
        <v>2082</v>
      </c>
      <c r="C1243" s="495" t="s">
        <v>2057</v>
      </c>
      <c r="D1243" s="495" t="s">
        <v>2364</v>
      </c>
      <c r="E1243" s="495" t="s">
        <v>2365</v>
      </c>
      <c r="F1243" s="498">
        <v>118</v>
      </c>
      <c r="G1243" s="498">
        <v>17582</v>
      </c>
      <c r="H1243" s="498">
        <v>1</v>
      </c>
      <c r="I1243" s="498">
        <v>149</v>
      </c>
      <c r="J1243" s="498">
        <v>128</v>
      </c>
      <c r="K1243" s="498">
        <v>19200</v>
      </c>
      <c r="L1243" s="498">
        <v>1.0920259356159709</v>
      </c>
      <c r="M1243" s="498">
        <v>150</v>
      </c>
      <c r="N1243" s="498">
        <v>62</v>
      </c>
      <c r="O1243" s="498">
        <v>9326</v>
      </c>
      <c r="P1243" s="511">
        <v>0.53042884768513254</v>
      </c>
      <c r="Q1243" s="499">
        <v>150.41935483870967</v>
      </c>
    </row>
    <row r="1244" spans="1:17" ht="14.4" customHeight="1" x14ac:dyDescent="0.3">
      <c r="A1244" s="494" t="s">
        <v>2688</v>
      </c>
      <c r="B1244" s="495" t="s">
        <v>2082</v>
      </c>
      <c r="C1244" s="495" t="s">
        <v>2057</v>
      </c>
      <c r="D1244" s="495" t="s">
        <v>2366</v>
      </c>
      <c r="E1244" s="495" t="s">
        <v>2367</v>
      </c>
      <c r="F1244" s="498">
        <v>3</v>
      </c>
      <c r="G1244" s="498">
        <v>576</v>
      </c>
      <c r="H1244" s="498">
        <v>1</v>
      </c>
      <c r="I1244" s="498">
        <v>192</v>
      </c>
      <c r="J1244" s="498">
        <v>3</v>
      </c>
      <c r="K1244" s="498">
        <v>579</v>
      </c>
      <c r="L1244" s="498">
        <v>1.0052083333333333</v>
      </c>
      <c r="M1244" s="498">
        <v>193</v>
      </c>
      <c r="N1244" s="498">
        <v>9</v>
      </c>
      <c r="O1244" s="498">
        <v>1738</v>
      </c>
      <c r="P1244" s="511">
        <v>3.0173611111111112</v>
      </c>
      <c r="Q1244" s="499">
        <v>193.11111111111111</v>
      </c>
    </row>
    <row r="1245" spans="1:17" ht="14.4" customHeight="1" x14ac:dyDescent="0.3">
      <c r="A1245" s="494" t="s">
        <v>2688</v>
      </c>
      <c r="B1245" s="495" t="s">
        <v>2082</v>
      </c>
      <c r="C1245" s="495" t="s">
        <v>2057</v>
      </c>
      <c r="D1245" s="495" t="s">
        <v>2368</v>
      </c>
      <c r="E1245" s="495" t="s">
        <v>2369</v>
      </c>
      <c r="F1245" s="498"/>
      <c r="G1245" s="498"/>
      <c r="H1245" s="498"/>
      <c r="I1245" s="498"/>
      <c r="J1245" s="498">
        <v>19</v>
      </c>
      <c r="K1245" s="498">
        <v>3762</v>
      </c>
      <c r="L1245" s="498"/>
      <c r="M1245" s="498">
        <v>198</v>
      </c>
      <c r="N1245" s="498">
        <v>113</v>
      </c>
      <c r="O1245" s="498">
        <v>22407</v>
      </c>
      <c r="P1245" s="511"/>
      <c r="Q1245" s="499">
        <v>198.2920353982301</v>
      </c>
    </row>
    <row r="1246" spans="1:17" ht="14.4" customHeight="1" x14ac:dyDescent="0.3">
      <c r="A1246" s="494" t="s">
        <v>2688</v>
      </c>
      <c r="B1246" s="495" t="s">
        <v>2082</v>
      </c>
      <c r="C1246" s="495" t="s">
        <v>2057</v>
      </c>
      <c r="D1246" s="495" t="s">
        <v>2370</v>
      </c>
      <c r="E1246" s="495" t="s">
        <v>2371</v>
      </c>
      <c r="F1246" s="498">
        <v>13</v>
      </c>
      <c r="G1246" s="498">
        <v>5382</v>
      </c>
      <c r="H1246" s="498">
        <v>1</v>
      </c>
      <c r="I1246" s="498">
        <v>414</v>
      </c>
      <c r="J1246" s="498">
        <v>11</v>
      </c>
      <c r="K1246" s="498">
        <v>4565</v>
      </c>
      <c r="L1246" s="498">
        <v>0.84819769602378303</v>
      </c>
      <c r="M1246" s="498">
        <v>415</v>
      </c>
      <c r="N1246" s="498">
        <v>11</v>
      </c>
      <c r="O1246" s="498">
        <v>4569</v>
      </c>
      <c r="P1246" s="511">
        <v>0.84894091415830542</v>
      </c>
      <c r="Q1246" s="499">
        <v>415.36363636363637</v>
      </c>
    </row>
    <row r="1247" spans="1:17" ht="14.4" customHeight="1" x14ac:dyDescent="0.3">
      <c r="A1247" s="494" t="s">
        <v>2688</v>
      </c>
      <c r="B1247" s="495" t="s">
        <v>2082</v>
      </c>
      <c r="C1247" s="495" t="s">
        <v>2057</v>
      </c>
      <c r="D1247" s="495" t="s">
        <v>2374</v>
      </c>
      <c r="E1247" s="495" t="s">
        <v>2375</v>
      </c>
      <c r="F1247" s="498">
        <v>3</v>
      </c>
      <c r="G1247" s="498">
        <v>471</v>
      </c>
      <c r="H1247" s="498">
        <v>1</v>
      </c>
      <c r="I1247" s="498">
        <v>157</v>
      </c>
      <c r="J1247" s="498">
        <v>6</v>
      </c>
      <c r="K1247" s="498">
        <v>948</v>
      </c>
      <c r="L1247" s="498">
        <v>2.0127388535031847</v>
      </c>
      <c r="M1247" s="498">
        <v>158</v>
      </c>
      <c r="N1247" s="498">
        <v>4</v>
      </c>
      <c r="O1247" s="498">
        <v>634</v>
      </c>
      <c r="P1247" s="511">
        <v>1.346072186836518</v>
      </c>
      <c r="Q1247" s="499">
        <v>158.5</v>
      </c>
    </row>
    <row r="1248" spans="1:17" ht="14.4" customHeight="1" x14ac:dyDescent="0.3">
      <c r="A1248" s="494" t="s">
        <v>2688</v>
      </c>
      <c r="B1248" s="495" t="s">
        <v>2082</v>
      </c>
      <c r="C1248" s="495" t="s">
        <v>2057</v>
      </c>
      <c r="D1248" s="495" t="s">
        <v>2376</v>
      </c>
      <c r="E1248" s="495" t="s">
        <v>2377</v>
      </c>
      <c r="F1248" s="498">
        <v>4</v>
      </c>
      <c r="G1248" s="498">
        <v>1244</v>
      </c>
      <c r="H1248" s="498">
        <v>1</v>
      </c>
      <c r="I1248" s="498">
        <v>311</v>
      </c>
      <c r="J1248" s="498">
        <v>5</v>
      </c>
      <c r="K1248" s="498">
        <v>1560</v>
      </c>
      <c r="L1248" s="498">
        <v>1.2540192926045015</v>
      </c>
      <c r="M1248" s="498">
        <v>312</v>
      </c>
      <c r="N1248" s="498">
        <v>1</v>
      </c>
      <c r="O1248" s="498">
        <v>313</v>
      </c>
      <c r="P1248" s="511">
        <v>0.25160771704180063</v>
      </c>
      <c r="Q1248" s="499">
        <v>313</v>
      </c>
    </row>
    <row r="1249" spans="1:17" ht="14.4" customHeight="1" x14ac:dyDescent="0.3">
      <c r="A1249" s="494" t="s">
        <v>2688</v>
      </c>
      <c r="B1249" s="495" t="s">
        <v>2082</v>
      </c>
      <c r="C1249" s="495" t="s">
        <v>2057</v>
      </c>
      <c r="D1249" s="495" t="s">
        <v>2380</v>
      </c>
      <c r="E1249" s="495" t="s">
        <v>2381</v>
      </c>
      <c r="F1249" s="498">
        <v>68</v>
      </c>
      <c r="G1249" s="498">
        <v>143888</v>
      </c>
      <c r="H1249" s="498">
        <v>1</v>
      </c>
      <c r="I1249" s="498">
        <v>2116</v>
      </c>
      <c r="J1249" s="498">
        <v>112</v>
      </c>
      <c r="K1249" s="498">
        <v>237216</v>
      </c>
      <c r="L1249" s="498">
        <v>1.6486155899032582</v>
      </c>
      <c r="M1249" s="498">
        <v>2118</v>
      </c>
      <c r="N1249" s="498">
        <v>110</v>
      </c>
      <c r="O1249" s="498">
        <v>233142</v>
      </c>
      <c r="P1249" s="511">
        <v>1.6203019014789282</v>
      </c>
      <c r="Q1249" s="499">
        <v>2119.4727272727273</v>
      </c>
    </row>
    <row r="1250" spans="1:17" ht="14.4" customHeight="1" x14ac:dyDescent="0.3">
      <c r="A1250" s="494" t="s">
        <v>2688</v>
      </c>
      <c r="B1250" s="495" t="s">
        <v>2082</v>
      </c>
      <c r="C1250" s="495" t="s">
        <v>2057</v>
      </c>
      <c r="D1250" s="495" t="s">
        <v>2382</v>
      </c>
      <c r="E1250" s="495" t="s">
        <v>2315</v>
      </c>
      <c r="F1250" s="498">
        <v>4</v>
      </c>
      <c r="G1250" s="498">
        <v>7448</v>
      </c>
      <c r="H1250" s="498">
        <v>1</v>
      </c>
      <c r="I1250" s="498">
        <v>1862</v>
      </c>
      <c r="J1250" s="498">
        <v>6</v>
      </c>
      <c r="K1250" s="498">
        <v>11184</v>
      </c>
      <c r="L1250" s="498">
        <v>1.5016111707841031</v>
      </c>
      <c r="M1250" s="498">
        <v>1864</v>
      </c>
      <c r="N1250" s="498">
        <v>14</v>
      </c>
      <c r="O1250" s="498">
        <v>26120</v>
      </c>
      <c r="P1250" s="511">
        <v>3.5069817400644467</v>
      </c>
      <c r="Q1250" s="499">
        <v>1865.7142857142858</v>
      </c>
    </row>
    <row r="1251" spans="1:17" ht="14.4" customHeight="1" x14ac:dyDescent="0.3">
      <c r="A1251" s="494" t="s">
        <v>2688</v>
      </c>
      <c r="B1251" s="495" t="s">
        <v>2082</v>
      </c>
      <c r="C1251" s="495" t="s">
        <v>2057</v>
      </c>
      <c r="D1251" s="495" t="s">
        <v>2383</v>
      </c>
      <c r="E1251" s="495" t="s">
        <v>2384</v>
      </c>
      <c r="F1251" s="498"/>
      <c r="G1251" s="498"/>
      <c r="H1251" s="498"/>
      <c r="I1251" s="498"/>
      <c r="J1251" s="498"/>
      <c r="K1251" s="498"/>
      <c r="L1251" s="498"/>
      <c r="M1251" s="498"/>
      <c r="N1251" s="498">
        <v>1</v>
      </c>
      <c r="O1251" s="498">
        <v>159</v>
      </c>
      <c r="P1251" s="511"/>
      <c r="Q1251" s="499">
        <v>159</v>
      </c>
    </row>
    <row r="1252" spans="1:17" ht="14.4" customHeight="1" x14ac:dyDescent="0.3">
      <c r="A1252" s="494" t="s">
        <v>2688</v>
      </c>
      <c r="B1252" s="495" t="s">
        <v>2082</v>
      </c>
      <c r="C1252" s="495" t="s">
        <v>2057</v>
      </c>
      <c r="D1252" s="495" t="s">
        <v>2391</v>
      </c>
      <c r="E1252" s="495" t="s">
        <v>2392</v>
      </c>
      <c r="F1252" s="498">
        <v>2</v>
      </c>
      <c r="G1252" s="498">
        <v>16756</v>
      </c>
      <c r="H1252" s="498">
        <v>1</v>
      </c>
      <c r="I1252" s="498">
        <v>8378</v>
      </c>
      <c r="J1252" s="498">
        <v>4</v>
      </c>
      <c r="K1252" s="498">
        <v>33536</v>
      </c>
      <c r="L1252" s="498">
        <v>2.0014323227500599</v>
      </c>
      <c r="M1252" s="498">
        <v>8384</v>
      </c>
      <c r="N1252" s="498">
        <v>8</v>
      </c>
      <c r="O1252" s="498">
        <v>67116</v>
      </c>
      <c r="P1252" s="511">
        <v>4.0054905705418955</v>
      </c>
      <c r="Q1252" s="499">
        <v>8389.5</v>
      </c>
    </row>
    <row r="1253" spans="1:17" ht="14.4" customHeight="1" x14ac:dyDescent="0.3">
      <c r="A1253" s="494" t="s">
        <v>2688</v>
      </c>
      <c r="B1253" s="495" t="s">
        <v>2082</v>
      </c>
      <c r="C1253" s="495" t="s">
        <v>2057</v>
      </c>
      <c r="D1253" s="495" t="s">
        <v>2397</v>
      </c>
      <c r="E1253" s="495" t="s">
        <v>2398</v>
      </c>
      <c r="F1253" s="498">
        <v>1</v>
      </c>
      <c r="G1253" s="498">
        <v>0</v>
      </c>
      <c r="H1253" s="498"/>
      <c r="I1253" s="498">
        <v>0</v>
      </c>
      <c r="J1253" s="498"/>
      <c r="K1253" s="498"/>
      <c r="L1253" s="498"/>
      <c r="M1253" s="498"/>
      <c r="N1253" s="498">
        <v>2</v>
      </c>
      <c r="O1253" s="498">
        <v>0</v>
      </c>
      <c r="P1253" s="511"/>
      <c r="Q1253" s="499">
        <v>0</v>
      </c>
    </row>
    <row r="1254" spans="1:17" ht="14.4" customHeight="1" x14ac:dyDescent="0.3">
      <c r="A1254" s="494" t="s">
        <v>2688</v>
      </c>
      <c r="B1254" s="495" t="s">
        <v>2082</v>
      </c>
      <c r="C1254" s="495" t="s">
        <v>2057</v>
      </c>
      <c r="D1254" s="495" t="s">
        <v>2399</v>
      </c>
      <c r="E1254" s="495" t="s">
        <v>2400</v>
      </c>
      <c r="F1254" s="498">
        <v>1</v>
      </c>
      <c r="G1254" s="498">
        <v>1988</v>
      </c>
      <c r="H1254" s="498">
        <v>1</v>
      </c>
      <c r="I1254" s="498">
        <v>1988</v>
      </c>
      <c r="J1254" s="498"/>
      <c r="K1254" s="498"/>
      <c r="L1254" s="498"/>
      <c r="M1254" s="498"/>
      <c r="N1254" s="498">
        <v>1</v>
      </c>
      <c r="O1254" s="498">
        <v>2001</v>
      </c>
      <c r="P1254" s="511">
        <v>1.0065392354124749</v>
      </c>
      <c r="Q1254" s="499">
        <v>2001</v>
      </c>
    </row>
    <row r="1255" spans="1:17" ht="14.4" customHeight="1" x14ac:dyDescent="0.3">
      <c r="A1255" s="494" t="s">
        <v>2688</v>
      </c>
      <c r="B1255" s="495" t="s">
        <v>2082</v>
      </c>
      <c r="C1255" s="495" t="s">
        <v>2057</v>
      </c>
      <c r="D1255" s="495" t="s">
        <v>2401</v>
      </c>
      <c r="E1255" s="495" t="s">
        <v>2402</v>
      </c>
      <c r="F1255" s="498"/>
      <c r="G1255" s="498"/>
      <c r="H1255" s="498"/>
      <c r="I1255" s="498"/>
      <c r="J1255" s="498">
        <v>1</v>
      </c>
      <c r="K1255" s="498">
        <v>914</v>
      </c>
      <c r="L1255" s="498"/>
      <c r="M1255" s="498">
        <v>914</v>
      </c>
      <c r="N1255" s="498"/>
      <c r="O1255" s="498"/>
      <c r="P1255" s="511"/>
      <c r="Q1255" s="499"/>
    </row>
    <row r="1256" spans="1:17" ht="14.4" customHeight="1" x14ac:dyDescent="0.3">
      <c r="A1256" s="494" t="s">
        <v>2688</v>
      </c>
      <c r="B1256" s="495" t="s">
        <v>2082</v>
      </c>
      <c r="C1256" s="495" t="s">
        <v>2057</v>
      </c>
      <c r="D1256" s="495" t="s">
        <v>2403</v>
      </c>
      <c r="E1256" s="495" t="s">
        <v>2404</v>
      </c>
      <c r="F1256" s="498"/>
      <c r="G1256" s="498"/>
      <c r="H1256" s="498"/>
      <c r="I1256" s="498"/>
      <c r="J1256" s="498"/>
      <c r="K1256" s="498"/>
      <c r="L1256" s="498"/>
      <c r="M1256" s="498"/>
      <c r="N1256" s="498">
        <v>2</v>
      </c>
      <c r="O1256" s="498">
        <v>552</v>
      </c>
      <c r="P1256" s="511"/>
      <c r="Q1256" s="499">
        <v>276</v>
      </c>
    </row>
    <row r="1257" spans="1:17" ht="14.4" customHeight="1" x14ac:dyDescent="0.3">
      <c r="A1257" s="494" t="s">
        <v>2692</v>
      </c>
      <c r="B1257" s="495" t="s">
        <v>2047</v>
      </c>
      <c r="C1257" s="495" t="s">
        <v>2057</v>
      </c>
      <c r="D1257" s="495" t="s">
        <v>2070</v>
      </c>
      <c r="E1257" s="495" t="s">
        <v>2071</v>
      </c>
      <c r="F1257" s="498">
        <v>2</v>
      </c>
      <c r="G1257" s="498">
        <v>1296</v>
      </c>
      <c r="H1257" s="498">
        <v>1</v>
      </c>
      <c r="I1257" s="498">
        <v>648</v>
      </c>
      <c r="J1257" s="498">
        <v>1</v>
      </c>
      <c r="K1257" s="498">
        <v>650</v>
      </c>
      <c r="L1257" s="498">
        <v>0.50154320987654322</v>
      </c>
      <c r="M1257" s="498">
        <v>650</v>
      </c>
      <c r="N1257" s="498"/>
      <c r="O1257" s="498"/>
      <c r="P1257" s="511"/>
      <c r="Q1257" s="499"/>
    </row>
    <row r="1258" spans="1:17" ht="14.4" customHeight="1" x14ac:dyDescent="0.3">
      <c r="A1258" s="494" t="s">
        <v>2692</v>
      </c>
      <c r="B1258" s="495" t="s">
        <v>2047</v>
      </c>
      <c r="C1258" s="495" t="s">
        <v>2057</v>
      </c>
      <c r="D1258" s="495" t="s">
        <v>2072</v>
      </c>
      <c r="E1258" s="495" t="s">
        <v>2073</v>
      </c>
      <c r="F1258" s="498">
        <v>2</v>
      </c>
      <c r="G1258" s="498">
        <v>240</v>
      </c>
      <c r="H1258" s="498">
        <v>1</v>
      </c>
      <c r="I1258" s="498">
        <v>120</v>
      </c>
      <c r="J1258" s="498">
        <v>1</v>
      </c>
      <c r="K1258" s="498">
        <v>121</v>
      </c>
      <c r="L1258" s="498">
        <v>0.50416666666666665</v>
      </c>
      <c r="M1258" s="498">
        <v>121</v>
      </c>
      <c r="N1258" s="498"/>
      <c r="O1258" s="498"/>
      <c r="P1258" s="511"/>
      <c r="Q1258" s="499"/>
    </row>
    <row r="1259" spans="1:17" ht="14.4" customHeight="1" x14ac:dyDescent="0.3">
      <c r="A1259" s="494" t="s">
        <v>2692</v>
      </c>
      <c r="B1259" s="495" t="s">
        <v>2082</v>
      </c>
      <c r="C1259" s="495" t="s">
        <v>2083</v>
      </c>
      <c r="D1259" s="495" t="s">
        <v>2085</v>
      </c>
      <c r="E1259" s="495" t="s">
        <v>2086</v>
      </c>
      <c r="F1259" s="498">
        <v>1</v>
      </c>
      <c r="G1259" s="498">
        <v>484.78</v>
      </c>
      <c r="H1259" s="498">
        <v>1</v>
      </c>
      <c r="I1259" s="498">
        <v>484.78</v>
      </c>
      <c r="J1259" s="498"/>
      <c r="K1259" s="498"/>
      <c r="L1259" s="498"/>
      <c r="M1259" s="498"/>
      <c r="N1259" s="498"/>
      <c r="O1259" s="498"/>
      <c r="P1259" s="511"/>
      <c r="Q1259" s="499"/>
    </row>
    <row r="1260" spans="1:17" ht="14.4" customHeight="1" x14ac:dyDescent="0.3">
      <c r="A1260" s="494" t="s">
        <v>2692</v>
      </c>
      <c r="B1260" s="495" t="s">
        <v>2082</v>
      </c>
      <c r="C1260" s="495" t="s">
        <v>2083</v>
      </c>
      <c r="D1260" s="495" t="s">
        <v>2087</v>
      </c>
      <c r="E1260" s="495" t="s">
        <v>672</v>
      </c>
      <c r="F1260" s="498"/>
      <c r="G1260" s="498"/>
      <c r="H1260" s="498"/>
      <c r="I1260" s="498"/>
      <c r="J1260" s="498">
        <v>7</v>
      </c>
      <c r="K1260" s="498">
        <v>6986.7300000000005</v>
      </c>
      <c r="L1260" s="498"/>
      <c r="M1260" s="498">
        <v>998.10428571428577</v>
      </c>
      <c r="N1260" s="498">
        <v>1</v>
      </c>
      <c r="O1260" s="498">
        <v>1000.59</v>
      </c>
      <c r="P1260" s="511"/>
      <c r="Q1260" s="499">
        <v>1000.59</v>
      </c>
    </row>
    <row r="1261" spans="1:17" ht="14.4" customHeight="1" x14ac:dyDescent="0.3">
      <c r="A1261" s="494" t="s">
        <v>2692</v>
      </c>
      <c r="B1261" s="495" t="s">
        <v>2082</v>
      </c>
      <c r="C1261" s="495" t="s">
        <v>2083</v>
      </c>
      <c r="D1261" s="495" t="s">
        <v>2088</v>
      </c>
      <c r="E1261" s="495" t="s">
        <v>672</v>
      </c>
      <c r="F1261" s="498">
        <v>5.2</v>
      </c>
      <c r="G1261" s="498">
        <v>10296.400000000001</v>
      </c>
      <c r="H1261" s="498">
        <v>1</v>
      </c>
      <c r="I1261" s="498">
        <v>1980.0769230769233</v>
      </c>
      <c r="J1261" s="498">
        <v>6.5</v>
      </c>
      <c r="K1261" s="498">
        <v>12914.800000000001</v>
      </c>
      <c r="L1261" s="498">
        <v>1.2543024746513343</v>
      </c>
      <c r="M1261" s="498">
        <v>1986.8923076923079</v>
      </c>
      <c r="N1261" s="498">
        <v>10</v>
      </c>
      <c r="O1261" s="498">
        <v>20002.68</v>
      </c>
      <c r="P1261" s="511">
        <v>1.9426867643059709</v>
      </c>
      <c r="Q1261" s="499">
        <v>2000.268</v>
      </c>
    </row>
    <row r="1262" spans="1:17" ht="14.4" customHeight="1" x14ac:dyDescent="0.3">
      <c r="A1262" s="494" t="s">
        <v>2692</v>
      </c>
      <c r="B1262" s="495" t="s">
        <v>2082</v>
      </c>
      <c r="C1262" s="495" t="s">
        <v>2083</v>
      </c>
      <c r="D1262" s="495" t="s">
        <v>2089</v>
      </c>
      <c r="E1262" s="495" t="s">
        <v>2090</v>
      </c>
      <c r="F1262" s="498">
        <v>5.67</v>
      </c>
      <c r="G1262" s="498">
        <v>15015.419999999998</v>
      </c>
      <c r="H1262" s="498">
        <v>1</v>
      </c>
      <c r="I1262" s="498">
        <v>2648.2222222222222</v>
      </c>
      <c r="J1262" s="498">
        <v>5.1400000000000006</v>
      </c>
      <c r="K1262" s="498">
        <v>13673.71</v>
      </c>
      <c r="L1262" s="498">
        <v>0.91064452409589614</v>
      </c>
      <c r="M1262" s="498">
        <v>2660.2548638132289</v>
      </c>
      <c r="N1262" s="498">
        <v>6.58</v>
      </c>
      <c r="O1262" s="498">
        <v>17578.16</v>
      </c>
      <c r="P1262" s="511">
        <v>1.1706738805840931</v>
      </c>
      <c r="Q1262" s="499">
        <v>2671.4528875379938</v>
      </c>
    </row>
    <row r="1263" spans="1:17" ht="14.4" customHeight="1" x14ac:dyDescent="0.3">
      <c r="A1263" s="494" t="s">
        <v>2692</v>
      </c>
      <c r="B1263" s="495" t="s">
        <v>2082</v>
      </c>
      <c r="C1263" s="495" t="s">
        <v>2083</v>
      </c>
      <c r="D1263" s="495" t="s">
        <v>2091</v>
      </c>
      <c r="E1263" s="495" t="s">
        <v>2090</v>
      </c>
      <c r="F1263" s="498">
        <v>3.5</v>
      </c>
      <c r="G1263" s="498">
        <v>23171.919999999998</v>
      </c>
      <c r="H1263" s="498">
        <v>1</v>
      </c>
      <c r="I1263" s="498">
        <v>6620.5485714285705</v>
      </c>
      <c r="J1263" s="498">
        <v>4.8</v>
      </c>
      <c r="K1263" s="498">
        <v>31964.399999999998</v>
      </c>
      <c r="L1263" s="498">
        <v>1.3794454667545892</v>
      </c>
      <c r="M1263" s="498">
        <v>6659.25</v>
      </c>
      <c r="N1263" s="498">
        <v>3</v>
      </c>
      <c r="O1263" s="498">
        <v>20035.8</v>
      </c>
      <c r="P1263" s="511">
        <v>0.86465860403453842</v>
      </c>
      <c r="Q1263" s="499">
        <v>6678.5999999999995</v>
      </c>
    </row>
    <row r="1264" spans="1:17" ht="14.4" customHeight="1" x14ac:dyDescent="0.3">
      <c r="A1264" s="494" t="s">
        <v>2692</v>
      </c>
      <c r="B1264" s="495" t="s">
        <v>2082</v>
      </c>
      <c r="C1264" s="495" t="s">
        <v>2083</v>
      </c>
      <c r="D1264" s="495" t="s">
        <v>2096</v>
      </c>
      <c r="E1264" s="495" t="s">
        <v>683</v>
      </c>
      <c r="F1264" s="498">
        <v>16.22</v>
      </c>
      <c r="G1264" s="498">
        <v>22003.19</v>
      </c>
      <c r="H1264" s="498">
        <v>1</v>
      </c>
      <c r="I1264" s="498">
        <v>1356.5468557336621</v>
      </c>
      <c r="J1264" s="498">
        <v>14.200000000000001</v>
      </c>
      <c r="K1264" s="498">
        <v>13957.2</v>
      </c>
      <c r="L1264" s="498">
        <v>0.63432620451852673</v>
      </c>
      <c r="M1264" s="498">
        <v>982.90140845070425</v>
      </c>
      <c r="N1264" s="498">
        <v>12.859999999999998</v>
      </c>
      <c r="O1264" s="498">
        <v>12718.79</v>
      </c>
      <c r="P1264" s="511">
        <v>0.57804300194653602</v>
      </c>
      <c r="Q1264" s="499">
        <v>989.01944012441709</v>
      </c>
    </row>
    <row r="1265" spans="1:17" ht="14.4" customHeight="1" x14ac:dyDescent="0.3">
      <c r="A1265" s="494" t="s">
        <v>2692</v>
      </c>
      <c r="B1265" s="495" t="s">
        <v>2082</v>
      </c>
      <c r="C1265" s="495" t="s">
        <v>2083</v>
      </c>
      <c r="D1265" s="495" t="s">
        <v>2098</v>
      </c>
      <c r="E1265" s="495" t="s">
        <v>777</v>
      </c>
      <c r="F1265" s="498">
        <v>0.08</v>
      </c>
      <c r="G1265" s="498">
        <v>932.68</v>
      </c>
      <c r="H1265" s="498">
        <v>1</v>
      </c>
      <c r="I1265" s="498">
        <v>11658.5</v>
      </c>
      <c r="J1265" s="498"/>
      <c r="K1265" s="498"/>
      <c r="L1265" s="498"/>
      <c r="M1265" s="498"/>
      <c r="N1265" s="498"/>
      <c r="O1265" s="498"/>
      <c r="P1265" s="511"/>
      <c r="Q1265" s="499"/>
    </row>
    <row r="1266" spans="1:17" ht="14.4" customHeight="1" x14ac:dyDescent="0.3">
      <c r="A1266" s="494" t="s">
        <v>2692</v>
      </c>
      <c r="B1266" s="495" t="s">
        <v>2082</v>
      </c>
      <c r="C1266" s="495" t="s">
        <v>2083</v>
      </c>
      <c r="D1266" s="495" t="s">
        <v>2099</v>
      </c>
      <c r="E1266" s="495" t="s">
        <v>781</v>
      </c>
      <c r="F1266" s="498">
        <v>2.62</v>
      </c>
      <c r="G1266" s="498">
        <v>33797.69</v>
      </c>
      <c r="H1266" s="498">
        <v>1</v>
      </c>
      <c r="I1266" s="498">
        <v>12899.881679389313</v>
      </c>
      <c r="J1266" s="498">
        <v>2.29</v>
      </c>
      <c r="K1266" s="498">
        <v>24774.47</v>
      </c>
      <c r="L1266" s="498">
        <v>0.73302258231257811</v>
      </c>
      <c r="M1266" s="498">
        <v>10818.545851528384</v>
      </c>
      <c r="N1266" s="498">
        <v>3.2099999999999995</v>
      </c>
      <c r="O1266" s="498">
        <v>33131.249999999993</v>
      </c>
      <c r="P1266" s="511">
        <v>0.98028149261088526</v>
      </c>
      <c r="Q1266" s="499">
        <v>10321.26168224299</v>
      </c>
    </row>
    <row r="1267" spans="1:17" ht="14.4" customHeight="1" x14ac:dyDescent="0.3">
      <c r="A1267" s="494" t="s">
        <v>2692</v>
      </c>
      <c r="B1267" s="495" t="s">
        <v>2082</v>
      </c>
      <c r="C1267" s="495" t="s">
        <v>2083</v>
      </c>
      <c r="D1267" s="495" t="s">
        <v>2682</v>
      </c>
      <c r="E1267" s="495" t="s">
        <v>2043</v>
      </c>
      <c r="F1267" s="498">
        <v>0.05</v>
      </c>
      <c r="G1267" s="498">
        <v>64.5</v>
      </c>
      <c r="H1267" s="498">
        <v>1</v>
      </c>
      <c r="I1267" s="498">
        <v>1290</v>
      </c>
      <c r="J1267" s="498"/>
      <c r="K1267" s="498"/>
      <c r="L1267" s="498"/>
      <c r="M1267" s="498"/>
      <c r="N1267" s="498"/>
      <c r="O1267" s="498"/>
      <c r="P1267" s="511"/>
      <c r="Q1267" s="499"/>
    </row>
    <row r="1268" spans="1:17" ht="14.4" customHeight="1" x14ac:dyDescent="0.3">
      <c r="A1268" s="494" t="s">
        <v>2692</v>
      </c>
      <c r="B1268" s="495" t="s">
        <v>2082</v>
      </c>
      <c r="C1268" s="495" t="s">
        <v>2083</v>
      </c>
      <c r="D1268" s="495" t="s">
        <v>2102</v>
      </c>
      <c r="E1268" s="495" t="s">
        <v>781</v>
      </c>
      <c r="F1268" s="498">
        <v>0.01</v>
      </c>
      <c r="G1268" s="498">
        <v>64.489999999999995</v>
      </c>
      <c r="H1268" s="498">
        <v>1</v>
      </c>
      <c r="I1268" s="498">
        <v>6448.9999999999991</v>
      </c>
      <c r="J1268" s="498">
        <v>0.36</v>
      </c>
      <c r="K1268" s="498">
        <v>2321.9700000000003</v>
      </c>
      <c r="L1268" s="498">
        <v>36.005117072414336</v>
      </c>
      <c r="M1268" s="498">
        <v>6449.9166666666679</v>
      </c>
      <c r="N1268" s="498">
        <v>0.3</v>
      </c>
      <c r="O1268" s="498">
        <v>1951.95</v>
      </c>
      <c r="P1268" s="511">
        <v>30.267483330748956</v>
      </c>
      <c r="Q1268" s="499">
        <v>6506.5</v>
      </c>
    </row>
    <row r="1269" spans="1:17" ht="14.4" customHeight="1" x14ac:dyDescent="0.3">
      <c r="A1269" s="494" t="s">
        <v>2692</v>
      </c>
      <c r="B1269" s="495" t="s">
        <v>2082</v>
      </c>
      <c r="C1269" s="495" t="s">
        <v>2083</v>
      </c>
      <c r="D1269" s="495" t="s">
        <v>2106</v>
      </c>
      <c r="E1269" s="495" t="s">
        <v>687</v>
      </c>
      <c r="F1269" s="498">
        <v>23.5</v>
      </c>
      <c r="G1269" s="498">
        <v>22718.39</v>
      </c>
      <c r="H1269" s="498">
        <v>1</v>
      </c>
      <c r="I1269" s="498">
        <v>966.74</v>
      </c>
      <c r="J1269" s="498">
        <v>20.5</v>
      </c>
      <c r="K1269" s="498">
        <v>19898.73</v>
      </c>
      <c r="L1269" s="498">
        <v>0.87588645146068889</v>
      </c>
      <c r="M1269" s="498">
        <v>970.66975609756093</v>
      </c>
      <c r="N1269" s="498">
        <v>41.5</v>
      </c>
      <c r="O1269" s="498">
        <v>40471.629999999997</v>
      </c>
      <c r="P1269" s="511">
        <v>1.7814479811289443</v>
      </c>
      <c r="Q1269" s="499">
        <v>975.21999999999991</v>
      </c>
    </row>
    <row r="1270" spans="1:17" ht="14.4" customHeight="1" x14ac:dyDescent="0.3">
      <c r="A1270" s="494" t="s">
        <v>2692</v>
      </c>
      <c r="B1270" s="495" t="s">
        <v>2082</v>
      </c>
      <c r="C1270" s="495" t="s">
        <v>2083</v>
      </c>
      <c r="D1270" s="495" t="s">
        <v>2110</v>
      </c>
      <c r="E1270" s="495" t="s">
        <v>706</v>
      </c>
      <c r="F1270" s="498">
        <v>0.22</v>
      </c>
      <c r="G1270" s="498">
        <v>1190.92</v>
      </c>
      <c r="H1270" s="498">
        <v>1</v>
      </c>
      <c r="I1270" s="498">
        <v>5413.2727272727279</v>
      </c>
      <c r="J1270" s="498"/>
      <c r="K1270" s="498"/>
      <c r="L1270" s="498"/>
      <c r="M1270" s="498"/>
      <c r="N1270" s="498"/>
      <c r="O1270" s="498"/>
      <c r="P1270" s="511"/>
      <c r="Q1270" s="499"/>
    </row>
    <row r="1271" spans="1:17" ht="14.4" customHeight="1" x14ac:dyDescent="0.3">
      <c r="A1271" s="494" t="s">
        <v>2692</v>
      </c>
      <c r="B1271" s="495" t="s">
        <v>2082</v>
      </c>
      <c r="C1271" s="495" t="s">
        <v>2083</v>
      </c>
      <c r="D1271" s="495" t="s">
        <v>2111</v>
      </c>
      <c r="E1271" s="495" t="s">
        <v>706</v>
      </c>
      <c r="F1271" s="498">
        <v>4.24</v>
      </c>
      <c r="G1271" s="498">
        <v>45854.97</v>
      </c>
      <c r="H1271" s="498">
        <v>1</v>
      </c>
      <c r="I1271" s="498">
        <v>10814.851415094339</v>
      </c>
      <c r="J1271" s="498">
        <v>4.9499999999999993</v>
      </c>
      <c r="K1271" s="498">
        <v>53823.15</v>
      </c>
      <c r="L1271" s="498">
        <v>1.1737691683147977</v>
      </c>
      <c r="M1271" s="498">
        <v>10873.363636363638</v>
      </c>
      <c r="N1271" s="498">
        <v>4.87</v>
      </c>
      <c r="O1271" s="498">
        <v>53187.82</v>
      </c>
      <c r="P1271" s="511">
        <v>1.1599139635245646</v>
      </c>
      <c r="Q1271" s="499">
        <v>10921.523613963038</v>
      </c>
    </row>
    <row r="1272" spans="1:17" ht="14.4" customHeight="1" x14ac:dyDescent="0.3">
      <c r="A1272" s="494" t="s">
        <v>2692</v>
      </c>
      <c r="B1272" s="495" t="s">
        <v>2082</v>
      </c>
      <c r="C1272" s="495" t="s">
        <v>2083</v>
      </c>
      <c r="D1272" s="495" t="s">
        <v>2112</v>
      </c>
      <c r="E1272" s="495" t="s">
        <v>803</v>
      </c>
      <c r="F1272" s="498">
        <v>0.30000000000000004</v>
      </c>
      <c r="G1272" s="498">
        <v>581.73</v>
      </c>
      <c r="H1272" s="498">
        <v>1</v>
      </c>
      <c r="I1272" s="498">
        <v>1939.0999999999997</v>
      </c>
      <c r="J1272" s="498">
        <v>0.56000000000000005</v>
      </c>
      <c r="K1272" s="498">
        <v>1086.9100000000001</v>
      </c>
      <c r="L1272" s="498">
        <v>1.8684097433517268</v>
      </c>
      <c r="M1272" s="498">
        <v>1940.9107142857142</v>
      </c>
      <c r="N1272" s="498">
        <v>0.1</v>
      </c>
      <c r="O1272" s="498">
        <v>195.61</v>
      </c>
      <c r="P1272" s="511">
        <v>0.33625565124714218</v>
      </c>
      <c r="Q1272" s="499">
        <v>1956.1000000000001</v>
      </c>
    </row>
    <row r="1273" spans="1:17" ht="14.4" customHeight="1" x14ac:dyDescent="0.3">
      <c r="A1273" s="494" t="s">
        <v>2692</v>
      </c>
      <c r="B1273" s="495" t="s">
        <v>2082</v>
      </c>
      <c r="C1273" s="495" t="s">
        <v>2083</v>
      </c>
      <c r="D1273" s="495" t="s">
        <v>2114</v>
      </c>
      <c r="E1273" s="495" t="s">
        <v>706</v>
      </c>
      <c r="F1273" s="498"/>
      <c r="G1273" s="498"/>
      <c r="H1273" s="498"/>
      <c r="I1273" s="498"/>
      <c r="J1273" s="498"/>
      <c r="K1273" s="498"/>
      <c r="L1273" s="498"/>
      <c r="M1273" s="498"/>
      <c r="N1273" s="498">
        <v>8.8999999999999986</v>
      </c>
      <c r="O1273" s="498">
        <v>19440.339999999997</v>
      </c>
      <c r="P1273" s="511"/>
      <c r="Q1273" s="499">
        <v>2184.3078651685391</v>
      </c>
    </row>
    <row r="1274" spans="1:17" ht="14.4" customHeight="1" x14ac:dyDescent="0.3">
      <c r="A1274" s="494" t="s">
        <v>2692</v>
      </c>
      <c r="B1274" s="495" t="s">
        <v>2082</v>
      </c>
      <c r="C1274" s="495" t="s">
        <v>2083</v>
      </c>
      <c r="D1274" s="495" t="s">
        <v>2115</v>
      </c>
      <c r="E1274" s="495" t="s">
        <v>691</v>
      </c>
      <c r="F1274" s="498">
        <v>0.15</v>
      </c>
      <c r="G1274" s="498">
        <v>56.41</v>
      </c>
      <c r="H1274" s="498">
        <v>1</v>
      </c>
      <c r="I1274" s="498">
        <v>376.06666666666666</v>
      </c>
      <c r="J1274" s="498">
        <v>0.15</v>
      </c>
      <c r="K1274" s="498">
        <v>56.769999999999996</v>
      </c>
      <c r="L1274" s="498">
        <v>1.0063818471902144</v>
      </c>
      <c r="M1274" s="498">
        <v>378.46666666666664</v>
      </c>
      <c r="N1274" s="498"/>
      <c r="O1274" s="498"/>
      <c r="P1274" s="511"/>
      <c r="Q1274" s="499"/>
    </row>
    <row r="1275" spans="1:17" ht="14.4" customHeight="1" x14ac:dyDescent="0.3">
      <c r="A1275" s="494" t="s">
        <v>2692</v>
      </c>
      <c r="B1275" s="495" t="s">
        <v>2082</v>
      </c>
      <c r="C1275" s="495" t="s">
        <v>2083</v>
      </c>
      <c r="D1275" s="495" t="s">
        <v>2117</v>
      </c>
      <c r="E1275" s="495" t="s">
        <v>668</v>
      </c>
      <c r="F1275" s="498"/>
      <c r="G1275" s="498"/>
      <c r="H1275" s="498"/>
      <c r="I1275" s="498"/>
      <c r="J1275" s="498"/>
      <c r="K1275" s="498"/>
      <c r="L1275" s="498"/>
      <c r="M1275" s="498"/>
      <c r="N1275" s="498">
        <v>0.1</v>
      </c>
      <c r="O1275" s="498">
        <v>94.48</v>
      </c>
      <c r="P1275" s="511"/>
      <c r="Q1275" s="499">
        <v>944.8</v>
      </c>
    </row>
    <row r="1276" spans="1:17" ht="14.4" customHeight="1" x14ac:dyDescent="0.3">
      <c r="A1276" s="494" t="s">
        <v>2692</v>
      </c>
      <c r="B1276" s="495" t="s">
        <v>2082</v>
      </c>
      <c r="C1276" s="495" t="s">
        <v>2048</v>
      </c>
      <c r="D1276" s="495" t="s">
        <v>2128</v>
      </c>
      <c r="E1276" s="495" t="s">
        <v>2129</v>
      </c>
      <c r="F1276" s="498">
        <v>1</v>
      </c>
      <c r="G1276" s="498">
        <v>938.2</v>
      </c>
      <c r="H1276" s="498">
        <v>1</v>
      </c>
      <c r="I1276" s="498">
        <v>938.2</v>
      </c>
      <c r="J1276" s="498">
        <v>1</v>
      </c>
      <c r="K1276" s="498">
        <v>972.32</v>
      </c>
      <c r="L1276" s="498">
        <v>1.0363675122575144</v>
      </c>
      <c r="M1276" s="498">
        <v>972.32</v>
      </c>
      <c r="N1276" s="498">
        <v>4</v>
      </c>
      <c r="O1276" s="498">
        <v>3889.28</v>
      </c>
      <c r="P1276" s="511">
        <v>4.1454700490300578</v>
      </c>
      <c r="Q1276" s="499">
        <v>972.32</v>
      </c>
    </row>
    <row r="1277" spans="1:17" ht="14.4" customHeight="1" x14ac:dyDescent="0.3">
      <c r="A1277" s="494" t="s">
        <v>2692</v>
      </c>
      <c r="B1277" s="495" t="s">
        <v>2082</v>
      </c>
      <c r="C1277" s="495" t="s">
        <v>2048</v>
      </c>
      <c r="D1277" s="495" t="s">
        <v>2130</v>
      </c>
      <c r="E1277" s="495" t="s">
        <v>2129</v>
      </c>
      <c r="F1277" s="498">
        <v>18</v>
      </c>
      <c r="G1277" s="498">
        <v>30372.12</v>
      </c>
      <c r="H1277" s="498">
        <v>1</v>
      </c>
      <c r="I1277" s="498">
        <v>1687.34</v>
      </c>
      <c r="J1277" s="498">
        <v>21</v>
      </c>
      <c r="K1277" s="498">
        <v>35853.509999999995</v>
      </c>
      <c r="L1277" s="498">
        <v>1.1804743955970145</v>
      </c>
      <c r="M1277" s="498">
        <v>1707.3099999999997</v>
      </c>
      <c r="N1277" s="498">
        <v>25</v>
      </c>
      <c r="O1277" s="498">
        <v>42682.749999999993</v>
      </c>
      <c r="P1277" s="511">
        <v>1.4053266614250173</v>
      </c>
      <c r="Q1277" s="499">
        <v>1707.3099999999997</v>
      </c>
    </row>
    <row r="1278" spans="1:17" ht="14.4" customHeight="1" x14ac:dyDescent="0.3">
      <c r="A1278" s="494" t="s">
        <v>2692</v>
      </c>
      <c r="B1278" s="495" t="s">
        <v>2082</v>
      </c>
      <c r="C1278" s="495" t="s">
        <v>2048</v>
      </c>
      <c r="D1278" s="495" t="s">
        <v>2131</v>
      </c>
      <c r="E1278" s="495" t="s">
        <v>2129</v>
      </c>
      <c r="F1278" s="498">
        <v>3</v>
      </c>
      <c r="G1278" s="498">
        <v>6053.9</v>
      </c>
      <c r="H1278" s="498">
        <v>1</v>
      </c>
      <c r="I1278" s="498">
        <v>2017.9666666666665</v>
      </c>
      <c r="J1278" s="498">
        <v>1</v>
      </c>
      <c r="K1278" s="498">
        <v>2066.3000000000002</v>
      </c>
      <c r="L1278" s="498">
        <v>0.34131716744577878</v>
      </c>
      <c r="M1278" s="498">
        <v>2066.3000000000002</v>
      </c>
      <c r="N1278" s="498">
        <v>9</v>
      </c>
      <c r="O1278" s="498">
        <v>18596.699999999997</v>
      </c>
      <c r="P1278" s="511">
        <v>3.0718545070120085</v>
      </c>
      <c r="Q1278" s="499">
        <v>2066.2999999999997</v>
      </c>
    </row>
    <row r="1279" spans="1:17" ht="14.4" customHeight="1" x14ac:dyDescent="0.3">
      <c r="A1279" s="494" t="s">
        <v>2692</v>
      </c>
      <c r="B1279" s="495" t="s">
        <v>2082</v>
      </c>
      <c r="C1279" s="495" t="s">
        <v>2048</v>
      </c>
      <c r="D1279" s="495" t="s">
        <v>2134</v>
      </c>
      <c r="E1279" s="495" t="s">
        <v>2135</v>
      </c>
      <c r="F1279" s="498">
        <v>15</v>
      </c>
      <c r="G1279" s="498">
        <v>15091.86</v>
      </c>
      <c r="H1279" s="498">
        <v>1</v>
      </c>
      <c r="I1279" s="498">
        <v>1006.124</v>
      </c>
      <c r="J1279" s="498">
        <v>1</v>
      </c>
      <c r="K1279" s="498">
        <v>1027.76</v>
      </c>
      <c r="L1279" s="498">
        <v>6.8100287174675617E-2</v>
      </c>
      <c r="M1279" s="498">
        <v>1027.76</v>
      </c>
      <c r="N1279" s="498">
        <v>3</v>
      </c>
      <c r="O1279" s="498">
        <v>3083.2799999999997</v>
      </c>
      <c r="P1279" s="511">
        <v>0.20430086152402682</v>
      </c>
      <c r="Q1279" s="499">
        <v>1027.76</v>
      </c>
    </row>
    <row r="1280" spans="1:17" ht="14.4" customHeight="1" x14ac:dyDescent="0.3">
      <c r="A1280" s="494" t="s">
        <v>2692</v>
      </c>
      <c r="B1280" s="495" t="s">
        <v>2082</v>
      </c>
      <c r="C1280" s="495" t="s">
        <v>2048</v>
      </c>
      <c r="D1280" s="495" t="s">
        <v>2136</v>
      </c>
      <c r="E1280" s="495" t="s">
        <v>2135</v>
      </c>
      <c r="F1280" s="498">
        <v>8</v>
      </c>
      <c r="G1280" s="498">
        <v>17134.8</v>
      </c>
      <c r="H1280" s="498">
        <v>1</v>
      </c>
      <c r="I1280" s="498">
        <v>2141.85</v>
      </c>
      <c r="J1280" s="498">
        <v>18</v>
      </c>
      <c r="K1280" s="498">
        <v>38553.299999999996</v>
      </c>
      <c r="L1280" s="498">
        <v>2.25</v>
      </c>
      <c r="M1280" s="498">
        <v>2141.85</v>
      </c>
      <c r="N1280" s="498">
        <v>27</v>
      </c>
      <c r="O1280" s="498">
        <v>57829.95</v>
      </c>
      <c r="P1280" s="511">
        <v>3.375</v>
      </c>
      <c r="Q1280" s="499">
        <v>2141.85</v>
      </c>
    </row>
    <row r="1281" spans="1:17" ht="14.4" customHeight="1" x14ac:dyDescent="0.3">
      <c r="A1281" s="494" t="s">
        <v>2692</v>
      </c>
      <c r="B1281" s="495" t="s">
        <v>2082</v>
      </c>
      <c r="C1281" s="495" t="s">
        <v>2048</v>
      </c>
      <c r="D1281" s="495" t="s">
        <v>2639</v>
      </c>
      <c r="E1281" s="495" t="s">
        <v>2640</v>
      </c>
      <c r="F1281" s="498"/>
      <c r="G1281" s="498"/>
      <c r="H1281" s="498"/>
      <c r="I1281" s="498"/>
      <c r="J1281" s="498"/>
      <c r="K1281" s="498"/>
      <c r="L1281" s="498"/>
      <c r="M1281" s="498"/>
      <c r="N1281" s="498">
        <v>1</v>
      </c>
      <c r="O1281" s="498">
        <v>17350</v>
      </c>
      <c r="P1281" s="511"/>
      <c r="Q1281" s="499">
        <v>17350</v>
      </c>
    </row>
    <row r="1282" spans="1:17" ht="14.4" customHeight="1" x14ac:dyDescent="0.3">
      <c r="A1282" s="494" t="s">
        <v>2692</v>
      </c>
      <c r="B1282" s="495" t="s">
        <v>2082</v>
      </c>
      <c r="C1282" s="495" t="s">
        <v>2048</v>
      </c>
      <c r="D1282" s="495" t="s">
        <v>2479</v>
      </c>
      <c r="E1282" s="495" t="s">
        <v>2480</v>
      </c>
      <c r="F1282" s="498"/>
      <c r="G1282" s="498"/>
      <c r="H1282" s="498"/>
      <c r="I1282" s="498"/>
      <c r="J1282" s="498"/>
      <c r="K1282" s="498"/>
      <c r="L1282" s="498"/>
      <c r="M1282" s="498"/>
      <c r="N1282" s="498">
        <v>2</v>
      </c>
      <c r="O1282" s="498">
        <v>6628.58</v>
      </c>
      <c r="P1282" s="511"/>
      <c r="Q1282" s="499">
        <v>3314.29</v>
      </c>
    </row>
    <row r="1283" spans="1:17" ht="14.4" customHeight="1" x14ac:dyDescent="0.3">
      <c r="A1283" s="494" t="s">
        <v>2692</v>
      </c>
      <c r="B1283" s="495" t="s">
        <v>2082</v>
      </c>
      <c r="C1283" s="495" t="s">
        <v>2048</v>
      </c>
      <c r="D1283" s="495" t="s">
        <v>2143</v>
      </c>
      <c r="E1283" s="495" t="s">
        <v>2144</v>
      </c>
      <c r="F1283" s="498">
        <v>2</v>
      </c>
      <c r="G1283" s="498">
        <v>23544</v>
      </c>
      <c r="H1283" s="498">
        <v>1</v>
      </c>
      <c r="I1283" s="498">
        <v>11772</v>
      </c>
      <c r="J1283" s="498"/>
      <c r="K1283" s="498"/>
      <c r="L1283" s="498"/>
      <c r="M1283" s="498"/>
      <c r="N1283" s="498">
        <v>4</v>
      </c>
      <c r="O1283" s="498">
        <v>47088</v>
      </c>
      <c r="P1283" s="511">
        <v>2</v>
      </c>
      <c r="Q1283" s="499">
        <v>11772</v>
      </c>
    </row>
    <row r="1284" spans="1:17" ht="14.4" customHeight="1" x14ac:dyDescent="0.3">
      <c r="A1284" s="494" t="s">
        <v>2692</v>
      </c>
      <c r="B1284" s="495" t="s">
        <v>2082</v>
      </c>
      <c r="C1284" s="495" t="s">
        <v>2048</v>
      </c>
      <c r="D1284" s="495" t="s">
        <v>2147</v>
      </c>
      <c r="E1284" s="495" t="s">
        <v>2148</v>
      </c>
      <c r="F1284" s="498">
        <v>2</v>
      </c>
      <c r="G1284" s="498">
        <v>4473</v>
      </c>
      <c r="H1284" s="498">
        <v>1</v>
      </c>
      <c r="I1284" s="498">
        <v>2236.5</v>
      </c>
      <c r="J1284" s="498"/>
      <c r="K1284" s="498"/>
      <c r="L1284" s="498"/>
      <c r="M1284" s="498"/>
      <c r="N1284" s="498">
        <v>2</v>
      </c>
      <c r="O1284" s="498">
        <v>4473</v>
      </c>
      <c r="P1284" s="511">
        <v>1</v>
      </c>
      <c r="Q1284" s="499">
        <v>2236.5</v>
      </c>
    </row>
    <row r="1285" spans="1:17" ht="14.4" customHeight="1" x14ac:dyDescent="0.3">
      <c r="A1285" s="494" t="s">
        <v>2692</v>
      </c>
      <c r="B1285" s="495" t="s">
        <v>2082</v>
      </c>
      <c r="C1285" s="495" t="s">
        <v>2048</v>
      </c>
      <c r="D1285" s="495" t="s">
        <v>2451</v>
      </c>
      <c r="E1285" s="495" t="s">
        <v>2452</v>
      </c>
      <c r="F1285" s="498">
        <v>1</v>
      </c>
      <c r="G1285" s="498">
        <v>3991.04</v>
      </c>
      <c r="H1285" s="498">
        <v>1</v>
      </c>
      <c r="I1285" s="498">
        <v>3991.04</v>
      </c>
      <c r="J1285" s="498">
        <v>1</v>
      </c>
      <c r="K1285" s="498">
        <v>3991.04</v>
      </c>
      <c r="L1285" s="498">
        <v>1</v>
      </c>
      <c r="M1285" s="498">
        <v>3991.04</v>
      </c>
      <c r="N1285" s="498"/>
      <c r="O1285" s="498"/>
      <c r="P1285" s="511"/>
      <c r="Q1285" s="499"/>
    </row>
    <row r="1286" spans="1:17" ht="14.4" customHeight="1" x14ac:dyDescent="0.3">
      <c r="A1286" s="494" t="s">
        <v>2692</v>
      </c>
      <c r="B1286" s="495" t="s">
        <v>2082</v>
      </c>
      <c r="C1286" s="495" t="s">
        <v>2048</v>
      </c>
      <c r="D1286" s="495" t="s">
        <v>2152</v>
      </c>
      <c r="E1286" s="495" t="s">
        <v>2153</v>
      </c>
      <c r="F1286" s="498"/>
      <c r="G1286" s="498"/>
      <c r="H1286" s="498"/>
      <c r="I1286" s="498"/>
      <c r="J1286" s="498"/>
      <c r="K1286" s="498"/>
      <c r="L1286" s="498"/>
      <c r="M1286" s="498"/>
      <c r="N1286" s="498">
        <v>1</v>
      </c>
      <c r="O1286" s="498">
        <v>6890.78</v>
      </c>
      <c r="P1286" s="511"/>
      <c r="Q1286" s="499">
        <v>6890.78</v>
      </c>
    </row>
    <row r="1287" spans="1:17" ht="14.4" customHeight="1" x14ac:dyDescent="0.3">
      <c r="A1287" s="494" t="s">
        <v>2692</v>
      </c>
      <c r="B1287" s="495" t="s">
        <v>2082</v>
      </c>
      <c r="C1287" s="495" t="s">
        <v>2048</v>
      </c>
      <c r="D1287" s="495" t="s">
        <v>2160</v>
      </c>
      <c r="E1287" s="495" t="s">
        <v>2161</v>
      </c>
      <c r="F1287" s="498">
        <v>23</v>
      </c>
      <c r="G1287" s="498">
        <v>25451.489999999998</v>
      </c>
      <c r="H1287" s="498">
        <v>1</v>
      </c>
      <c r="I1287" s="498">
        <v>1106.5865217391304</v>
      </c>
      <c r="J1287" s="498">
        <v>21</v>
      </c>
      <c r="K1287" s="498">
        <v>23598.329999999998</v>
      </c>
      <c r="L1287" s="498">
        <v>0.92718854573936538</v>
      </c>
      <c r="M1287" s="498">
        <v>1123.73</v>
      </c>
      <c r="N1287" s="498">
        <v>28</v>
      </c>
      <c r="O1287" s="498">
        <v>31464.44</v>
      </c>
      <c r="P1287" s="511">
        <v>1.2362513943191538</v>
      </c>
      <c r="Q1287" s="499">
        <v>1123.73</v>
      </c>
    </row>
    <row r="1288" spans="1:17" ht="14.4" customHeight="1" x14ac:dyDescent="0.3">
      <c r="A1288" s="494" t="s">
        <v>2692</v>
      </c>
      <c r="B1288" s="495" t="s">
        <v>2082</v>
      </c>
      <c r="C1288" s="495" t="s">
        <v>2048</v>
      </c>
      <c r="D1288" s="495" t="s">
        <v>2162</v>
      </c>
      <c r="E1288" s="495" t="s">
        <v>2163</v>
      </c>
      <c r="F1288" s="498"/>
      <c r="G1288" s="498"/>
      <c r="H1288" s="498"/>
      <c r="I1288" s="498"/>
      <c r="J1288" s="498"/>
      <c r="K1288" s="498"/>
      <c r="L1288" s="498"/>
      <c r="M1288" s="498"/>
      <c r="N1288" s="498">
        <v>1</v>
      </c>
      <c r="O1288" s="498">
        <v>17073.05</v>
      </c>
      <c r="P1288" s="511"/>
      <c r="Q1288" s="499">
        <v>17073.05</v>
      </c>
    </row>
    <row r="1289" spans="1:17" ht="14.4" customHeight="1" x14ac:dyDescent="0.3">
      <c r="A1289" s="494" t="s">
        <v>2692</v>
      </c>
      <c r="B1289" s="495" t="s">
        <v>2082</v>
      </c>
      <c r="C1289" s="495" t="s">
        <v>2048</v>
      </c>
      <c r="D1289" s="495" t="s">
        <v>2164</v>
      </c>
      <c r="E1289" s="495" t="s">
        <v>2165</v>
      </c>
      <c r="F1289" s="498"/>
      <c r="G1289" s="498"/>
      <c r="H1289" s="498"/>
      <c r="I1289" s="498"/>
      <c r="J1289" s="498">
        <v>1</v>
      </c>
      <c r="K1289" s="498">
        <v>1002.8</v>
      </c>
      <c r="L1289" s="498"/>
      <c r="M1289" s="498">
        <v>1002.8</v>
      </c>
      <c r="N1289" s="498">
        <v>1</v>
      </c>
      <c r="O1289" s="498">
        <v>1002.8</v>
      </c>
      <c r="P1289" s="511"/>
      <c r="Q1289" s="499">
        <v>1002.8</v>
      </c>
    </row>
    <row r="1290" spans="1:17" ht="14.4" customHeight="1" x14ac:dyDescent="0.3">
      <c r="A1290" s="494" t="s">
        <v>2692</v>
      </c>
      <c r="B1290" s="495" t="s">
        <v>2082</v>
      </c>
      <c r="C1290" s="495" t="s">
        <v>2048</v>
      </c>
      <c r="D1290" s="495" t="s">
        <v>2190</v>
      </c>
      <c r="E1290" s="495" t="s">
        <v>2189</v>
      </c>
      <c r="F1290" s="498"/>
      <c r="G1290" s="498"/>
      <c r="H1290" s="498"/>
      <c r="I1290" s="498"/>
      <c r="J1290" s="498"/>
      <c r="K1290" s="498"/>
      <c r="L1290" s="498"/>
      <c r="M1290" s="498"/>
      <c r="N1290" s="498">
        <v>1</v>
      </c>
      <c r="O1290" s="498">
        <v>5259.23</v>
      </c>
      <c r="P1290" s="511"/>
      <c r="Q1290" s="499">
        <v>5259.23</v>
      </c>
    </row>
    <row r="1291" spans="1:17" ht="14.4" customHeight="1" x14ac:dyDescent="0.3">
      <c r="A1291" s="494" t="s">
        <v>2692</v>
      </c>
      <c r="B1291" s="495" t="s">
        <v>2082</v>
      </c>
      <c r="C1291" s="495" t="s">
        <v>2048</v>
      </c>
      <c r="D1291" s="495" t="s">
        <v>2195</v>
      </c>
      <c r="E1291" s="495" t="s">
        <v>2196</v>
      </c>
      <c r="F1291" s="498"/>
      <c r="G1291" s="498"/>
      <c r="H1291" s="498"/>
      <c r="I1291" s="498"/>
      <c r="J1291" s="498">
        <v>1</v>
      </c>
      <c r="K1291" s="498">
        <v>605.65</v>
      </c>
      <c r="L1291" s="498"/>
      <c r="M1291" s="498">
        <v>605.65</v>
      </c>
      <c r="N1291" s="498"/>
      <c r="O1291" s="498"/>
      <c r="P1291" s="511"/>
      <c r="Q1291" s="499"/>
    </row>
    <row r="1292" spans="1:17" ht="14.4" customHeight="1" x14ac:dyDescent="0.3">
      <c r="A1292" s="494" t="s">
        <v>2692</v>
      </c>
      <c r="B1292" s="495" t="s">
        <v>2082</v>
      </c>
      <c r="C1292" s="495" t="s">
        <v>2048</v>
      </c>
      <c r="D1292" s="495" t="s">
        <v>2197</v>
      </c>
      <c r="E1292" s="495" t="s">
        <v>2198</v>
      </c>
      <c r="F1292" s="498">
        <v>3</v>
      </c>
      <c r="G1292" s="498">
        <v>25177.83</v>
      </c>
      <c r="H1292" s="498">
        <v>1</v>
      </c>
      <c r="I1292" s="498">
        <v>8392.61</v>
      </c>
      <c r="J1292" s="498"/>
      <c r="K1292" s="498"/>
      <c r="L1292" s="498"/>
      <c r="M1292" s="498"/>
      <c r="N1292" s="498"/>
      <c r="O1292" s="498"/>
      <c r="P1292" s="511"/>
      <c r="Q1292" s="499"/>
    </row>
    <row r="1293" spans="1:17" ht="14.4" customHeight="1" x14ac:dyDescent="0.3">
      <c r="A1293" s="494" t="s">
        <v>2692</v>
      </c>
      <c r="B1293" s="495" t="s">
        <v>2082</v>
      </c>
      <c r="C1293" s="495" t="s">
        <v>2048</v>
      </c>
      <c r="D1293" s="495" t="s">
        <v>2199</v>
      </c>
      <c r="E1293" s="495" t="s">
        <v>2200</v>
      </c>
      <c r="F1293" s="498">
        <v>3</v>
      </c>
      <c r="G1293" s="498">
        <v>2406</v>
      </c>
      <c r="H1293" s="498">
        <v>1</v>
      </c>
      <c r="I1293" s="498">
        <v>802</v>
      </c>
      <c r="J1293" s="498">
        <v>1</v>
      </c>
      <c r="K1293" s="498">
        <v>831.16</v>
      </c>
      <c r="L1293" s="498">
        <v>0.345453034081463</v>
      </c>
      <c r="M1293" s="498">
        <v>831.16</v>
      </c>
      <c r="N1293" s="498">
        <v>6</v>
      </c>
      <c r="O1293" s="498">
        <v>4986.96</v>
      </c>
      <c r="P1293" s="511">
        <v>2.072718204488778</v>
      </c>
      <c r="Q1293" s="499">
        <v>831.16</v>
      </c>
    </row>
    <row r="1294" spans="1:17" ht="14.4" customHeight="1" x14ac:dyDescent="0.3">
      <c r="A1294" s="494" t="s">
        <v>2692</v>
      </c>
      <c r="B1294" s="495" t="s">
        <v>2082</v>
      </c>
      <c r="C1294" s="495" t="s">
        <v>2048</v>
      </c>
      <c r="D1294" s="495" t="s">
        <v>2201</v>
      </c>
      <c r="E1294" s="495" t="s">
        <v>2200</v>
      </c>
      <c r="F1294" s="498"/>
      <c r="G1294" s="498"/>
      <c r="H1294" s="498"/>
      <c r="I1294" s="498"/>
      <c r="J1294" s="498"/>
      <c r="K1294" s="498"/>
      <c r="L1294" s="498"/>
      <c r="M1294" s="498"/>
      <c r="N1294" s="498">
        <v>5</v>
      </c>
      <c r="O1294" s="498">
        <v>4440.2999999999993</v>
      </c>
      <c r="P1294" s="511"/>
      <c r="Q1294" s="499">
        <v>888.05999999999983</v>
      </c>
    </row>
    <row r="1295" spans="1:17" ht="14.4" customHeight="1" x14ac:dyDescent="0.3">
      <c r="A1295" s="494" t="s">
        <v>2692</v>
      </c>
      <c r="B1295" s="495" t="s">
        <v>2082</v>
      </c>
      <c r="C1295" s="495" t="s">
        <v>2048</v>
      </c>
      <c r="D1295" s="495" t="s">
        <v>2487</v>
      </c>
      <c r="E1295" s="495" t="s">
        <v>2488</v>
      </c>
      <c r="F1295" s="498"/>
      <c r="G1295" s="498"/>
      <c r="H1295" s="498"/>
      <c r="I1295" s="498"/>
      <c r="J1295" s="498"/>
      <c r="K1295" s="498"/>
      <c r="L1295" s="498"/>
      <c r="M1295" s="498"/>
      <c r="N1295" s="498">
        <v>14</v>
      </c>
      <c r="O1295" s="498">
        <v>308000</v>
      </c>
      <c r="P1295" s="511"/>
      <c r="Q1295" s="499">
        <v>22000</v>
      </c>
    </row>
    <row r="1296" spans="1:17" ht="14.4" customHeight="1" x14ac:dyDescent="0.3">
      <c r="A1296" s="494" t="s">
        <v>2692</v>
      </c>
      <c r="B1296" s="495" t="s">
        <v>2082</v>
      </c>
      <c r="C1296" s="495" t="s">
        <v>2048</v>
      </c>
      <c r="D1296" s="495" t="s">
        <v>2210</v>
      </c>
      <c r="E1296" s="495" t="s">
        <v>2211</v>
      </c>
      <c r="F1296" s="498"/>
      <c r="G1296" s="498"/>
      <c r="H1296" s="498"/>
      <c r="I1296" s="498"/>
      <c r="J1296" s="498"/>
      <c r="K1296" s="498"/>
      <c r="L1296" s="498"/>
      <c r="M1296" s="498"/>
      <c r="N1296" s="498">
        <v>1</v>
      </c>
      <c r="O1296" s="498">
        <v>1472.88</v>
      </c>
      <c r="P1296" s="511"/>
      <c r="Q1296" s="499">
        <v>1472.88</v>
      </c>
    </row>
    <row r="1297" spans="1:17" ht="14.4" customHeight="1" x14ac:dyDescent="0.3">
      <c r="A1297" s="494" t="s">
        <v>2692</v>
      </c>
      <c r="B1297" s="495" t="s">
        <v>2082</v>
      </c>
      <c r="C1297" s="495" t="s">
        <v>2048</v>
      </c>
      <c r="D1297" s="495" t="s">
        <v>2214</v>
      </c>
      <c r="E1297" s="495" t="s">
        <v>2215</v>
      </c>
      <c r="F1297" s="498"/>
      <c r="G1297" s="498"/>
      <c r="H1297" s="498"/>
      <c r="I1297" s="498"/>
      <c r="J1297" s="498"/>
      <c r="K1297" s="498"/>
      <c r="L1297" s="498"/>
      <c r="M1297" s="498"/>
      <c r="N1297" s="498">
        <v>2</v>
      </c>
      <c r="O1297" s="498">
        <v>31142.720000000001</v>
      </c>
      <c r="P1297" s="511"/>
      <c r="Q1297" s="499">
        <v>15571.36</v>
      </c>
    </row>
    <row r="1298" spans="1:17" ht="14.4" customHeight="1" x14ac:dyDescent="0.3">
      <c r="A1298" s="494" t="s">
        <v>2692</v>
      </c>
      <c r="B1298" s="495" t="s">
        <v>2082</v>
      </c>
      <c r="C1298" s="495" t="s">
        <v>2048</v>
      </c>
      <c r="D1298" s="495" t="s">
        <v>2693</v>
      </c>
      <c r="E1298" s="495" t="s">
        <v>2694</v>
      </c>
      <c r="F1298" s="498"/>
      <c r="G1298" s="498"/>
      <c r="H1298" s="498"/>
      <c r="I1298" s="498"/>
      <c r="J1298" s="498"/>
      <c r="K1298" s="498"/>
      <c r="L1298" s="498"/>
      <c r="M1298" s="498"/>
      <c r="N1298" s="498">
        <v>2</v>
      </c>
      <c r="O1298" s="498">
        <v>80421.820000000007</v>
      </c>
      <c r="P1298" s="511"/>
      <c r="Q1298" s="499">
        <v>40210.910000000003</v>
      </c>
    </row>
    <row r="1299" spans="1:17" ht="14.4" customHeight="1" x14ac:dyDescent="0.3">
      <c r="A1299" s="494" t="s">
        <v>2692</v>
      </c>
      <c r="B1299" s="495" t="s">
        <v>2082</v>
      </c>
      <c r="C1299" s="495" t="s">
        <v>2048</v>
      </c>
      <c r="D1299" s="495" t="s">
        <v>2216</v>
      </c>
      <c r="E1299" s="495" t="s">
        <v>2217</v>
      </c>
      <c r="F1299" s="498"/>
      <c r="G1299" s="498"/>
      <c r="H1299" s="498"/>
      <c r="I1299" s="498"/>
      <c r="J1299" s="498"/>
      <c r="K1299" s="498"/>
      <c r="L1299" s="498"/>
      <c r="M1299" s="498"/>
      <c r="N1299" s="498">
        <v>4</v>
      </c>
      <c r="O1299" s="498">
        <v>4904.2999999999993</v>
      </c>
      <c r="P1299" s="511"/>
      <c r="Q1299" s="499">
        <v>1226.0749999999998</v>
      </c>
    </row>
    <row r="1300" spans="1:17" ht="14.4" customHeight="1" x14ac:dyDescent="0.3">
      <c r="A1300" s="494" t="s">
        <v>2692</v>
      </c>
      <c r="B1300" s="495" t="s">
        <v>2082</v>
      </c>
      <c r="C1300" s="495" t="s">
        <v>2048</v>
      </c>
      <c r="D1300" s="495" t="s">
        <v>2643</v>
      </c>
      <c r="E1300" s="495" t="s">
        <v>2644</v>
      </c>
      <c r="F1300" s="498"/>
      <c r="G1300" s="498"/>
      <c r="H1300" s="498"/>
      <c r="I1300" s="498"/>
      <c r="J1300" s="498"/>
      <c r="K1300" s="498"/>
      <c r="L1300" s="498"/>
      <c r="M1300" s="498"/>
      <c r="N1300" s="498">
        <v>2</v>
      </c>
      <c r="O1300" s="498">
        <v>49500</v>
      </c>
      <c r="P1300" s="511"/>
      <c r="Q1300" s="499">
        <v>24750</v>
      </c>
    </row>
    <row r="1301" spans="1:17" ht="14.4" customHeight="1" x14ac:dyDescent="0.3">
      <c r="A1301" s="494" t="s">
        <v>2692</v>
      </c>
      <c r="B1301" s="495" t="s">
        <v>2082</v>
      </c>
      <c r="C1301" s="495" t="s">
        <v>2048</v>
      </c>
      <c r="D1301" s="495" t="s">
        <v>2218</v>
      </c>
      <c r="E1301" s="495" t="s">
        <v>2219</v>
      </c>
      <c r="F1301" s="498">
        <v>6</v>
      </c>
      <c r="G1301" s="498">
        <v>2154.6000000000004</v>
      </c>
      <c r="H1301" s="498">
        <v>1</v>
      </c>
      <c r="I1301" s="498">
        <v>359.10000000000008</v>
      </c>
      <c r="J1301" s="498">
        <v>20</v>
      </c>
      <c r="K1301" s="498">
        <v>7182.0000000000009</v>
      </c>
      <c r="L1301" s="498">
        <v>3.333333333333333</v>
      </c>
      <c r="M1301" s="498">
        <v>359.1</v>
      </c>
      <c r="N1301" s="498">
        <v>20</v>
      </c>
      <c r="O1301" s="498">
        <v>7182</v>
      </c>
      <c r="P1301" s="511">
        <v>3.3333333333333326</v>
      </c>
      <c r="Q1301" s="499">
        <v>359.1</v>
      </c>
    </row>
    <row r="1302" spans="1:17" ht="14.4" customHeight="1" x14ac:dyDescent="0.3">
      <c r="A1302" s="494" t="s">
        <v>2692</v>
      </c>
      <c r="B1302" s="495" t="s">
        <v>2082</v>
      </c>
      <c r="C1302" s="495" t="s">
        <v>2048</v>
      </c>
      <c r="D1302" s="495" t="s">
        <v>2455</v>
      </c>
      <c r="E1302" s="495" t="s">
        <v>2456</v>
      </c>
      <c r="F1302" s="498">
        <v>3</v>
      </c>
      <c r="G1302" s="498">
        <v>39234</v>
      </c>
      <c r="H1302" s="498">
        <v>1</v>
      </c>
      <c r="I1302" s="498">
        <v>13078</v>
      </c>
      <c r="J1302" s="498"/>
      <c r="K1302" s="498"/>
      <c r="L1302" s="498"/>
      <c r="M1302" s="498"/>
      <c r="N1302" s="498">
        <v>1</v>
      </c>
      <c r="O1302" s="498">
        <v>13078</v>
      </c>
      <c r="P1302" s="511">
        <v>0.33333333333333331</v>
      </c>
      <c r="Q1302" s="499">
        <v>13078</v>
      </c>
    </row>
    <row r="1303" spans="1:17" ht="14.4" customHeight="1" x14ac:dyDescent="0.3">
      <c r="A1303" s="494" t="s">
        <v>2692</v>
      </c>
      <c r="B1303" s="495" t="s">
        <v>2082</v>
      </c>
      <c r="C1303" s="495" t="s">
        <v>2048</v>
      </c>
      <c r="D1303" s="495" t="s">
        <v>2224</v>
      </c>
      <c r="E1303" s="495" t="s">
        <v>2225</v>
      </c>
      <c r="F1303" s="498">
        <v>19</v>
      </c>
      <c r="G1303" s="498">
        <v>314486.8</v>
      </c>
      <c r="H1303" s="498">
        <v>1</v>
      </c>
      <c r="I1303" s="498">
        <v>16551.936842105264</v>
      </c>
      <c r="J1303" s="498">
        <v>20</v>
      </c>
      <c r="K1303" s="498">
        <v>336633.8</v>
      </c>
      <c r="L1303" s="498">
        <v>1.0704226695683252</v>
      </c>
      <c r="M1303" s="498">
        <v>16831.689999999999</v>
      </c>
      <c r="N1303" s="498">
        <v>24</v>
      </c>
      <c r="O1303" s="498">
        <v>403960.56</v>
      </c>
      <c r="P1303" s="511">
        <v>1.2845072034819904</v>
      </c>
      <c r="Q1303" s="499">
        <v>16831.689999999999</v>
      </c>
    </row>
    <row r="1304" spans="1:17" ht="14.4" customHeight="1" x14ac:dyDescent="0.3">
      <c r="A1304" s="494" t="s">
        <v>2692</v>
      </c>
      <c r="B1304" s="495" t="s">
        <v>2082</v>
      </c>
      <c r="C1304" s="495" t="s">
        <v>2048</v>
      </c>
      <c r="D1304" s="495" t="s">
        <v>2228</v>
      </c>
      <c r="E1304" s="495" t="s">
        <v>2229</v>
      </c>
      <c r="F1304" s="498">
        <v>2</v>
      </c>
      <c r="G1304" s="498">
        <v>13174.26</v>
      </c>
      <c r="H1304" s="498">
        <v>1</v>
      </c>
      <c r="I1304" s="498">
        <v>6587.13</v>
      </c>
      <c r="J1304" s="498"/>
      <c r="K1304" s="498"/>
      <c r="L1304" s="498"/>
      <c r="M1304" s="498"/>
      <c r="N1304" s="498">
        <v>5</v>
      </c>
      <c r="O1304" s="498">
        <v>32935.65</v>
      </c>
      <c r="P1304" s="511">
        <v>2.5</v>
      </c>
      <c r="Q1304" s="499">
        <v>6587.13</v>
      </c>
    </row>
    <row r="1305" spans="1:17" ht="14.4" customHeight="1" x14ac:dyDescent="0.3">
      <c r="A1305" s="494" t="s">
        <v>2692</v>
      </c>
      <c r="B1305" s="495" t="s">
        <v>2082</v>
      </c>
      <c r="C1305" s="495" t="s">
        <v>2048</v>
      </c>
      <c r="D1305" s="495" t="s">
        <v>2234</v>
      </c>
      <c r="E1305" s="495" t="s">
        <v>2235</v>
      </c>
      <c r="F1305" s="498">
        <v>18</v>
      </c>
      <c r="G1305" s="498">
        <v>1456855.1999999997</v>
      </c>
      <c r="H1305" s="498">
        <v>1</v>
      </c>
      <c r="I1305" s="498">
        <v>80936.39999999998</v>
      </c>
      <c r="J1305" s="498">
        <v>20</v>
      </c>
      <c r="K1305" s="498">
        <v>1618727.9999999998</v>
      </c>
      <c r="L1305" s="498">
        <v>1.1111111111111112</v>
      </c>
      <c r="M1305" s="498">
        <v>80936.399999999994</v>
      </c>
      <c r="N1305" s="498">
        <v>25</v>
      </c>
      <c r="O1305" s="498">
        <v>2023409.9999999995</v>
      </c>
      <c r="P1305" s="511">
        <v>1.3888888888888888</v>
      </c>
      <c r="Q1305" s="499">
        <v>80936.39999999998</v>
      </c>
    </row>
    <row r="1306" spans="1:17" ht="14.4" customHeight="1" x14ac:dyDescent="0.3">
      <c r="A1306" s="494" t="s">
        <v>2692</v>
      </c>
      <c r="B1306" s="495" t="s">
        <v>2082</v>
      </c>
      <c r="C1306" s="495" t="s">
        <v>2048</v>
      </c>
      <c r="D1306" s="495" t="s">
        <v>2463</v>
      </c>
      <c r="E1306" s="495" t="s">
        <v>2464</v>
      </c>
      <c r="F1306" s="498"/>
      <c r="G1306" s="498"/>
      <c r="H1306" s="498"/>
      <c r="I1306" s="498"/>
      <c r="J1306" s="498"/>
      <c r="K1306" s="498"/>
      <c r="L1306" s="498"/>
      <c r="M1306" s="498"/>
      <c r="N1306" s="498">
        <v>1</v>
      </c>
      <c r="O1306" s="498">
        <v>25375.88</v>
      </c>
      <c r="P1306" s="511"/>
      <c r="Q1306" s="499">
        <v>25375.88</v>
      </c>
    </row>
    <row r="1307" spans="1:17" ht="14.4" customHeight="1" x14ac:dyDescent="0.3">
      <c r="A1307" s="494" t="s">
        <v>2692</v>
      </c>
      <c r="B1307" s="495" t="s">
        <v>2082</v>
      </c>
      <c r="C1307" s="495" t="s">
        <v>2048</v>
      </c>
      <c r="D1307" s="495" t="s">
        <v>2238</v>
      </c>
      <c r="E1307" s="495" t="s">
        <v>2239</v>
      </c>
      <c r="F1307" s="498"/>
      <c r="G1307" s="498"/>
      <c r="H1307" s="498"/>
      <c r="I1307" s="498"/>
      <c r="J1307" s="498">
        <v>1</v>
      </c>
      <c r="K1307" s="498">
        <v>26449.24</v>
      </c>
      <c r="L1307" s="498"/>
      <c r="M1307" s="498">
        <v>26449.24</v>
      </c>
      <c r="N1307" s="498"/>
      <c r="O1307" s="498"/>
      <c r="P1307" s="511"/>
      <c r="Q1307" s="499"/>
    </row>
    <row r="1308" spans="1:17" ht="14.4" customHeight="1" x14ac:dyDescent="0.3">
      <c r="A1308" s="494" t="s">
        <v>2692</v>
      </c>
      <c r="B1308" s="495" t="s">
        <v>2082</v>
      </c>
      <c r="C1308" s="495" t="s">
        <v>2048</v>
      </c>
      <c r="D1308" s="495" t="s">
        <v>2055</v>
      </c>
      <c r="E1308" s="495" t="s">
        <v>2056</v>
      </c>
      <c r="F1308" s="498">
        <v>1</v>
      </c>
      <c r="G1308" s="498">
        <v>511</v>
      </c>
      <c r="H1308" s="498">
        <v>1</v>
      </c>
      <c r="I1308" s="498">
        <v>511</v>
      </c>
      <c r="J1308" s="498"/>
      <c r="K1308" s="498"/>
      <c r="L1308" s="498"/>
      <c r="M1308" s="498"/>
      <c r="N1308" s="498"/>
      <c r="O1308" s="498"/>
      <c r="P1308" s="511"/>
      <c r="Q1308" s="499"/>
    </row>
    <row r="1309" spans="1:17" ht="14.4" customHeight="1" x14ac:dyDescent="0.3">
      <c r="A1309" s="494" t="s">
        <v>2692</v>
      </c>
      <c r="B1309" s="495" t="s">
        <v>2082</v>
      </c>
      <c r="C1309" s="495" t="s">
        <v>2048</v>
      </c>
      <c r="D1309" s="495" t="s">
        <v>2695</v>
      </c>
      <c r="E1309" s="495" t="s">
        <v>2696</v>
      </c>
      <c r="F1309" s="498"/>
      <c r="G1309" s="498"/>
      <c r="H1309" s="498"/>
      <c r="I1309" s="498"/>
      <c r="J1309" s="498"/>
      <c r="K1309" s="498"/>
      <c r="L1309" s="498"/>
      <c r="M1309" s="498"/>
      <c r="N1309" s="498">
        <v>3</v>
      </c>
      <c r="O1309" s="498">
        <v>39196.620000000003</v>
      </c>
      <c r="P1309" s="511"/>
      <c r="Q1309" s="499">
        <v>13065.54</v>
      </c>
    </row>
    <row r="1310" spans="1:17" ht="14.4" customHeight="1" x14ac:dyDescent="0.3">
      <c r="A1310" s="494" t="s">
        <v>2692</v>
      </c>
      <c r="B1310" s="495" t="s">
        <v>2082</v>
      </c>
      <c r="C1310" s="495" t="s">
        <v>2048</v>
      </c>
      <c r="D1310" s="495" t="s">
        <v>2242</v>
      </c>
      <c r="E1310" s="495" t="s">
        <v>2243</v>
      </c>
      <c r="F1310" s="498"/>
      <c r="G1310" s="498"/>
      <c r="H1310" s="498"/>
      <c r="I1310" s="498"/>
      <c r="J1310" s="498"/>
      <c r="K1310" s="498"/>
      <c r="L1310" s="498"/>
      <c r="M1310" s="498"/>
      <c r="N1310" s="498">
        <v>29</v>
      </c>
      <c r="O1310" s="498">
        <v>126440</v>
      </c>
      <c r="P1310" s="511"/>
      <c r="Q1310" s="499">
        <v>4360</v>
      </c>
    </row>
    <row r="1311" spans="1:17" ht="14.4" customHeight="1" x14ac:dyDescent="0.3">
      <c r="A1311" s="494" t="s">
        <v>2692</v>
      </c>
      <c r="B1311" s="495" t="s">
        <v>2082</v>
      </c>
      <c r="C1311" s="495" t="s">
        <v>2048</v>
      </c>
      <c r="D1311" s="495" t="s">
        <v>2246</v>
      </c>
      <c r="E1311" s="495" t="s">
        <v>2247</v>
      </c>
      <c r="F1311" s="498"/>
      <c r="G1311" s="498"/>
      <c r="H1311" s="498"/>
      <c r="I1311" s="498"/>
      <c r="J1311" s="498"/>
      <c r="K1311" s="498"/>
      <c r="L1311" s="498"/>
      <c r="M1311" s="498"/>
      <c r="N1311" s="498">
        <v>8</v>
      </c>
      <c r="O1311" s="498">
        <v>3046.88</v>
      </c>
      <c r="P1311" s="511"/>
      <c r="Q1311" s="499">
        <v>380.86</v>
      </c>
    </row>
    <row r="1312" spans="1:17" ht="14.4" customHeight="1" x14ac:dyDescent="0.3">
      <c r="A1312" s="494" t="s">
        <v>2692</v>
      </c>
      <c r="B1312" s="495" t="s">
        <v>2082</v>
      </c>
      <c r="C1312" s="495" t="s">
        <v>2048</v>
      </c>
      <c r="D1312" s="495" t="s">
        <v>2653</v>
      </c>
      <c r="E1312" s="495" t="s">
        <v>2640</v>
      </c>
      <c r="F1312" s="498"/>
      <c r="G1312" s="498"/>
      <c r="H1312" s="498"/>
      <c r="I1312" s="498"/>
      <c r="J1312" s="498"/>
      <c r="K1312" s="498"/>
      <c r="L1312" s="498"/>
      <c r="M1312" s="498"/>
      <c r="N1312" s="498">
        <v>1</v>
      </c>
      <c r="O1312" s="498">
        <v>15675</v>
      </c>
      <c r="P1312" s="511"/>
      <c r="Q1312" s="499">
        <v>15675</v>
      </c>
    </row>
    <row r="1313" spans="1:17" ht="14.4" customHeight="1" x14ac:dyDescent="0.3">
      <c r="A1313" s="494" t="s">
        <v>2692</v>
      </c>
      <c r="B1313" s="495" t="s">
        <v>2082</v>
      </c>
      <c r="C1313" s="495" t="s">
        <v>2048</v>
      </c>
      <c r="D1313" s="495" t="s">
        <v>2469</v>
      </c>
      <c r="E1313" s="495" t="s">
        <v>2470</v>
      </c>
      <c r="F1313" s="498"/>
      <c r="G1313" s="498"/>
      <c r="H1313" s="498"/>
      <c r="I1313" s="498"/>
      <c r="J1313" s="498"/>
      <c r="K1313" s="498"/>
      <c r="L1313" s="498"/>
      <c r="M1313" s="498"/>
      <c r="N1313" s="498">
        <v>1</v>
      </c>
      <c r="O1313" s="498">
        <v>4890.29</v>
      </c>
      <c r="P1313" s="511"/>
      <c r="Q1313" s="499">
        <v>4890.29</v>
      </c>
    </row>
    <row r="1314" spans="1:17" ht="14.4" customHeight="1" x14ac:dyDescent="0.3">
      <c r="A1314" s="494" t="s">
        <v>2692</v>
      </c>
      <c r="B1314" s="495" t="s">
        <v>2082</v>
      </c>
      <c r="C1314" s="495" t="s">
        <v>2048</v>
      </c>
      <c r="D1314" s="495" t="s">
        <v>2654</v>
      </c>
      <c r="E1314" s="495" t="s">
        <v>2655</v>
      </c>
      <c r="F1314" s="498">
        <v>1</v>
      </c>
      <c r="G1314" s="498">
        <v>21368</v>
      </c>
      <c r="H1314" s="498">
        <v>1</v>
      </c>
      <c r="I1314" s="498">
        <v>21368</v>
      </c>
      <c r="J1314" s="498"/>
      <c r="K1314" s="498"/>
      <c r="L1314" s="498"/>
      <c r="M1314" s="498"/>
      <c r="N1314" s="498"/>
      <c r="O1314" s="498"/>
      <c r="P1314" s="511"/>
      <c r="Q1314" s="499"/>
    </row>
    <row r="1315" spans="1:17" ht="14.4" customHeight="1" x14ac:dyDescent="0.3">
      <c r="A1315" s="494" t="s">
        <v>2692</v>
      </c>
      <c r="B1315" s="495" t="s">
        <v>2082</v>
      </c>
      <c r="C1315" s="495" t="s">
        <v>2048</v>
      </c>
      <c r="D1315" s="495" t="s">
        <v>2656</v>
      </c>
      <c r="E1315" s="495" t="s">
        <v>2657</v>
      </c>
      <c r="F1315" s="498">
        <v>2</v>
      </c>
      <c r="G1315" s="498">
        <v>21258</v>
      </c>
      <c r="H1315" s="498">
        <v>1</v>
      </c>
      <c r="I1315" s="498">
        <v>10629</v>
      </c>
      <c r="J1315" s="498"/>
      <c r="K1315" s="498"/>
      <c r="L1315" s="498"/>
      <c r="M1315" s="498"/>
      <c r="N1315" s="498"/>
      <c r="O1315" s="498"/>
      <c r="P1315" s="511"/>
      <c r="Q1315" s="499"/>
    </row>
    <row r="1316" spans="1:17" ht="14.4" customHeight="1" x14ac:dyDescent="0.3">
      <c r="A1316" s="494" t="s">
        <v>2692</v>
      </c>
      <c r="B1316" s="495" t="s">
        <v>2082</v>
      </c>
      <c r="C1316" s="495" t="s">
        <v>2048</v>
      </c>
      <c r="D1316" s="495" t="s">
        <v>2471</v>
      </c>
      <c r="E1316" s="495" t="s">
        <v>2472</v>
      </c>
      <c r="F1316" s="498"/>
      <c r="G1316" s="498"/>
      <c r="H1316" s="498"/>
      <c r="I1316" s="498"/>
      <c r="J1316" s="498"/>
      <c r="K1316" s="498"/>
      <c r="L1316" s="498"/>
      <c r="M1316" s="498"/>
      <c r="N1316" s="498">
        <v>2</v>
      </c>
      <c r="O1316" s="498">
        <v>60270</v>
      </c>
      <c r="P1316" s="511"/>
      <c r="Q1316" s="499">
        <v>30135</v>
      </c>
    </row>
    <row r="1317" spans="1:17" ht="14.4" customHeight="1" x14ac:dyDescent="0.3">
      <c r="A1317" s="494" t="s">
        <v>2692</v>
      </c>
      <c r="B1317" s="495" t="s">
        <v>2082</v>
      </c>
      <c r="C1317" s="495" t="s">
        <v>2057</v>
      </c>
      <c r="D1317" s="495" t="s">
        <v>2262</v>
      </c>
      <c r="E1317" s="495" t="s">
        <v>2263</v>
      </c>
      <c r="F1317" s="498">
        <v>4</v>
      </c>
      <c r="G1317" s="498">
        <v>816</v>
      </c>
      <c r="H1317" s="498">
        <v>1</v>
      </c>
      <c r="I1317" s="498">
        <v>204</v>
      </c>
      <c r="J1317" s="498">
        <v>8</v>
      </c>
      <c r="K1317" s="498">
        <v>1640</v>
      </c>
      <c r="L1317" s="498">
        <v>2.0098039215686274</v>
      </c>
      <c r="M1317" s="498">
        <v>205</v>
      </c>
      <c r="N1317" s="498">
        <v>4</v>
      </c>
      <c r="O1317" s="498">
        <v>821</v>
      </c>
      <c r="P1317" s="511">
        <v>1.0061274509803921</v>
      </c>
      <c r="Q1317" s="499">
        <v>205.25</v>
      </c>
    </row>
    <row r="1318" spans="1:17" ht="14.4" customHeight="1" x14ac:dyDescent="0.3">
      <c r="A1318" s="494" t="s">
        <v>2692</v>
      </c>
      <c r="B1318" s="495" t="s">
        <v>2082</v>
      </c>
      <c r="C1318" s="495" t="s">
        <v>2057</v>
      </c>
      <c r="D1318" s="495" t="s">
        <v>2264</v>
      </c>
      <c r="E1318" s="495" t="s">
        <v>2265</v>
      </c>
      <c r="F1318" s="498">
        <v>43</v>
      </c>
      <c r="G1318" s="498">
        <v>6407</v>
      </c>
      <c r="H1318" s="498">
        <v>1</v>
      </c>
      <c r="I1318" s="498">
        <v>149</v>
      </c>
      <c r="J1318" s="498">
        <v>39</v>
      </c>
      <c r="K1318" s="498">
        <v>5850</v>
      </c>
      <c r="L1318" s="498">
        <v>0.91306383642890587</v>
      </c>
      <c r="M1318" s="498">
        <v>150</v>
      </c>
      <c r="N1318" s="498">
        <v>39</v>
      </c>
      <c r="O1318" s="498">
        <v>5864</v>
      </c>
      <c r="P1318" s="511">
        <v>0.91524894646480415</v>
      </c>
      <c r="Q1318" s="499">
        <v>150.35897435897436</v>
      </c>
    </row>
    <row r="1319" spans="1:17" ht="14.4" customHeight="1" x14ac:dyDescent="0.3">
      <c r="A1319" s="494" t="s">
        <v>2692</v>
      </c>
      <c r="B1319" s="495" t="s">
        <v>2082</v>
      </c>
      <c r="C1319" s="495" t="s">
        <v>2057</v>
      </c>
      <c r="D1319" s="495" t="s">
        <v>2266</v>
      </c>
      <c r="E1319" s="495" t="s">
        <v>2267</v>
      </c>
      <c r="F1319" s="498">
        <v>56</v>
      </c>
      <c r="G1319" s="498">
        <v>10136</v>
      </c>
      <c r="H1319" s="498">
        <v>1</v>
      </c>
      <c r="I1319" s="498">
        <v>181</v>
      </c>
      <c r="J1319" s="498">
        <v>89</v>
      </c>
      <c r="K1319" s="498">
        <v>16198</v>
      </c>
      <c r="L1319" s="498">
        <v>1.5980662983425415</v>
      </c>
      <c r="M1319" s="498">
        <v>182</v>
      </c>
      <c r="N1319" s="498">
        <v>86</v>
      </c>
      <c r="O1319" s="498">
        <v>15702</v>
      </c>
      <c r="P1319" s="511">
        <v>1.5491318074191003</v>
      </c>
      <c r="Q1319" s="499">
        <v>182.58139534883722</v>
      </c>
    </row>
    <row r="1320" spans="1:17" ht="14.4" customHeight="1" x14ac:dyDescent="0.3">
      <c r="A1320" s="494" t="s">
        <v>2692</v>
      </c>
      <c r="B1320" s="495" t="s">
        <v>2082</v>
      </c>
      <c r="C1320" s="495" t="s">
        <v>2057</v>
      </c>
      <c r="D1320" s="495" t="s">
        <v>2268</v>
      </c>
      <c r="E1320" s="495" t="s">
        <v>2269</v>
      </c>
      <c r="F1320" s="498">
        <v>37</v>
      </c>
      <c r="G1320" s="498">
        <v>4588</v>
      </c>
      <c r="H1320" s="498">
        <v>1</v>
      </c>
      <c r="I1320" s="498">
        <v>124</v>
      </c>
      <c r="J1320" s="498">
        <v>44</v>
      </c>
      <c r="K1320" s="498">
        <v>5456</v>
      </c>
      <c r="L1320" s="498">
        <v>1.1891891891891893</v>
      </c>
      <c r="M1320" s="498">
        <v>124</v>
      </c>
      <c r="N1320" s="498">
        <v>34</v>
      </c>
      <c r="O1320" s="498">
        <v>4230</v>
      </c>
      <c r="P1320" s="511">
        <v>0.9219703574542284</v>
      </c>
      <c r="Q1320" s="499">
        <v>124.41176470588235</v>
      </c>
    </row>
    <row r="1321" spans="1:17" ht="14.4" customHeight="1" x14ac:dyDescent="0.3">
      <c r="A1321" s="494" t="s">
        <v>2692</v>
      </c>
      <c r="B1321" s="495" t="s">
        <v>2082</v>
      </c>
      <c r="C1321" s="495" t="s">
        <v>2057</v>
      </c>
      <c r="D1321" s="495" t="s">
        <v>2270</v>
      </c>
      <c r="E1321" s="495" t="s">
        <v>2271</v>
      </c>
      <c r="F1321" s="498">
        <v>28</v>
      </c>
      <c r="G1321" s="498">
        <v>6048</v>
      </c>
      <c r="H1321" s="498">
        <v>1</v>
      </c>
      <c r="I1321" s="498">
        <v>216</v>
      </c>
      <c r="J1321" s="498">
        <v>32</v>
      </c>
      <c r="K1321" s="498">
        <v>6944</v>
      </c>
      <c r="L1321" s="498">
        <v>1.1481481481481481</v>
      </c>
      <c r="M1321" s="498">
        <v>217</v>
      </c>
      <c r="N1321" s="498">
        <v>27</v>
      </c>
      <c r="O1321" s="498">
        <v>5878</v>
      </c>
      <c r="P1321" s="511">
        <v>0.97189153439153442</v>
      </c>
      <c r="Q1321" s="499">
        <v>217.7037037037037</v>
      </c>
    </row>
    <row r="1322" spans="1:17" ht="14.4" customHeight="1" x14ac:dyDescent="0.3">
      <c r="A1322" s="494" t="s">
        <v>2692</v>
      </c>
      <c r="B1322" s="495" t="s">
        <v>2082</v>
      </c>
      <c r="C1322" s="495" t="s">
        <v>2057</v>
      </c>
      <c r="D1322" s="495" t="s">
        <v>2272</v>
      </c>
      <c r="E1322" s="495" t="s">
        <v>2273</v>
      </c>
      <c r="F1322" s="498">
        <v>7</v>
      </c>
      <c r="G1322" s="498">
        <v>1512</v>
      </c>
      <c r="H1322" s="498">
        <v>1</v>
      </c>
      <c r="I1322" s="498">
        <v>216</v>
      </c>
      <c r="J1322" s="498">
        <v>6</v>
      </c>
      <c r="K1322" s="498">
        <v>1302</v>
      </c>
      <c r="L1322" s="498">
        <v>0.86111111111111116</v>
      </c>
      <c r="M1322" s="498">
        <v>217</v>
      </c>
      <c r="N1322" s="498">
        <v>5</v>
      </c>
      <c r="O1322" s="498">
        <v>1088</v>
      </c>
      <c r="P1322" s="511">
        <v>0.71957671957671954</v>
      </c>
      <c r="Q1322" s="499">
        <v>217.6</v>
      </c>
    </row>
    <row r="1323" spans="1:17" ht="14.4" customHeight="1" x14ac:dyDescent="0.3">
      <c r="A1323" s="494" t="s">
        <v>2692</v>
      </c>
      <c r="B1323" s="495" t="s">
        <v>2082</v>
      </c>
      <c r="C1323" s="495" t="s">
        <v>2057</v>
      </c>
      <c r="D1323" s="495" t="s">
        <v>2276</v>
      </c>
      <c r="E1323" s="495" t="s">
        <v>2277</v>
      </c>
      <c r="F1323" s="498">
        <v>23</v>
      </c>
      <c r="G1323" s="498">
        <v>5014</v>
      </c>
      <c r="H1323" s="498">
        <v>1</v>
      </c>
      <c r="I1323" s="498">
        <v>218</v>
      </c>
      <c r="J1323" s="498">
        <v>10</v>
      </c>
      <c r="K1323" s="498">
        <v>2190</v>
      </c>
      <c r="L1323" s="498">
        <v>0.43677702433187077</v>
      </c>
      <c r="M1323" s="498">
        <v>219</v>
      </c>
      <c r="N1323" s="498">
        <v>14</v>
      </c>
      <c r="O1323" s="498">
        <v>3071</v>
      </c>
      <c r="P1323" s="511">
        <v>0.61248504188272834</v>
      </c>
      <c r="Q1323" s="499">
        <v>219.35714285714286</v>
      </c>
    </row>
    <row r="1324" spans="1:17" ht="14.4" customHeight="1" x14ac:dyDescent="0.3">
      <c r="A1324" s="494" t="s">
        <v>2692</v>
      </c>
      <c r="B1324" s="495" t="s">
        <v>2082</v>
      </c>
      <c r="C1324" s="495" t="s">
        <v>2057</v>
      </c>
      <c r="D1324" s="495" t="s">
        <v>2294</v>
      </c>
      <c r="E1324" s="495" t="s">
        <v>2295</v>
      </c>
      <c r="F1324" s="498">
        <v>2</v>
      </c>
      <c r="G1324" s="498">
        <v>650</v>
      </c>
      <c r="H1324" s="498">
        <v>1</v>
      </c>
      <c r="I1324" s="498">
        <v>325</v>
      </c>
      <c r="J1324" s="498">
        <v>1</v>
      </c>
      <c r="K1324" s="498">
        <v>326</v>
      </c>
      <c r="L1324" s="498">
        <v>0.50153846153846149</v>
      </c>
      <c r="M1324" s="498">
        <v>326</v>
      </c>
      <c r="N1324" s="498"/>
      <c r="O1324" s="498"/>
      <c r="P1324" s="511"/>
      <c r="Q1324" s="499"/>
    </row>
    <row r="1325" spans="1:17" ht="14.4" customHeight="1" x14ac:dyDescent="0.3">
      <c r="A1325" s="494" t="s">
        <v>2692</v>
      </c>
      <c r="B1325" s="495" t="s">
        <v>2082</v>
      </c>
      <c r="C1325" s="495" t="s">
        <v>2057</v>
      </c>
      <c r="D1325" s="495" t="s">
        <v>2296</v>
      </c>
      <c r="E1325" s="495" t="s">
        <v>2297</v>
      </c>
      <c r="F1325" s="498">
        <v>19</v>
      </c>
      <c r="G1325" s="498">
        <v>260129</v>
      </c>
      <c r="H1325" s="498">
        <v>1</v>
      </c>
      <c r="I1325" s="498">
        <v>13691</v>
      </c>
      <c r="J1325" s="498">
        <v>1</v>
      </c>
      <c r="K1325" s="498">
        <v>13700</v>
      </c>
      <c r="L1325" s="498">
        <v>5.2666177165944586E-2</v>
      </c>
      <c r="M1325" s="498">
        <v>13700</v>
      </c>
      <c r="N1325" s="498">
        <v>3</v>
      </c>
      <c r="O1325" s="498">
        <v>41100</v>
      </c>
      <c r="P1325" s="511">
        <v>0.15799853149783377</v>
      </c>
      <c r="Q1325" s="499">
        <v>13700</v>
      </c>
    </row>
    <row r="1326" spans="1:17" ht="14.4" customHeight="1" x14ac:dyDescent="0.3">
      <c r="A1326" s="494" t="s">
        <v>2692</v>
      </c>
      <c r="B1326" s="495" t="s">
        <v>2082</v>
      </c>
      <c r="C1326" s="495" t="s">
        <v>2057</v>
      </c>
      <c r="D1326" s="495" t="s">
        <v>2298</v>
      </c>
      <c r="E1326" s="495" t="s">
        <v>2299</v>
      </c>
      <c r="F1326" s="498"/>
      <c r="G1326" s="498"/>
      <c r="H1326" s="498"/>
      <c r="I1326" s="498"/>
      <c r="J1326" s="498">
        <v>1</v>
      </c>
      <c r="K1326" s="498">
        <v>4493</v>
      </c>
      <c r="L1326" s="498"/>
      <c r="M1326" s="498">
        <v>4493</v>
      </c>
      <c r="N1326" s="498"/>
      <c r="O1326" s="498"/>
      <c r="P1326" s="511"/>
      <c r="Q1326" s="499"/>
    </row>
    <row r="1327" spans="1:17" ht="14.4" customHeight="1" x14ac:dyDescent="0.3">
      <c r="A1327" s="494" t="s">
        <v>2692</v>
      </c>
      <c r="B1327" s="495" t="s">
        <v>2082</v>
      </c>
      <c r="C1327" s="495" t="s">
        <v>2057</v>
      </c>
      <c r="D1327" s="495" t="s">
        <v>2300</v>
      </c>
      <c r="E1327" s="495" t="s">
        <v>2301</v>
      </c>
      <c r="F1327" s="498">
        <v>2</v>
      </c>
      <c r="G1327" s="498">
        <v>8244</v>
      </c>
      <c r="H1327" s="498">
        <v>1</v>
      </c>
      <c r="I1327" s="498">
        <v>4122</v>
      </c>
      <c r="J1327" s="498"/>
      <c r="K1327" s="498"/>
      <c r="L1327" s="498"/>
      <c r="M1327" s="498"/>
      <c r="N1327" s="498">
        <v>6</v>
      </c>
      <c r="O1327" s="498">
        <v>24770</v>
      </c>
      <c r="P1327" s="511">
        <v>3.0046094129063561</v>
      </c>
      <c r="Q1327" s="499">
        <v>4128.333333333333</v>
      </c>
    </row>
    <row r="1328" spans="1:17" ht="14.4" customHeight="1" x14ac:dyDescent="0.3">
      <c r="A1328" s="494" t="s">
        <v>2692</v>
      </c>
      <c r="B1328" s="495" t="s">
        <v>2082</v>
      </c>
      <c r="C1328" s="495" t="s">
        <v>2057</v>
      </c>
      <c r="D1328" s="495" t="s">
        <v>2308</v>
      </c>
      <c r="E1328" s="495" t="s">
        <v>2309</v>
      </c>
      <c r="F1328" s="498"/>
      <c r="G1328" s="498"/>
      <c r="H1328" s="498"/>
      <c r="I1328" s="498"/>
      <c r="J1328" s="498"/>
      <c r="K1328" s="498"/>
      <c r="L1328" s="498"/>
      <c r="M1328" s="498"/>
      <c r="N1328" s="498">
        <v>1</v>
      </c>
      <c r="O1328" s="498">
        <v>1523</v>
      </c>
      <c r="P1328" s="511"/>
      <c r="Q1328" s="499">
        <v>1523</v>
      </c>
    </row>
    <row r="1329" spans="1:17" ht="14.4" customHeight="1" x14ac:dyDescent="0.3">
      <c r="A1329" s="494" t="s">
        <v>2692</v>
      </c>
      <c r="B1329" s="495" t="s">
        <v>2082</v>
      </c>
      <c r="C1329" s="495" t="s">
        <v>2057</v>
      </c>
      <c r="D1329" s="495" t="s">
        <v>2314</v>
      </c>
      <c r="E1329" s="495" t="s">
        <v>2315</v>
      </c>
      <c r="F1329" s="498">
        <v>46</v>
      </c>
      <c r="G1329" s="498">
        <v>175306</v>
      </c>
      <c r="H1329" s="498">
        <v>1</v>
      </c>
      <c r="I1329" s="498">
        <v>3811</v>
      </c>
      <c r="J1329" s="498">
        <v>43</v>
      </c>
      <c r="K1329" s="498">
        <v>164045</v>
      </c>
      <c r="L1329" s="498">
        <v>0.93576375024243319</v>
      </c>
      <c r="M1329" s="498">
        <v>3815</v>
      </c>
      <c r="N1329" s="498">
        <v>69</v>
      </c>
      <c r="O1329" s="498">
        <v>263403</v>
      </c>
      <c r="P1329" s="511">
        <v>1.5025327142254115</v>
      </c>
      <c r="Q1329" s="499">
        <v>3817.4347826086955</v>
      </c>
    </row>
    <row r="1330" spans="1:17" ht="14.4" customHeight="1" x14ac:dyDescent="0.3">
      <c r="A1330" s="494" t="s">
        <v>2692</v>
      </c>
      <c r="B1330" s="495" t="s">
        <v>2082</v>
      </c>
      <c r="C1330" s="495" t="s">
        <v>2057</v>
      </c>
      <c r="D1330" s="495" t="s">
        <v>2318</v>
      </c>
      <c r="E1330" s="495" t="s">
        <v>2319</v>
      </c>
      <c r="F1330" s="498"/>
      <c r="G1330" s="498"/>
      <c r="H1330" s="498"/>
      <c r="I1330" s="498"/>
      <c r="J1330" s="498"/>
      <c r="K1330" s="498"/>
      <c r="L1330" s="498"/>
      <c r="M1330" s="498"/>
      <c r="N1330" s="498">
        <v>3</v>
      </c>
      <c r="O1330" s="498">
        <v>23518</v>
      </c>
      <c r="P1330" s="511"/>
      <c r="Q1330" s="499">
        <v>7839.333333333333</v>
      </c>
    </row>
    <row r="1331" spans="1:17" ht="14.4" customHeight="1" x14ac:dyDescent="0.3">
      <c r="A1331" s="494" t="s">
        <v>2692</v>
      </c>
      <c r="B1331" s="495" t="s">
        <v>2082</v>
      </c>
      <c r="C1331" s="495" t="s">
        <v>2057</v>
      </c>
      <c r="D1331" s="495" t="s">
        <v>2330</v>
      </c>
      <c r="E1331" s="495" t="s">
        <v>2331</v>
      </c>
      <c r="F1331" s="498">
        <v>11</v>
      </c>
      <c r="G1331" s="498">
        <v>14036</v>
      </c>
      <c r="H1331" s="498">
        <v>1</v>
      </c>
      <c r="I1331" s="498">
        <v>1276</v>
      </c>
      <c r="J1331" s="498">
        <v>17</v>
      </c>
      <c r="K1331" s="498">
        <v>21709</v>
      </c>
      <c r="L1331" s="498">
        <v>1.5466657167284126</v>
      </c>
      <c r="M1331" s="498">
        <v>1277</v>
      </c>
      <c r="N1331" s="498">
        <v>15</v>
      </c>
      <c r="O1331" s="498">
        <v>19185</v>
      </c>
      <c r="P1331" s="511">
        <v>1.3668424052436592</v>
      </c>
      <c r="Q1331" s="499">
        <v>1279</v>
      </c>
    </row>
    <row r="1332" spans="1:17" ht="14.4" customHeight="1" x14ac:dyDescent="0.3">
      <c r="A1332" s="494" t="s">
        <v>2692</v>
      </c>
      <c r="B1332" s="495" t="s">
        <v>2082</v>
      </c>
      <c r="C1332" s="495" t="s">
        <v>2057</v>
      </c>
      <c r="D1332" s="495" t="s">
        <v>2332</v>
      </c>
      <c r="E1332" s="495" t="s">
        <v>2333</v>
      </c>
      <c r="F1332" s="498">
        <v>5</v>
      </c>
      <c r="G1332" s="498">
        <v>5815</v>
      </c>
      <c r="H1332" s="498">
        <v>1</v>
      </c>
      <c r="I1332" s="498">
        <v>1163</v>
      </c>
      <c r="J1332" s="498">
        <v>7</v>
      </c>
      <c r="K1332" s="498">
        <v>8148</v>
      </c>
      <c r="L1332" s="498">
        <v>1.4012037833190025</v>
      </c>
      <c r="M1332" s="498">
        <v>1164</v>
      </c>
      <c r="N1332" s="498">
        <v>4</v>
      </c>
      <c r="O1332" s="498">
        <v>4660</v>
      </c>
      <c r="P1332" s="511">
        <v>0.80137575236457437</v>
      </c>
      <c r="Q1332" s="499">
        <v>1165</v>
      </c>
    </row>
    <row r="1333" spans="1:17" ht="14.4" customHeight="1" x14ac:dyDescent="0.3">
      <c r="A1333" s="494" t="s">
        <v>2692</v>
      </c>
      <c r="B1333" s="495" t="s">
        <v>2082</v>
      </c>
      <c r="C1333" s="495" t="s">
        <v>2057</v>
      </c>
      <c r="D1333" s="495" t="s">
        <v>2334</v>
      </c>
      <c r="E1333" s="495" t="s">
        <v>2335</v>
      </c>
      <c r="F1333" s="498">
        <v>706</v>
      </c>
      <c r="G1333" s="498">
        <v>3575890</v>
      </c>
      <c r="H1333" s="498">
        <v>1</v>
      </c>
      <c r="I1333" s="498">
        <v>5065</v>
      </c>
      <c r="J1333" s="498">
        <v>765</v>
      </c>
      <c r="K1333" s="498">
        <v>3877020</v>
      </c>
      <c r="L1333" s="498">
        <v>1.0842112033647568</v>
      </c>
      <c r="M1333" s="498">
        <v>5068</v>
      </c>
      <c r="N1333" s="498">
        <v>815</v>
      </c>
      <c r="O1333" s="498">
        <v>4132814</v>
      </c>
      <c r="P1333" s="511">
        <v>1.1557441643898443</v>
      </c>
      <c r="Q1333" s="499">
        <v>5070.9374233128838</v>
      </c>
    </row>
    <row r="1334" spans="1:17" ht="14.4" customHeight="1" x14ac:dyDescent="0.3">
      <c r="A1334" s="494" t="s">
        <v>2692</v>
      </c>
      <c r="B1334" s="495" t="s">
        <v>2082</v>
      </c>
      <c r="C1334" s="495" t="s">
        <v>2057</v>
      </c>
      <c r="D1334" s="495" t="s">
        <v>2338</v>
      </c>
      <c r="E1334" s="495" t="s">
        <v>2339</v>
      </c>
      <c r="F1334" s="498">
        <v>137</v>
      </c>
      <c r="G1334" s="498">
        <v>754185</v>
      </c>
      <c r="H1334" s="498">
        <v>1</v>
      </c>
      <c r="I1334" s="498">
        <v>5505</v>
      </c>
      <c r="J1334" s="498">
        <v>115</v>
      </c>
      <c r="K1334" s="498">
        <v>633420</v>
      </c>
      <c r="L1334" s="498">
        <v>0.83987350583742715</v>
      </c>
      <c r="M1334" s="498">
        <v>5508</v>
      </c>
      <c r="N1334" s="498">
        <v>142</v>
      </c>
      <c r="O1334" s="498">
        <v>782562</v>
      </c>
      <c r="P1334" s="511">
        <v>1.0376260466596392</v>
      </c>
      <c r="Q1334" s="499">
        <v>5511</v>
      </c>
    </row>
    <row r="1335" spans="1:17" ht="14.4" customHeight="1" x14ac:dyDescent="0.3">
      <c r="A1335" s="494" t="s">
        <v>2692</v>
      </c>
      <c r="B1335" s="495" t="s">
        <v>2082</v>
      </c>
      <c r="C1335" s="495" t="s">
        <v>2057</v>
      </c>
      <c r="D1335" s="495" t="s">
        <v>2340</v>
      </c>
      <c r="E1335" s="495" t="s">
        <v>2341</v>
      </c>
      <c r="F1335" s="498">
        <v>21</v>
      </c>
      <c r="G1335" s="498">
        <v>15498</v>
      </c>
      <c r="H1335" s="498">
        <v>1</v>
      </c>
      <c r="I1335" s="498">
        <v>738</v>
      </c>
      <c r="J1335" s="498">
        <v>1</v>
      </c>
      <c r="K1335" s="498">
        <v>742</v>
      </c>
      <c r="L1335" s="498">
        <v>4.7877145438121049E-2</v>
      </c>
      <c r="M1335" s="498">
        <v>742</v>
      </c>
      <c r="N1335" s="498">
        <v>1</v>
      </c>
      <c r="O1335" s="498">
        <v>742</v>
      </c>
      <c r="P1335" s="511">
        <v>4.7877145438121049E-2</v>
      </c>
      <c r="Q1335" s="499">
        <v>742</v>
      </c>
    </row>
    <row r="1336" spans="1:17" ht="14.4" customHeight="1" x14ac:dyDescent="0.3">
      <c r="A1336" s="494" t="s">
        <v>2692</v>
      </c>
      <c r="B1336" s="495" t="s">
        <v>2082</v>
      </c>
      <c r="C1336" s="495" t="s">
        <v>2057</v>
      </c>
      <c r="D1336" s="495" t="s">
        <v>2342</v>
      </c>
      <c r="E1336" s="495" t="s">
        <v>2343</v>
      </c>
      <c r="F1336" s="498">
        <v>428</v>
      </c>
      <c r="G1336" s="498">
        <v>73616</v>
      </c>
      <c r="H1336" s="498">
        <v>1</v>
      </c>
      <c r="I1336" s="498">
        <v>172</v>
      </c>
      <c r="J1336" s="498">
        <v>462</v>
      </c>
      <c r="K1336" s="498">
        <v>79926</v>
      </c>
      <c r="L1336" s="498">
        <v>1.0857150619430558</v>
      </c>
      <c r="M1336" s="498">
        <v>173</v>
      </c>
      <c r="N1336" s="498">
        <v>472</v>
      </c>
      <c r="O1336" s="498">
        <v>81887</v>
      </c>
      <c r="P1336" s="511">
        <v>1.1123532927624429</v>
      </c>
      <c r="Q1336" s="499">
        <v>173.48940677966101</v>
      </c>
    </row>
    <row r="1337" spans="1:17" ht="14.4" customHeight="1" x14ac:dyDescent="0.3">
      <c r="A1337" s="494" t="s">
        <v>2692</v>
      </c>
      <c r="B1337" s="495" t="s">
        <v>2082</v>
      </c>
      <c r="C1337" s="495" t="s">
        <v>2057</v>
      </c>
      <c r="D1337" s="495" t="s">
        <v>2344</v>
      </c>
      <c r="E1337" s="495" t="s">
        <v>2345</v>
      </c>
      <c r="F1337" s="498">
        <v>380</v>
      </c>
      <c r="G1337" s="498">
        <v>757720</v>
      </c>
      <c r="H1337" s="498">
        <v>1</v>
      </c>
      <c r="I1337" s="498">
        <v>1994</v>
      </c>
      <c r="J1337" s="498">
        <v>431</v>
      </c>
      <c r="K1337" s="498">
        <v>860276</v>
      </c>
      <c r="L1337" s="498">
        <v>1.1353481497122948</v>
      </c>
      <c r="M1337" s="498">
        <v>1996</v>
      </c>
      <c r="N1337" s="498">
        <v>450</v>
      </c>
      <c r="O1337" s="498">
        <v>898878</v>
      </c>
      <c r="P1337" s="511">
        <v>1.1862930897957029</v>
      </c>
      <c r="Q1337" s="499">
        <v>1997.5066666666667</v>
      </c>
    </row>
    <row r="1338" spans="1:17" ht="14.4" customHeight="1" x14ac:dyDescent="0.3">
      <c r="A1338" s="494" t="s">
        <v>2692</v>
      </c>
      <c r="B1338" s="495" t="s">
        <v>2082</v>
      </c>
      <c r="C1338" s="495" t="s">
        <v>2057</v>
      </c>
      <c r="D1338" s="495" t="s">
        <v>2350</v>
      </c>
      <c r="E1338" s="495" t="s">
        <v>2351</v>
      </c>
      <c r="F1338" s="498">
        <v>69</v>
      </c>
      <c r="G1338" s="498">
        <v>185679</v>
      </c>
      <c r="H1338" s="498">
        <v>1</v>
      </c>
      <c r="I1338" s="498">
        <v>2691</v>
      </c>
      <c r="J1338" s="498">
        <v>76</v>
      </c>
      <c r="K1338" s="498">
        <v>204592</v>
      </c>
      <c r="L1338" s="498">
        <v>1.1018585839001718</v>
      </c>
      <c r="M1338" s="498">
        <v>2692</v>
      </c>
      <c r="N1338" s="498">
        <v>83</v>
      </c>
      <c r="O1338" s="498">
        <v>223568</v>
      </c>
      <c r="P1338" s="511">
        <v>1.2040564630356692</v>
      </c>
      <c r="Q1338" s="499">
        <v>2693.5903614457829</v>
      </c>
    </row>
    <row r="1339" spans="1:17" ht="14.4" customHeight="1" x14ac:dyDescent="0.3">
      <c r="A1339" s="494" t="s">
        <v>2692</v>
      </c>
      <c r="B1339" s="495" t="s">
        <v>2082</v>
      </c>
      <c r="C1339" s="495" t="s">
        <v>2057</v>
      </c>
      <c r="D1339" s="495" t="s">
        <v>2352</v>
      </c>
      <c r="E1339" s="495" t="s">
        <v>2353</v>
      </c>
      <c r="F1339" s="498">
        <v>4</v>
      </c>
      <c r="G1339" s="498">
        <v>20708</v>
      </c>
      <c r="H1339" s="498">
        <v>1</v>
      </c>
      <c r="I1339" s="498">
        <v>5177</v>
      </c>
      <c r="J1339" s="498">
        <v>2</v>
      </c>
      <c r="K1339" s="498">
        <v>10360</v>
      </c>
      <c r="L1339" s="498">
        <v>0.50028974309445629</v>
      </c>
      <c r="M1339" s="498">
        <v>5180</v>
      </c>
      <c r="N1339" s="498">
        <v>4</v>
      </c>
      <c r="O1339" s="498">
        <v>20732</v>
      </c>
      <c r="P1339" s="511">
        <v>1.0011589723778249</v>
      </c>
      <c r="Q1339" s="499">
        <v>5183</v>
      </c>
    </row>
    <row r="1340" spans="1:17" ht="14.4" customHeight="1" x14ac:dyDescent="0.3">
      <c r="A1340" s="494" t="s">
        <v>2692</v>
      </c>
      <c r="B1340" s="495" t="s">
        <v>2082</v>
      </c>
      <c r="C1340" s="495" t="s">
        <v>2057</v>
      </c>
      <c r="D1340" s="495" t="s">
        <v>2362</v>
      </c>
      <c r="E1340" s="495" t="s">
        <v>2363</v>
      </c>
      <c r="F1340" s="498">
        <v>18</v>
      </c>
      <c r="G1340" s="498">
        <v>37332</v>
      </c>
      <c r="H1340" s="498">
        <v>1</v>
      </c>
      <c r="I1340" s="498">
        <v>2074</v>
      </c>
      <c r="J1340" s="498">
        <v>18</v>
      </c>
      <c r="K1340" s="498">
        <v>37368</v>
      </c>
      <c r="L1340" s="498">
        <v>1.0009643201542913</v>
      </c>
      <c r="M1340" s="498">
        <v>2076</v>
      </c>
      <c r="N1340" s="498">
        <v>28</v>
      </c>
      <c r="O1340" s="498">
        <v>58193</v>
      </c>
      <c r="P1340" s="511">
        <v>1.5587967427408123</v>
      </c>
      <c r="Q1340" s="499">
        <v>2078.3214285714284</v>
      </c>
    </row>
    <row r="1341" spans="1:17" ht="14.4" customHeight="1" x14ac:dyDescent="0.3">
      <c r="A1341" s="494" t="s">
        <v>2692</v>
      </c>
      <c r="B1341" s="495" t="s">
        <v>2082</v>
      </c>
      <c r="C1341" s="495" t="s">
        <v>2057</v>
      </c>
      <c r="D1341" s="495" t="s">
        <v>2364</v>
      </c>
      <c r="E1341" s="495" t="s">
        <v>2365</v>
      </c>
      <c r="F1341" s="498">
        <v>9</v>
      </c>
      <c r="G1341" s="498">
        <v>1341</v>
      </c>
      <c r="H1341" s="498">
        <v>1</v>
      </c>
      <c r="I1341" s="498">
        <v>149</v>
      </c>
      <c r="J1341" s="498">
        <v>6</v>
      </c>
      <c r="K1341" s="498">
        <v>900</v>
      </c>
      <c r="L1341" s="498">
        <v>0.67114093959731547</v>
      </c>
      <c r="M1341" s="498">
        <v>150</v>
      </c>
      <c r="N1341" s="498">
        <v>4</v>
      </c>
      <c r="O1341" s="498">
        <v>603</v>
      </c>
      <c r="P1341" s="511">
        <v>0.44966442953020136</v>
      </c>
      <c r="Q1341" s="499">
        <v>150.75</v>
      </c>
    </row>
    <row r="1342" spans="1:17" ht="14.4" customHeight="1" x14ac:dyDescent="0.3">
      <c r="A1342" s="494" t="s">
        <v>2692</v>
      </c>
      <c r="B1342" s="495" t="s">
        <v>2082</v>
      </c>
      <c r="C1342" s="495" t="s">
        <v>2057</v>
      </c>
      <c r="D1342" s="495" t="s">
        <v>2366</v>
      </c>
      <c r="E1342" s="495" t="s">
        <v>2367</v>
      </c>
      <c r="F1342" s="498">
        <v>20</v>
      </c>
      <c r="G1342" s="498">
        <v>3840</v>
      </c>
      <c r="H1342" s="498">
        <v>1</v>
      </c>
      <c r="I1342" s="498">
        <v>192</v>
      </c>
      <c r="J1342" s="498">
        <v>11</v>
      </c>
      <c r="K1342" s="498">
        <v>2123</v>
      </c>
      <c r="L1342" s="498">
        <v>0.55286458333333333</v>
      </c>
      <c r="M1342" s="498">
        <v>193</v>
      </c>
      <c r="N1342" s="498">
        <v>23</v>
      </c>
      <c r="O1342" s="498">
        <v>4450</v>
      </c>
      <c r="P1342" s="511">
        <v>1.1588541666666667</v>
      </c>
      <c r="Q1342" s="499">
        <v>193.47826086956522</v>
      </c>
    </row>
    <row r="1343" spans="1:17" ht="14.4" customHeight="1" x14ac:dyDescent="0.3">
      <c r="A1343" s="494" t="s">
        <v>2692</v>
      </c>
      <c r="B1343" s="495" t="s">
        <v>2082</v>
      </c>
      <c r="C1343" s="495" t="s">
        <v>2057</v>
      </c>
      <c r="D1343" s="495" t="s">
        <v>2368</v>
      </c>
      <c r="E1343" s="495" t="s">
        <v>2369</v>
      </c>
      <c r="F1343" s="498">
        <v>1</v>
      </c>
      <c r="G1343" s="498">
        <v>197</v>
      </c>
      <c r="H1343" s="498">
        <v>1</v>
      </c>
      <c r="I1343" s="498">
        <v>197</v>
      </c>
      <c r="J1343" s="498"/>
      <c r="K1343" s="498"/>
      <c r="L1343" s="498"/>
      <c r="M1343" s="498"/>
      <c r="N1343" s="498">
        <v>4</v>
      </c>
      <c r="O1343" s="498">
        <v>792</v>
      </c>
      <c r="P1343" s="511">
        <v>4.0203045685279184</v>
      </c>
      <c r="Q1343" s="499">
        <v>198</v>
      </c>
    </row>
    <row r="1344" spans="1:17" ht="14.4" customHeight="1" x14ac:dyDescent="0.3">
      <c r="A1344" s="494" t="s">
        <v>2692</v>
      </c>
      <c r="B1344" s="495" t="s">
        <v>2082</v>
      </c>
      <c r="C1344" s="495" t="s">
        <v>2057</v>
      </c>
      <c r="D1344" s="495" t="s">
        <v>2370</v>
      </c>
      <c r="E1344" s="495" t="s">
        <v>2371</v>
      </c>
      <c r="F1344" s="498">
        <v>1</v>
      </c>
      <c r="G1344" s="498">
        <v>414</v>
      </c>
      <c r="H1344" s="498">
        <v>1</v>
      </c>
      <c r="I1344" s="498">
        <v>414</v>
      </c>
      <c r="J1344" s="498">
        <v>2</v>
      </c>
      <c r="K1344" s="498">
        <v>830</v>
      </c>
      <c r="L1344" s="498">
        <v>2.0048309178743962</v>
      </c>
      <c r="M1344" s="498">
        <v>415</v>
      </c>
      <c r="N1344" s="498">
        <v>1</v>
      </c>
      <c r="O1344" s="498">
        <v>417</v>
      </c>
      <c r="P1344" s="511">
        <v>1.0072463768115942</v>
      </c>
      <c r="Q1344" s="499">
        <v>417</v>
      </c>
    </row>
    <row r="1345" spans="1:17" ht="14.4" customHeight="1" x14ac:dyDescent="0.3">
      <c r="A1345" s="494" t="s">
        <v>2692</v>
      </c>
      <c r="B1345" s="495" t="s">
        <v>2082</v>
      </c>
      <c r="C1345" s="495" t="s">
        <v>2057</v>
      </c>
      <c r="D1345" s="495" t="s">
        <v>2374</v>
      </c>
      <c r="E1345" s="495" t="s">
        <v>2375</v>
      </c>
      <c r="F1345" s="498">
        <v>9</v>
      </c>
      <c r="G1345" s="498">
        <v>1413</v>
      </c>
      <c r="H1345" s="498">
        <v>1</v>
      </c>
      <c r="I1345" s="498">
        <v>157</v>
      </c>
      <c r="J1345" s="498">
        <v>6</v>
      </c>
      <c r="K1345" s="498">
        <v>948</v>
      </c>
      <c r="L1345" s="498">
        <v>0.6709129511677282</v>
      </c>
      <c r="M1345" s="498">
        <v>158</v>
      </c>
      <c r="N1345" s="498">
        <v>7</v>
      </c>
      <c r="O1345" s="498">
        <v>1111</v>
      </c>
      <c r="P1345" s="511">
        <v>0.78627034677990093</v>
      </c>
      <c r="Q1345" s="499">
        <v>158.71428571428572</v>
      </c>
    </row>
    <row r="1346" spans="1:17" ht="14.4" customHeight="1" x14ac:dyDescent="0.3">
      <c r="A1346" s="494" t="s">
        <v>2692</v>
      </c>
      <c r="B1346" s="495" t="s">
        <v>2082</v>
      </c>
      <c r="C1346" s="495" t="s">
        <v>2057</v>
      </c>
      <c r="D1346" s="495" t="s">
        <v>2376</v>
      </c>
      <c r="E1346" s="495" t="s">
        <v>2377</v>
      </c>
      <c r="F1346" s="498">
        <v>2</v>
      </c>
      <c r="G1346" s="498">
        <v>622</v>
      </c>
      <c r="H1346" s="498">
        <v>1</v>
      </c>
      <c r="I1346" s="498">
        <v>311</v>
      </c>
      <c r="J1346" s="498"/>
      <c r="K1346" s="498"/>
      <c r="L1346" s="498"/>
      <c r="M1346" s="498"/>
      <c r="N1346" s="498">
        <v>2</v>
      </c>
      <c r="O1346" s="498">
        <v>624</v>
      </c>
      <c r="P1346" s="511">
        <v>1.0032154340836013</v>
      </c>
      <c r="Q1346" s="499">
        <v>312</v>
      </c>
    </row>
    <row r="1347" spans="1:17" ht="14.4" customHeight="1" x14ac:dyDescent="0.3">
      <c r="A1347" s="494" t="s">
        <v>2692</v>
      </c>
      <c r="B1347" s="495" t="s">
        <v>2082</v>
      </c>
      <c r="C1347" s="495" t="s">
        <v>2057</v>
      </c>
      <c r="D1347" s="495" t="s">
        <v>2380</v>
      </c>
      <c r="E1347" s="495" t="s">
        <v>2381</v>
      </c>
      <c r="F1347" s="498">
        <v>170</v>
      </c>
      <c r="G1347" s="498">
        <v>359720</v>
      </c>
      <c r="H1347" s="498">
        <v>1</v>
      </c>
      <c r="I1347" s="498">
        <v>2116</v>
      </c>
      <c r="J1347" s="498">
        <v>186</v>
      </c>
      <c r="K1347" s="498">
        <v>393948</v>
      </c>
      <c r="L1347" s="498">
        <v>1.09515178472145</v>
      </c>
      <c r="M1347" s="498">
        <v>2118</v>
      </c>
      <c r="N1347" s="498">
        <v>218</v>
      </c>
      <c r="O1347" s="498">
        <v>462033</v>
      </c>
      <c r="P1347" s="511">
        <v>1.2844239964416768</v>
      </c>
      <c r="Q1347" s="499">
        <v>2119.4174311926604</v>
      </c>
    </row>
    <row r="1348" spans="1:17" ht="14.4" customHeight="1" x14ac:dyDescent="0.3">
      <c r="A1348" s="494" t="s">
        <v>2692</v>
      </c>
      <c r="B1348" s="495" t="s">
        <v>2082</v>
      </c>
      <c r="C1348" s="495" t="s">
        <v>2057</v>
      </c>
      <c r="D1348" s="495" t="s">
        <v>2382</v>
      </c>
      <c r="E1348" s="495" t="s">
        <v>2315</v>
      </c>
      <c r="F1348" s="498">
        <v>46</v>
      </c>
      <c r="G1348" s="498">
        <v>85652</v>
      </c>
      <c r="H1348" s="498">
        <v>1</v>
      </c>
      <c r="I1348" s="498">
        <v>1862</v>
      </c>
      <c r="J1348" s="498">
        <v>46</v>
      </c>
      <c r="K1348" s="498">
        <v>85744</v>
      </c>
      <c r="L1348" s="498">
        <v>1.0010741138560688</v>
      </c>
      <c r="M1348" s="498">
        <v>1864</v>
      </c>
      <c r="N1348" s="498">
        <v>74</v>
      </c>
      <c r="O1348" s="498">
        <v>138020</v>
      </c>
      <c r="P1348" s="511">
        <v>1.6114042871153038</v>
      </c>
      <c r="Q1348" s="499">
        <v>1865.1351351351352</v>
      </c>
    </row>
    <row r="1349" spans="1:17" ht="14.4" customHeight="1" x14ac:dyDescent="0.3">
      <c r="A1349" s="494" t="s">
        <v>2692</v>
      </c>
      <c r="B1349" s="495" t="s">
        <v>2082</v>
      </c>
      <c r="C1349" s="495" t="s">
        <v>2057</v>
      </c>
      <c r="D1349" s="495" t="s">
        <v>2383</v>
      </c>
      <c r="E1349" s="495" t="s">
        <v>2384</v>
      </c>
      <c r="F1349" s="498">
        <v>6</v>
      </c>
      <c r="G1349" s="498">
        <v>942</v>
      </c>
      <c r="H1349" s="498">
        <v>1</v>
      </c>
      <c r="I1349" s="498">
        <v>157</v>
      </c>
      <c r="J1349" s="498">
        <v>20</v>
      </c>
      <c r="K1349" s="498">
        <v>3160</v>
      </c>
      <c r="L1349" s="498">
        <v>3.3545647558386413</v>
      </c>
      <c r="M1349" s="498">
        <v>158</v>
      </c>
      <c r="N1349" s="498">
        <v>8</v>
      </c>
      <c r="O1349" s="498">
        <v>1267</v>
      </c>
      <c r="P1349" s="511">
        <v>1.3450106157112527</v>
      </c>
      <c r="Q1349" s="499">
        <v>158.375</v>
      </c>
    </row>
    <row r="1350" spans="1:17" ht="14.4" customHeight="1" x14ac:dyDescent="0.3">
      <c r="A1350" s="494" t="s">
        <v>2692</v>
      </c>
      <c r="B1350" s="495" t="s">
        <v>2082</v>
      </c>
      <c r="C1350" s="495" t="s">
        <v>2057</v>
      </c>
      <c r="D1350" s="495" t="s">
        <v>2385</v>
      </c>
      <c r="E1350" s="495" t="s">
        <v>2386</v>
      </c>
      <c r="F1350" s="498"/>
      <c r="G1350" s="498"/>
      <c r="H1350" s="498"/>
      <c r="I1350" s="498"/>
      <c r="J1350" s="498">
        <v>17</v>
      </c>
      <c r="K1350" s="498">
        <v>165087</v>
      </c>
      <c r="L1350" s="498"/>
      <c r="M1350" s="498">
        <v>9711</v>
      </c>
      <c r="N1350" s="498">
        <v>24</v>
      </c>
      <c r="O1350" s="498">
        <v>233207</v>
      </c>
      <c r="P1350" s="511"/>
      <c r="Q1350" s="499">
        <v>9716.9583333333339</v>
      </c>
    </row>
    <row r="1351" spans="1:17" ht="14.4" customHeight="1" x14ac:dyDescent="0.3">
      <c r="A1351" s="494" t="s">
        <v>2692</v>
      </c>
      <c r="B1351" s="495" t="s">
        <v>2082</v>
      </c>
      <c r="C1351" s="495" t="s">
        <v>2057</v>
      </c>
      <c r="D1351" s="495" t="s">
        <v>2391</v>
      </c>
      <c r="E1351" s="495" t="s">
        <v>2392</v>
      </c>
      <c r="F1351" s="498">
        <v>26</v>
      </c>
      <c r="G1351" s="498">
        <v>217828</v>
      </c>
      <c r="H1351" s="498">
        <v>1</v>
      </c>
      <c r="I1351" s="498">
        <v>8378</v>
      </c>
      <c r="J1351" s="498">
        <v>25</v>
      </c>
      <c r="K1351" s="498">
        <v>209600</v>
      </c>
      <c r="L1351" s="498">
        <v>0.96222707824522102</v>
      </c>
      <c r="M1351" s="498">
        <v>8384</v>
      </c>
      <c r="N1351" s="498">
        <v>38</v>
      </c>
      <c r="O1351" s="498">
        <v>318746</v>
      </c>
      <c r="P1351" s="511">
        <v>1.4632921387516757</v>
      </c>
      <c r="Q1351" s="499">
        <v>8388.0526315789466</v>
      </c>
    </row>
    <row r="1352" spans="1:17" ht="14.4" customHeight="1" x14ac:dyDescent="0.3">
      <c r="A1352" s="494" t="s">
        <v>2692</v>
      </c>
      <c r="B1352" s="495" t="s">
        <v>2082</v>
      </c>
      <c r="C1352" s="495" t="s">
        <v>2057</v>
      </c>
      <c r="D1352" s="495" t="s">
        <v>2393</v>
      </c>
      <c r="E1352" s="495" t="s">
        <v>2394</v>
      </c>
      <c r="F1352" s="498">
        <v>1</v>
      </c>
      <c r="G1352" s="498">
        <v>151</v>
      </c>
      <c r="H1352" s="498">
        <v>1</v>
      </c>
      <c r="I1352" s="498">
        <v>151</v>
      </c>
      <c r="J1352" s="498"/>
      <c r="K1352" s="498"/>
      <c r="L1352" s="498"/>
      <c r="M1352" s="498"/>
      <c r="N1352" s="498"/>
      <c r="O1352" s="498"/>
      <c r="P1352" s="511"/>
      <c r="Q1352" s="499"/>
    </row>
    <row r="1353" spans="1:17" ht="14.4" customHeight="1" x14ac:dyDescent="0.3">
      <c r="A1353" s="494" t="s">
        <v>2692</v>
      </c>
      <c r="B1353" s="495" t="s">
        <v>2082</v>
      </c>
      <c r="C1353" s="495" t="s">
        <v>2057</v>
      </c>
      <c r="D1353" s="495" t="s">
        <v>2397</v>
      </c>
      <c r="E1353" s="495" t="s">
        <v>2398</v>
      </c>
      <c r="F1353" s="498"/>
      <c r="G1353" s="498"/>
      <c r="H1353" s="498"/>
      <c r="I1353" s="498"/>
      <c r="J1353" s="498"/>
      <c r="K1353" s="498"/>
      <c r="L1353" s="498"/>
      <c r="M1353" s="498"/>
      <c r="N1353" s="498">
        <v>1</v>
      </c>
      <c r="O1353" s="498">
        <v>0</v>
      </c>
      <c r="P1353" s="511"/>
      <c r="Q1353" s="499">
        <v>0</v>
      </c>
    </row>
    <row r="1354" spans="1:17" ht="14.4" customHeight="1" x14ac:dyDescent="0.3">
      <c r="A1354" s="494" t="s">
        <v>2692</v>
      </c>
      <c r="B1354" s="495" t="s">
        <v>2082</v>
      </c>
      <c r="C1354" s="495" t="s">
        <v>2057</v>
      </c>
      <c r="D1354" s="495" t="s">
        <v>2409</v>
      </c>
      <c r="E1354" s="495" t="s">
        <v>2410</v>
      </c>
      <c r="F1354" s="498"/>
      <c r="G1354" s="498"/>
      <c r="H1354" s="498"/>
      <c r="I1354" s="498"/>
      <c r="J1354" s="498">
        <v>1</v>
      </c>
      <c r="K1354" s="498">
        <v>6454</v>
      </c>
      <c r="L1354" s="498"/>
      <c r="M1354" s="498">
        <v>6454</v>
      </c>
      <c r="N1354" s="498"/>
      <c r="O1354" s="498"/>
      <c r="P1354" s="511"/>
      <c r="Q1354" s="499"/>
    </row>
    <row r="1355" spans="1:17" ht="14.4" customHeight="1" x14ac:dyDescent="0.3">
      <c r="A1355" s="494" t="s">
        <v>2697</v>
      </c>
      <c r="B1355" s="495" t="s">
        <v>2047</v>
      </c>
      <c r="C1355" s="495" t="s">
        <v>2057</v>
      </c>
      <c r="D1355" s="495" t="s">
        <v>2070</v>
      </c>
      <c r="E1355" s="495" t="s">
        <v>2071</v>
      </c>
      <c r="F1355" s="498"/>
      <c r="G1355" s="498"/>
      <c r="H1355" s="498"/>
      <c r="I1355" s="498"/>
      <c r="J1355" s="498"/>
      <c r="K1355" s="498"/>
      <c r="L1355" s="498"/>
      <c r="M1355" s="498"/>
      <c r="N1355" s="498">
        <v>1</v>
      </c>
      <c r="O1355" s="498">
        <v>655</v>
      </c>
      <c r="P1355" s="511"/>
      <c r="Q1355" s="499">
        <v>655</v>
      </c>
    </row>
    <row r="1356" spans="1:17" ht="14.4" customHeight="1" x14ac:dyDescent="0.3">
      <c r="A1356" s="494" t="s">
        <v>2697</v>
      </c>
      <c r="B1356" s="495" t="s">
        <v>2047</v>
      </c>
      <c r="C1356" s="495" t="s">
        <v>2057</v>
      </c>
      <c r="D1356" s="495" t="s">
        <v>2072</v>
      </c>
      <c r="E1356" s="495" t="s">
        <v>2073</v>
      </c>
      <c r="F1356" s="498"/>
      <c r="G1356" s="498"/>
      <c r="H1356" s="498"/>
      <c r="I1356" s="498"/>
      <c r="J1356" s="498"/>
      <c r="K1356" s="498"/>
      <c r="L1356" s="498"/>
      <c r="M1356" s="498"/>
      <c r="N1356" s="498">
        <v>1</v>
      </c>
      <c r="O1356" s="498">
        <v>123</v>
      </c>
      <c r="P1356" s="511"/>
      <c r="Q1356" s="499">
        <v>123</v>
      </c>
    </row>
    <row r="1357" spans="1:17" ht="14.4" customHeight="1" x14ac:dyDescent="0.3">
      <c r="A1357" s="494" t="s">
        <v>2697</v>
      </c>
      <c r="B1357" s="495" t="s">
        <v>2082</v>
      </c>
      <c r="C1357" s="495" t="s">
        <v>2083</v>
      </c>
      <c r="D1357" s="495" t="s">
        <v>2088</v>
      </c>
      <c r="E1357" s="495" t="s">
        <v>672</v>
      </c>
      <c r="F1357" s="498"/>
      <c r="G1357" s="498"/>
      <c r="H1357" s="498"/>
      <c r="I1357" s="498"/>
      <c r="J1357" s="498"/>
      <c r="K1357" s="498"/>
      <c r="L1357" s="498"/>
      <c r="M1357" s="498"/>
      <c r="N1357" s="498">
        <v>0.5</v>
      </c>
      <c r="O1357" s="498">
        <v>1000.13</v>
      </c>
      <c r="P1357" s="511"/>
      <c r="Q1357" s="499">
        <v>2000.26</v>
      </c>
    </row>
    <row r="1358" spans="1:17" ht="14.4" customHeight="1" x14ac:dyDescent="0.3">
      <c r="A1358" s="494" t="s">
        <v>2697</v>
      </c>
      <c r="B1358" s="495" t="s">
        <v>2082</v>
      </c>
      <c r="C1358" s="495" t="s">
        <v>2083</v>
      </c>
      <c r="D1358" s="495" t="s">
        <v>2089</v>
      </c>
      <c r="E1358" s="495" t="s">
        <v>2090</v>
      </c>
      <c r="F1358" s="498">
        <v>0.67</v>
      </c>
      <c r="G1358" s="498">
        <v>1711.5</v>
      </c>
      <c r="H1358" s="498">
        <v>1</v>
      </c>
      <c r="I1358" s="498">
        <v>2554.4776119402982</v>
      </c>
      <c r="J1358" s="498"/>
      <c r="K1358" s="498"/>
      <c r="L1358" s="498"/>
      <c r="M1358" s="498"/>
      <c r="N1358" s="498"/>
      <c r="O1358" s="498"/>
      <c r="P1358" s="511"/>
      <c r="Q1358" s="499"/>
    </row>
    <row r="1359" spans="1:17" ht="14.4" customHeight="1" x14ac:dyDescent="0.3">
      <c r="A1359" s="494" t="s">
        <v>2697</v>
      </c>
      <c r="B1359" s="495" t="s">
        <v>2082</v>
      </c>
      <c r="C1359" s="495" t="s">
        <v>2083</v>
      </c>
      <c r="D1359" s="495" t="s">
        <v>2096</v>
      </c>
      <c r="E1359" s="495" t="s">
        <v>683</v>
      </c>
      <c r="F1359" s="498">
        <v>0.5</v>
      </c>
      <c r="G1359" s="498">
        <v>774.92</v>
      </c>
      <c r="H1359" s="498">
        <v>1</v>
      </c>
      <c r="I1359" s="498">
        <v>1549.84</v>
      </c>
      <c r="J1359" s="498">
        <v>0.5</v>
      </c>
      <c r="K1359" s="498">
        <v>490.21</v>
      </c>
      <c r="L1359" s="498">
        <v>0.63259433231817475</v>
      </c>
      <c r="M1359" s="498">
        <v>980.42</v>
      </c>
      <c r="N1359" s="498"/>
      <c r="O1359" s="498"/>
      <c r="P1359" s="511"/>
      <c r="Q1359" s="499"/>
    </row>
    <row r="1360" spans="1:17" ht="14.4" customHeight="1" x14ac:dyDescent="0.3">
      <c r="A1360" s="494" t="s">
        <v>2697</v>
      </c>
      <c r="B1360" s="495" t="s">
        <v>2082</v>
      </c>
      <c r="C1360" s="495" t="s">
        <v>2083</v>
      </c>
      <c r="D1360" s="495" t="s">
        <v>2106</v>
      </c>
      <c r="E1360" s="495" t="s">
        <v>687</v>
      </c>
      <c r="F1360" s="498"/>
      <c r="G1360" s="498"/>
      <c r="H1360" s="498"/>
      <c r="I1360" s="498"/>
      <c r="J1360" s="498">
        <v>1</v>
      </c>
      <c r="K1360" s="498">
        <v>966.74</v>
      </c>
      <c r="L1360" s="498"/>
      <c r="M1360" s="498">
        <v>966.74</v>
      </c>
      <c r="N1360" s="498"/>
      <c r="O1360" s="498"/>
      <c r="P1360" s="511"/>
      <c r="Q1360" s="499"/>
    </row>
    <row r="1361" spans="1:17" ht="14.4" customHeight="1" x14ac:dyDescent="0.3">
      <c r="A1361" s="494" t="s">
        <v>2697</v>
      </c>
      <c r="B1361" s="495" t="s">
        <v>2082</v>
      </c>
      <c r="C1361" s="495" t="s">
        <v>2083</v>
      </c>
      <c r="D1361" s="495" t="s">
        <v>2110</v>
      </c>
      <c r="E1361" s="495" t="s">
        <v>706</v>
      </c>
      <c r="F1361" s="498">
        <v>0.05</v>
      </c>
      <c r="G1361" s="498">
        <v>270.66000000000003</v>
      </c>
      <c r="H1361" s="498">
        <v>1</v>
      </c>
      <c r="I1361" s="498">
        <v>5413.2</v>
      </c>
      <c r="J1361" s="498">
        <v>0.6</v>
      </c>
      <c r="K1361" s="498">
        <v>3266.98</v>
      </c>
      <c r="L1361" s="498">
        <v>12.070420453705756</v>
      </c>
      <c r="M1361" s="498">
        <v>5444.9666666666672</v>
      </c>
      <c r="N1361" s="498"/>
      <c r="O1361" s="498"/>
      <c r="P1361" s="511"/>
      <c r="Q1361" s="499"/>
    </row>
    <row r="1362" spans="1:17" ht="14.4" customHeight="1" x14ac:dyDescent="0.3">
      <c r="A1362" s="494" t="s">
        <v>2697</v>
      </c>
      <c r="B1362" s="495" t="s">
        <v>2082</v>
      </c>
      <c r="C1362" s="495" t="s">
        <v>2083</v>
      </c>
      <c r="D1362" s="495" t="s">
        <v>2111</v>
      </c>
      <c r="E1362" s="495" t="s">
        <v>706</v>
      </c>
      <c r="F1362" s="498">
        <v>0.05</v>
      </c>
      <c r="G1362" s="498">
        <v>541.33000000000004</v>
      </c>
      <c r="H1362" s="498">
        <v>1</v>
      </c>
      <c r="I1362" s="498">
        <v>10826.6</v>
      </c>
      <c r="J1362" s="498">
        <v>0.18</v>
      </c>
      <c r="K1362" s="498">
        <v>1961.13</v>
      </c>
      <c r="L1362" s="498">
        <v>3.6227994014741469</v>
      </c>
      <c r="M1362" s="498">
        <v>10895.166666666668</v>
      </c>
      <c r="N1362" s="498">
        <v>0.17</v>
      </c>
      <c r="O1362" s="498">
        <v>1856.67</v>
      </c>
      <c r="P1362" s="511">
        <v>3.4298302329447838</v>
      </c>
      <c r="Q1362" s="499">
        <v>10921.588235294117</v>
      </c>
    </row>
    <row r="1363" spans="1:17" ht="14.4" customHeight="1" x14ac:dyDescent="0.3">
      <c r="A1363" s="494" t="s">
        <v>2697</v>
      </c>
      <c r="B1363" s="495" t="s">
        <v>2082</v>
      </c>
      <c r="C1363" s="495" t="s">
        <v>2083</v>
      </c>
      <c r="D1363" s="495" t="s">
        <v>2114</v>
      </c>
      <c r="E1363" s="495" t="s">
        <v>706</v>
      </c>
      <c r="F1363" s="498"/>
      <c r="G1363" s="498"/>
      <c r="H1363" s="498"/>
      <c r="I1363" s="498"/>
      <c r="J1363" s="498"/>
      <c r="K1363" s="498"/>
      <c r="L1363" s="498"/>
      <c r="M1363" s="498"/>
      <c r="N1363" s="498">
        <v>0.25</v>
      </c>
      <c r="O1363" s="498">
        <v>546.08000000000004</v>
      </c>
      <c r="P1363" s="511"/>
      <c r="Q1363" s="499">
        <v>2184.3200000000002</v>
      </c>
    </row>
    <row r="1364" spans="1:17" ht="14.4" customHeight="1" x14ac:dyDescent="0.3">
      <c r="A1364" s="494" t="s">
        <v>2697</v>
      </c>
      <c r="B1364" s="495" t="s">
        <v>2082</v>
      </c>
      <c r="C1364" s="495" t="s">
        <v>2083</v>
      </c>
      <c r="D1364" s="495" t="s">
        <v>2115</v>
      </c>
      <c r="E1364" s="495" t="s">
        <v>691</v>
      </c>
      <c r="F1364" s="498">
        <v>0.15</v>
      </c>
      <c r="G1364" s="498">
        <v>56.4</v>
      </c>
      <c r="H1364" s="498">
        <v>1</v>
      </c>
      <c r="I1364" s="498">
        <v>376</v>
      </c>
      <c r="J1364" s="498"/>
      <c r="K1364" s="498"/>
      <c r="L1364" s="498"/>
      <c r="M1364" s="498"/>
      <c r="N1364" s="498">
        <v>0.15</v>
      </c>
      <c r="O1364" s="498">
        <v>56.9</v>
      </c>
      <c r="P1364" s="511">
        <v>1.0088652482269505</v>
      </c>
      <c r="Q1364" s="499">
        <v>379.33333333333331</v>
      </c>
    </row>
    <row r="1365" spans="1:17" ht="14.4" customHeight="1" x14ac:dyDescent="0.3">
      <c r="A1365" s="494" t="s">
        <v>2697</v>
      </c>
      <c r="B1365" s="495" t="s">
        <v>2082</v>
      </c>
      <c r="C1365" s="495" t="s">
        <v>2048</v>
      </c>
      <c r="D1365" s="495" t="s">
        <v>2118</v>
      </c>
      <c r="E1365" s="495" t="s">
        <v>2119</v>
      </c>
      <c r="F1365" s="498"/>
      <c r="G1365" s="498"/>
      <c r="H1365" s="498"/>
      <c r="I1365" s="498"/>
      <c r="J1365" s="498">
        <v>1</v>
      </c>
      <c r="K1365" s="498">
        <v>9783.27</v>
      </c>
      <c r="L1365" s="498"/>
      <c r="M1365" s="498">
        <v>9783.27</v>
      </c>
      <c r="N1365" s="498"/>
      <c r="O1365" s="498"/>
      <c r="P1365" s="511"/>
      <c r="Q1365" s="499"/>
    </row>
    <row r="1366" spans="1:17" ht="14.4" customHeight="1" x14ac:dyDescent="0.3">
      <c r="A1366" s="494" t="s">
        <v>2697</v>
      </c>
      <c r="B1366" s="495" t="s">
        <v>2082</v>
      </c>
      <c r="C1366" s="495" t="s">
        <v>2057</v>
      </c>
      <c r="D1366" s="495" t="s">
        <v>2262</v>
      </c>
      <c r="E1366" s="495" t="s">
        <v>2263</v>
      </c>
      <c r="F1366" s="498">
        <v>5</v>
      </c>
      <c r="G1366" s="498">
        <v>1020</v>
      </c>
      <c r="H1366" s="498">
        <v>1</v>
      </c>
      <c r="I1366" s="498">
        <v>204</v>
      </c>
      <c r="J1366" s="498">
        <v>1</v>
      </c>
      <c r="K1366" s="498">
        <v>205</v>
      </c>
      <c r="L1366" s="498">
        <v>0.20098039215686275</v>
      </c>
      <c r="M1366" s="498">
        <v>205</v>
      </c>
      <c r="N1366" s="498"/>
      <c r="O1366" s="498"/>
      <c r="P1366" s="511"/>
      <c r="Q1366" s="499"/>
    </row>
    <row r="1367" spans="1:17" ht="14.4" customHeight="1" x14ac:dyDescent="0.3">
      <c r="A1367" s="494" t="s">
        <v>2697</v>
      </c>
      <c r="B1367" s="495" t="s">
        <v>2082</v>
      </c>
      <c r="C1367" s="495" t="s">
        <v>2057</v>
      </c>
      <c r="D1367" s="495" t="s">
        <v>2264</v>
      </c>
      <c r="E1367" s="495" t="s">
        <v>2265</v>
      </c>
      <c r="F1367" s="498">
        <v>3</v>
      </c>
      <c r="G1367" s="498">
        <v>447</v>
      </c>
      <c r="H1367" s="498">
        <v>1</v>
      </c>
      <c r="I1367" s="498">
        <v>149</v>
      </c>
      <c r="J1367" s="498">
        <v>3</v>
      </c>
      <c r="K1367" s="498">
        <v>450</v>
      </c>
      <c r="L1367" s="498">
        <v>1.0067114093959733</v>
      </c>
      <c r="M1367" s="498">
        <v>150</v>
      </c>
      <c r="N1367" s="498">
        <v>3</v>
      </c>
      <c r="O1367" s="498">
        <v>452</v>
      </c>
      <c r="P1367" s="511">
        <v>1.0111856823266219</v>
      </c>
      <c r="Q1367" s="499">
        <v>150.66666666666666</v>
      </c>
    </row>
    <row r="1368" spans="1:17" ht="14.4" customHeight="1" x14ac:dyDescent="0.3">
      <c r="A1368" s="494" t="s">
        <v>2697</v>
      </c>
      <c r="B1368" s="495" t="s">
        <v>2082</v>
      </c>
      <c r="C1368" s="495" t="s">
        <v>2057</v>
      </c>
      <c r="D1368" s="495" t="s">
        <v>2266</v>
      </c>
      <c r="E1368" s="495" t="s">
        <v>2267</v>
      </c>
      <c r="F1368" s="498">
        <v>4</v>
      </c>
      <c r="G1368" s="498">
        <v>724</v>
      </c>
      <c r="H1368" s="498">
        <v>1</v>
      </c>
      <c r="I1368" s="498">
        <v>181</v>
      </c>
      <c r="J1368" s="498">
        <v>5</v>
      </c>
      <c r="K1368" s="498">
        <v>910</v>
      </c>
      <c r="L1368" s="498">
        <v>1.2569060773480663</v>
      </c>
      <c r="M1368" s="498">
        <v>182</v>
      </c>
      <c r="N1368" s="498">
        <v>3</v>
      </c>
      <c r="O1368" s="498">
        <v>548</v>
      </c>
      <c r="P1368" s="511">
        <v>0.75690607734806625</v>
      </c>
      <c r="Q1368" s="499">
        <v>182.66666666666666</v>
      </c>
    </row>
    <row r="1369" spans="1:17" ht="14.4" customHeight="1" x14ac:dyDescent="0.3">
      <c r="A1369" s="494" t="s">
        <v>2697</v>
      </c>
      <c r="B1369" s="495" t="s">
        <v>2082</v>
      </c>
      <c r="C1369" s="495" t="s">
        <v>2057</v>
      </c>
      <c r="D1369" s="495" t="s">
        <v>2268</v>
      </c>
      <c r="E1369" s="495" t="s">
        <v>2269</v>
      </c>
      <c r="F1369" s="498"/>
      <c r="G1369" s="498"/>
      <c r="H1369" s="498"/>
      <c r="I1369" s="498"/>
      <c r="J1369" s="498">
        <v>1</v>
      </c>
      <c r="K1369" s="498">
        <v>124</v>
      </c>
      <c r="L1369" s="498"/>
      <c r="M1369" s="498">
        <v>124</v>
      </c>
      <c r="N1369" s="498">
        <v>5</v>
      </c>
      <c r="O1369" s="498">
        <v>625</v>
      </c>
      <c r="P1369" s="511"/>
      <c r="Q1369" s="499">
        <v>125</v>
      </c>
    </row>
    <row r="1370" spans="1:17" ht="14.4" customHeight="1" x14ac:dyDescent="0.3">
      <c r="A1370" s="494" t="s">
        <v>2697</v>
      </c>
      <c r="B1370" s="495" t="s">
        <v>2082</v>
      </c>
      <c r="C1370" s="495" t="s">
        <v>2057</v>
      </c>
      <c r="D1370" s="495" t="s">
        <v>2270</v>
      </c>
      <c r="E1370" s="495" t="s">
        <v>2271</v>
      </c>
      <c r="F1370" s="498">
        <v>9</v>
      </c>
      <c r="G1370" s="498">
        <v>1944</v>
      </c>
      <c r="H1370" s="498">
        <v>1</v>
      </c>
      <c r="I1370" s="498">
        <v>216</v>
      </c>
      <c r="J1370" s="498">
        <v>8</v>
      </c>
      <c r="K1370" s="498">
        <v>1736</v>
      </c>
      <c r="L1370" s="498">
        <v>0.89300411522633749</v>
      </c>
      <c r="M1370" s="498">
        <v>217</v>
      </c>
      <c r="N1370" s="498">
        <v>4</v>
      </c>
      <c r="O1370" s="498">
        <v>871</v>
      </c>
      <c r="P1370" s="511">
        <v>0.44804526748971191</v>
      </c>
      <c r="Q1370" s="499">
        <v>217.75</v>
      </c>
    </row>
    <row r="1371" spans="1:17" ht="14.4" customHeight="1" x14ac:dyDescent="0.3">
      <c r="A1371" s="494" t="s">
        <v>2697</v>
      </c>
      <c r="B1371" s="495" t="s">
        <v>2082</v>
      </c>
      <c r="C1371" s="495" t="s">
        <v>2057</v>
      </c>
      <c r="D1371" s="495" t="s">
        <v>2272</v>
      </c>
      <c r="E1371" s="495" t="s">
        <v>2273</v>
      </c>
      <c r="F1371" s="498">
        <v>1</v>
      </c>
      <c r="G1371" s="498">
        <v>216</v>
      </c>
      <c r="H1371" s="498">
        <v>1</v>
      </c>
      <c r="I1371" s="498">
        <v>216</v>
      </c>
      <c r="J1371" s="498"/>
      <c r="K1371" s="498"/>
      <c r="L1371" s="498"/>
      <c r="M1371" s="498"/>
      <c r="N1371" s="498"/>
      <c r="O1371" s="498"/>
      <c r="P1371" s="511"/>
      <c r="Q1371" s="499"/>
    </row>
    <row r="1372" spans="1:17" ht="14.4" customHeight="1" x14ac:dyDescent="0.3">
      <c r="A1372" s="494" t="s">
        <v>2697</v>
      </c>
      <c r="B1372" s="495" t="s">
        <v>2082</v>
      </c>
      <c r="C1372" s="495" t="s">
        <v>2057</v>
      </c>
      <c r="D1372" s="495" t="s">
        <v>2276</v>
      </c>
      <c r="E1372" s="495" t="s">
        <v>2277</v>
      </c>
      <c r="F1372" s="498">
        <v>2</v>
      </c>
      <c r="G1372" s="498">
        <v>436</v>
      </c>
      <c r="H1372" s="498">
        <v>1</v>
      </c>
      <c r="I1372" s="498">
        <v>218</v>
      </c>
      <c r="J1372" s="498"/>
      <c r="K1372" s="498"/>
      <c r="L1372" s="498"/>
      <c r="M1372" s="498"/>
      <c r="N1372" s="498">
        <v>2</v>
      </c>
      <c r="O1372" s="498">
        <v>439</v>
      </c>
      <c r="P1372" s="511">
        <v>1.0068807339449541</v>
      </c>
      <c r="Q1372" s="499">
        <v>219.5</v>
      </c>
    </row>
    <row r="1373" spans="1:17" ht="14.4" customHeight="1" x14ac:dyDescent="0.3">
      <c r="A1373" s="494" t="s">
        <v>2697</v>
      </c>
      <c r="B1373" s="495" t="s">
        <v>2082</v>
      </c>
      <c r="C1373" s="495" t="s">
        <v>2057</v>
      </c>
      <c r="D1373" s="495" t="s">
        <v>2278</v>
      </c>
      <c r="E1373" s="495" t="s">
        <v>2279</v>
      </c>
      <c r="F1373" s="498"/>
      <c r="G1373" s="498"/>
      <c r="H1373" s="498"/>
      <c r="I1373" s="498"/>
      <c r="J1373" s="498">
        <v>1</v>
      </c>
      <c r="K1373" s="498">
        <v>609</v>
      </c>
      <c r="L1373" s="498"/>
      <c r="M1373" s="498">
        <v>609</v>
      </c>
      <c r="N1373" s="498"/>
      <c r="O1373" s="498"/>
      <c r="P1373" s="511"/>
      <c r="Q1373" s="499"/>
    </row>
    <row r="1374" spans="1:17" ht="14.4" customHeight="1" x14ac:dyDescent="0.3">
      <c r="A1374" s="494" t="s">
        <v>2697</v>
      </c>
      <c r="B1374" s="495" t="s">
        <v>2082</v>
      </c>
      <c r="C1374" s="495" t="s">
        <v>2057</v>
      </c>
      <c r="D1374" s="495" t="s">
        <v>2312</v>
      </c>
      <c r="E1374" s="495" t="s">
        <v>2313</v>
      </c>
      <c r="F1374" s="498"/>
      <c r="G1374" s="498"/>
      <c r="H1374" s="498"/>
      <c r="I1374" s="498"/>
      <c r="J1374" s="498">
        <v>1</v>
      </c>
      <c r="K1374" s="498">
        <v>4702</v>
      </c>
      <c r="L1374" s="498"/>
      <c r="M1374" s="498">
        <v>4702</v>
      </c>
      <c r="N1374" s="498"/>
      <c r="O1374" s="498"/>
      <c r="P1374" s="511"/>
      <c r="Q1374" s="499"/>
    </row>
    <row r="1375" spans="1:17" ht="14.4" customHeight="1" x14ac:dyDescent="0.3">
      <c r="A1375" s="494" t="s">
        <v>2697</v>
      </c>
      <c r="B1375" s="495" t="s">
        <v>2082</v>
      </c>
      <c r="C1375" s="495" t="s">
        <v>2057</v>
      </c>
      <c r="D1375" s="495" t="s">
        <v>2334</v>
      </c>
      <c r="E1375" s="495" t="s">
        <v>2335</v>
      </c>
      <c r="F1375" s="498">
        <v>6</v>
      </c>
      <c r="G1375" s="498">
        <v>30390</v>
      </c>
      <c r="H1375" s="498">
        <v>1</v>
      </c>
      <c r="I1375" s="498">
        <v>5065</v>
      </c>
      <c r="J1375" s="498">
        <v>5</v>
      </c>
      <c r="K1375" s="498">
        <v>25340</v>
      </c>
      <c r="L1375" s="498">
        <v>0.83382691674893061</v>
      </c>
      <c r="M1375" s="498">
        <v>5068</v>
      </c>
      <c r="N1375" s="498">
        <v>9</v>
      </c>
      <c r="O1375" s="498">
        <v>45642</v>
      </c>
      <c r="P1375" s="511">
        <v>1.5018756169792695</v>
      </c>
      <c r="Q1375" s="499">
        <v>5071.333333333333</v>
      </c>
    </row>
    <row r="1376" spans="1:17" ht="14.4" customHeight="1" x14ac:dyDescent="0.3">
      <c r="A1376" s="494" t="s">
        <v>2697</v>
      </c>
      <c r="B1376" s="495" t="s">
        <v>2082</v>
      </c>
      <c r="C1376" s="495" t="s">
        <v>2057</v>
      </c>
      <c r="D1376" s="495" t="s">
        <v>2336</v>
      </c>
      <c r="E1376" s="495" t="s">
        <v>2337</v>
      </c>
      <c r="F1376" s="498">
        <v>1</v>
      </c>
      <c r="G1376" s="498">
        <v>7669</v>
      </c>
      <c r="H1376" s="498">
        <v>1</v>
      </c>
      <c r="I1376" s="498">
        <v>7669</v>
      </c>
      <c r="J1376" s="498"/>
      <c r="K1376" s="498"/>
      <c r="L1376" s="498"/>
      <c r="M1376" s="498"/>
      <c r="N1376" s="498"/>
      <c r="O1376" s="498"/>
      <c r="P1376" s="511"/>
      <c r="Q1376" s="499"/>
    </row>
    <row r="1377" spans="1:17" ht="14.4" customHeight="1" x14ac:dyDescent="0.3">
      <c r="A1377" s="494" t="s">
        <v>2697</v>
      </c>
      <c r="B1377" s="495" t="s">
        <v>2082</v>
      </c>
      <c r="C1377" s="495" t="s">
        <v>2057</v>
      </c>
      <c r="D1377" s="495" t="s">
        <v>2342</v>
      </c>
      <c r="E1377" s="495" t="s">
        <v>2343</v>
      </c>
      <c r="F1377" s="498">
        <v>34</v>
      </c>
      <c r="G1377" s="498">
        <v>5848</v>
      </c>
      <c r="H1377" s="498">
        <v>1</v>
      </c>
      <c r="I1377" s="498">
        <v>172</v>
      </c>
      <c r="J1377" s="498">
        <v>32</v>
      </c>
      <c r="K1377" s="498">
        <v>5536</v>
      </c>
      <c r="L1377" s="498">
        <v>0.94664842681258554</v>
      </c>
      <c r="M1377" s="498">
        <v>173</v>
      </c>
      <c r="N1377" s="498">
        <v>31</v>
      </c>
      <c r="O1377" s="498">
        <v>5381</v>
      </c>
      <c r="P1377" s="511">
        <v>0.92014363885088923</v>
      </c>
      <c r="Q1377" s="499">
        <v>173.58064516129033</v>
      </c>
    </row>
    <row r="1378" spans="1:17" ht="14.4" customHeight="1" x14ac:dyDescent="0.3">
      <c r="A1378" s="494" t="s">
        <v>2697</v>
      </c>
      <c r="B1378" s="495" t="s">
        <v>2082</v>
      </c>
      <c r="C1378" s="495" t="s">
        <v>2057</v>
      </c>
      <c r="D1378" s="495" t="s">
        <v>2344</v>
      </c>
      <c r="E1378" s="495" t="s">
        <v>2345</v>
      </c>
      <c r="F1378" s="498">
        <v>26</v>
      </c>
      <c r="G1378" s="498">
        <v>51844</v>
      </c>
      <c r="H1378" s="498">
        <v>1</v>
      </c>
      <c r="I1378" s="498">
        <v>1994</v>
      </c>
      <c r="J1378" s="498">
        <v>18</v>
      </c>
      <c r="K1378" s="498">
        <v>35928</v>
      </c>
      <c r="L1378" s="498">
        <v>0.69300208317259471</v>
      </c>
      <c r="M1378" s="498">
        <v>1996</v>
      </c>
      <c r="N1378" s="498">
        <v>20</v>
      </c>
      <c r="O1378" s="498">
        <v>39953</v>
      </c>
      <c r="P1378" s="511">
        <v>0.77063883959571022</v>
      </c>
      <c r="Q1378" s="499">
        <v>1997.65</v>
      </c>
    </row>
    <row r="1379" spans="1:17" ht="14.4" customHeight="1" x14ac:dyDescent="0.3">
      <c r="A1379" s="494" t="s">
        <v>2697</v>
      </c>
      <c r="B1379" s="495" t="s">
        <v>2082</v>
      </c>
      <c r="C1379" s="495" t="s">
        <v>2057</v>
      </c>
      <c r="D1379" s="495" t="s">
        <v>2350</v>
      </c>
      <c r="E1379" s="495" t="s">
        <v>2351</v>
      </c>
      <c r="F1379" s="498">
        <v>1</v>
      </c>
      <c r="G1379" s="498">
        <v>2691</v>
      </c>
      <c r="H1379" s="498">
        <v>1</v>
      </c>
      <c r="I1379" s="498">
        <v>2691</v>
      </c>
      <c r="J1379" s="498">
        <v>1</v>
      </c>
      <c r="K1379" s="498">
        <v>2692</v>
      </c>
      <c r="L1379" s="498">
        <v>1.0003716090672612</v>
      </c>
      <c r="M1379" s="498">
        <v>2692</v>
      </c>
      <c r="N1379" s="498">
        <v>1</v>
      </c>
      <c r="O1379" s="498">
        <v>2695</v>
      </c>
      <c r="P1379" s="511">
        <v>1.001486436269045</v>
      </c>
      <c r="Q1379" s="499">
        <v>2695</v>
      </c>
    </row>
    <row r="1380" spans="1:17" ht="14.4" customHeight="1" x14ac:dyDescent="0.3">
      <c r="A1380" s="494" t="s">
        <v>2697</v>
      </c>
      <c r="B1380" s="495" t="s">
        <v>2082</v>
      </c>
      <c r="C1380" s="495" t="s">
        <v>2057</v>
      </c>
      <c r="D1380" s="495" t="s">
        <v>2352</v>
      </c>
      <c r="E1380" s="495" t="s">
        <v>2353</v>
      </c>
      <c r="F1380" s="498">
        <v>1</v>
      </c>
      <c r="G1380" s="498">
        <v>5177</v>
      </c>
      <c r="H1380" s="498">
        <v>1</v>
      </c>
      <c r="I1380" s="498">
        <v>5177</v>
      </c>
      <c r="J1380" s="498">
        <v>1</v>
      </c>
      <c r="K1380" s="498">
        <v>5180</v>
      </c>
      <c r="L1380" s="498">
        <v>1.0005794861889126</v>
      </c>
      <c r="M1380" s="498">
        <v>5180</v>
      </c>
      <c r="N1380" s="498">
        <v>1</v>
      </c>
      <c r="O1380" s="498">
        <v>5186</v>
      </c>
      <c r="P1380" s="511">
        <v>1.0017384585667375</v>
      </c>
      <c r="Q1380" s="499">
        <v>5186</v>
      </c>
    </row>
    <row r="1381" spans="1:17" ht="14.4" customHeight="1" x14ac:dyDescent="0.3">
      <c r="A1381" s="494" t="s">
        <v>2697</v>
      </c>
      <c r="B1381" s="495" t="s">
        <v>2082</v>
      </c>
      <c r="C1381" s="495" t="s">
        <v>2057</v>
      </c>
      <c r="D1381" s="495" t="s">
        <v>2364</v>
      </c>
      <c r="E1381" s="495" t="s">
        <v>2365</v>
      </c>
      <c r="F1381" s="498">
        <v>5</v>
      </c>
      <c r="G1381" s="498">
        <v>745</v>
      </c>
      <c r="H1381" s="498">
        <v>1</v>
      </c>
      <c r="I1381" s="498">
        <v>149</v>
      </c>
      <c r="J1381" s="498">
        <v>2</v>
      </c>
      <c r="K1381" s="498">
        <v>300</v>
      </c>
      <c r="L1381" s="498">
        <v>0.40268456375838924</v>
      </c>
      <c r="M1381" s="498">
        <v>150</v>
      </c>
      <c r="N1381" s="498">
        <v>7</v>
      </c>
      <c r="O1381" s="498">
        <v>1055</v>
      </c>
      <c r="P1381" s="511">
        <v>1.4161073825503356</v>
      </c>
      <c r="Q1381" s="499">
        <v>150.71428571428572</v>
      </c>
    </row>
    <row r="1382" spans="1:17" ht="14.4" customHeight="1" x14ac:dyDescent="0.3">
      <c r="A1382" s="494" t="s">
        <v>2697</v>
      </c>
      <c r="B1382" s="495" t="s">
        <v>2082</v>
      </c>
      <c r="C1382" s="495" t="s">
        <v>2057</v>
      </c>
      <c r="D1382" s="495" t="s">
        <v>2366</v>
      </c>
      <c r="E1382" s="495" t="s">
        <v>2367</v>
      </c>
      <c r="F1382" s="498"/>
      <c r="G1382" s="498"/>
      <c r="H1382" s="498"/>
      <c r="I1382" s="498"/>
      <c r="J1382" s="498">
        <v>1</v>
      </c>
      <c r="K1382" s="498">
        <v>193</v>
      </c>
      <c r="L1382" s="498"/>
      <c r="M1382" s="498">
        <v>193</v>
      </c>
      <c r="N1382" s="498"/>
      <c r="O1382" s="498"/>
      <c r="P1382" s="511"/>
      <c r="Q1382" s="499"/>
    </row>
    <row r="1383" spans="1:17" ht="14.4" customHeight="1" x14ac:dyDescent="0.3">
      <c r="A1383" s="494" t="s">
        <v>2697</v>
      </c>
      <c r="B1383" s="495" t="s">
        <v>2082</v>
      </c>
      <c r="C1383" s="495" t="s">
        <v>2057</v>
      </c>
      <c r="D1383" s="495" t="s">
        <v>2368</v>
      </c>
      <c r="E1383" s="495" t="s">
        <v>2369</v>
      </c>
      <c r="F1383" s="498">
        <v>4</v>
      </c>
      <c r="G1383" s="498">
        <v>788</v>
      </c>
      <c r="H1383" s="498">
        <v>1</v>
      </c>
      <c r="I1383" s="498">
        <v>197</v>
      </c>
      <c r="J1383" s="498"/>
      <c r="K1383" s="498"/>
      <c r="L1383" s="498"/>
      <c r="M1383" s="498"/>
      <c r="N1383" s="498"/>
      <c r="O1383" s="498"/>
      <c r="P1383" s="511"/>
      <c r="Q1383" s="499"/>
    </row>
    <row r="1384" spans="1:17" ht="14.4" customHeight="1" x14ac:dyDescent="0.3">
      <c r="A1384" s="494" t="s">
        <v>2697</v>
      </c>
      <c r="B1384" s="495" t="s">
        <v>2082</v>
      </c>
      <c r="C1384" s="495" t="s">
        <v>2057</v>
      </c>
      <c r="D1384" s="495" t="s">
        <v>2370</v>
      </c>
      <c r="E1384" s="495" t="s">
        <v>2371</v>
      </c>
      <c r="F1384" s="498">
        <v>1</v>
      </c>
      <c r="G1384" s="498">
        <v>414</v>
      </c>
      <c r="H1384" s="498">
        <v>1</v>
      </c>
      <c r="I1384" s="498">
        <v>414</v>
      </c>
      <c r="J1384" s="498">
        <v>4</v>
      </c>
      <c r="K1384" s="498">
        <v>1660</v>
      </c>
      <c r="L1384" s="498">
        <v>4.0096618357487923</v>
      </c>
      <c r="M1384" s="498">
        <v>415</v>
      </c>
      <c r="N1384" s="498">
        <v>1</v>
      </c>
      <c r="O1384" s="498">
        <v>415</v>
      </c>
      <c r="P1384" s="511">
        <v>1.0024154589371981</v>
      </c>
      <c r="Q1384" s="499">
        <v>415</v>
      </c>
    </row>
    <row r="1385" spans="1:17" ht="14.4" customHeight="1" x14ac:dyDescent="0.3">
      <c r="A1385" s="494" t="s">
        <v>2697</v>
      </c>
      <c r="B1385" s="495" t="s">
        <v>2082</v>
      </c>
      <c r="C1385" s="495" t="s">
        <v>2057</v>
      </c>
      <c r="D1385" s="495" t="s">
        <v>2374</v>
      </c>
      <c r="E1385" s="495" t="s">
        <v>2375</v>
      </c>
      <c r="F1385" s="498">
        <v>2</v>
      </c>
      <c r="G1385" s="498">
        <v>314</v>
      </c>
      <c r="H1385" s="498">
        <v>1</v>
      </c>
      <c r="I1385" s="498">
        <v>157</v>
      </c>
      <c r="J1385" s="498">
        <v>1</v>
      </c>
      <c r="K1385" s="498">
        <v>158</v>
      </c>
      <c r="L1385" s="498">
        <v>0.50318471337579618</v>
      </c>
      <c r="M1385" s="498">
        <v>158</v>
      </c>
      <c r="N1385" s="498">
        <v>1</v>
      </c>
      <c r="O1385" s="498">
        <v>159</v>
      </c>
      <c r="P1385" s="511">
        <v>0.50636942675159236</v>
      </c>
      <c r="Q1385" s="499">
        <v>159</v>
      </c>
    </row>
    <row r="1386" spans="1:17" ht="14.4" customHeight="1" x14ac:dyDescent="0.3">
      <c r="A1386" s="494" t="s">
        <v>2697</v>
      </c>
      <c r="B1386" s="495" t="s">
        <v>2082</v>
      </c>
      <c r="C1386" s="495" t="s">
        <v>2057</v>
      </c>
      <c r="D1386" s="495" t="s">
        <v>2376</v>
      </c>
      <c r="E1386" s="495" t="s">
        <v>2377</v>
      </c>
      <c r="F1386" s="498"/>
      <c r="G1386" s="498"/>
      <c r="H1386" s="498"/>
      <c r="I1386" s="498"/>
      <c r="J1386" s="498">
        <v>1</v>
      </c>
      <c r="K1386" s="498">
        <v>312</v>
      </c>
      <c r="L1386" s="498"/>
      <c r="M1386" s="498">
        <v>312</v>
      </c>
      <c r="N1386" s="498"/>
      <c r="O1386" s="498"/>
      <c r="P1386" s="511"/>
      <c r="Q1386" s="499"/>
    </row>
    <row r="1387" spans="1:17" ht="14.4" customHeight="1" x14ac:dyDescent="0.3">
      <c r="A1387" s="494" t="s">
        <v>2697</v>
      </c>
      <c r="B1387" s="495" t="s">
        <v>2082</v>
      </c>
      <c r="C1387" s="495" t="s">
        <v>2057</v>
      </c>
      <c r="D1387" s="495" t="s">
        <v>2380</v>
      </c>
      <c r="E1387" s="495" t="s">
        <v>2381</v>
      </c>
      <c r="F1387" s="498">
        <v>3</v>
      </c>
      <c r="G1387" s="498">
        <v>6348</v>
      </c>
      <c r="H1387" s="498">
        <v>1</v>
      </c>
      <c r="I1387" s="498">
        <v>2116</v>
      </c>
      <c r="J1387" s="498">
        <v>7</v>
      </c>
      <c r="K1387" s="498">
        <v>14826</v>
      </c>
      <c r="L1387" s="498">
        <v>2.3355387523629489</v>
      </c>
      <c r="M1387" s="498">
        <v>2118</v>
      </c>
      <c r="N1387" s="498">
        <v>6</v>
      </c>
      <c r="O1387" s="498">
        <v>12723</v>
      </c>
      <c r="P1387" s="511">
        <v>2.0042533081285443</v>
      </c>
      <c r="Q1387" s="499">
        <v>2120.5</v>
      </c>
    </row>
    <row r="1388" spans="1:17" ht="14.4" customHeight="1" x14ac:dyDescent="0.3">
      <c r="A1388" s="494" t="s">
        <v>2697</v>
      </c>
      <c r="B1388" s="495" t="s">
        <v>2082</v>
      </c>
      <c r="C1388" s="495" t="s">
        <v>2057</v>
      </c>
      <c r="D1388" s="495" t="s">
        <v>2383</v>
      </c>
      <c r="E1388" s="495" t="s">
        <v>2384</v>
      </c>
      <c r="F1388" s="498"/>
      <c r="G1388" s="498"/>
      <c r="H1388" s="498"/>
      <c r="I1388" s="498"/>
      <c r="J1388" s="498">
        <v>1</v>
      </c>
      <c r="K1388" s="498">
        <v>158</v>
      </c>
      <c r="L1388" s="498"/>
      <c r="M1388" s="498">
        <v>158</v>
      </c>
      <c r="N1388" s="498"/>
      <c r="O1388" s="498"/>
      <c r="P1388" s="511"/>
      <c r="Q1388" s="499"/>
    </row>
    <row r="1389" spans="1:17" ht="14.4" customHeight="1" x14ac:dyDescent="0.3">
      <c r="A1389" s="494" t="s">
        <v>2697</v>
      </c>
      <c r="B1389" s="495" t="s">
        <v>2082</v>
      </c>
      <c r="C1389" s="495" t="s">
        <v>2057</v>
      </c>
      <c r="D1389" s="495" t="s">
        <v>2076</v>
      </c>
      <c r="E1389" s="495" t="s">
        <v>2077</v>
      </c>
      <c r="F1389" s="498"/>
      <c r="G1389" s="498"/>
      <c r="H1389" s="498"/>
      <c r="I1389" s="498"/>
      <c r="J1389" s="498">
        <v>1</v>
      </c>
      <c r="K1389" s="498">
        <v>112</v>
      </c>
      <c r="L1389" s="498"/>
      <c r="M1389" s="498">
        <v>112</v>
      </c>
      <c r="N1389" s="498"/>
      <c r="O1389" s="498"/>
      <c r="P1389" s="511"/>
      <c r="Q1389" s="499"/>
    </row>
    <row r="1390" spans="1:17" ht="14.4" customHeight="1" x14ac:dyDescent="0.3">
      <c r="A1390" s="494" t="s">
        <v>2698</v>
      </c>
      <c r="B1390" s="495" t="s">
        <v>2047</v>
      </c>
      <c r="C1390" s="495" t="s">
        <v>2057</v>
      </c>
      <c r="D1390" s="495" t="s">
        <v>2066</v>
      </c>
      <c r="E1390" s="495" t="s">
        <v>2067</v>
      </c>
      <c r="F1390" s="498">
        <v>1</v>
      </c>
      <c r="G1390" s="498">
        <v>324</v>
      </c>
      <c r="H1390" s="498">
        <v>1</v>
      </c>
      <c r="I1390" s="498">
        <v>324</v>
      </c>
      <c r="J1390" s="498"/>
      <c r="K1390" s="498"/>
      <c r="L1390" s="498"/>
      <c r="M1390" s="498"/>
      <c r="N1390" s="498"/>
      <c r="O1390" s="498"/>
      <c r="P1390" s="511"/>
      <c r="Q1390" s="499"/>
    </row>
    <row r="1391" spans="1:17" ht="14.4" customHeight="1" x14ac:dyDescent="0.3">
      <c r="A1391" s="494" t="s">
        <v>2698</v>
      </c>
      <c r="B1391" s="495" t="s">
        <v>2047</v>
      </c>
      <c r="C1391" s="495" t="s">
        <v>2057</v>
      </c>
      <c r="D1391" s="495" t="s">
        <v>2070</v>
      </c>
      <c r="E1391" s="495" t="s">
        <v>2071</v>
      </c>
      <c r="F1391" s="498">
        <v>2</v>
      </c>
      <c r="G1391" s="498">
        <v>1296</v>
      </c>
      <c r="H1391" s="498">
        <v>1</v>
      </c>
      <c r="I1391" s="498">
        <v>648</v>
      </c>
      <c r="J1391" s="498"/>
      <c r="K1391" s="498"/>
      <c r="L1391" s="498"/>
      <c r="M1391" s="498"/>
      <c r="N1391" s="498"/>
      <c r="O1391" s="498"/>
      <c r="P1391" s="511"/>
      <c r="Q1391" s="499"/>
    </row>
    <row r="1392" spans="1:17" ht="14.4" customHeight="1" x14ac:dyDescent="0.3">
      <c r="A1392" s="494" t="s">
        <v>2698</v>
      </c>
      <c r="B1392" s="495" t="s">
        <v>2047</v>
      </c>
      <c r="C1392" s="495" t="s">
        <v>2057</v>
      </c>
      <c r="D1392" s="495" t="s">
        <v>2072</v>
      </c>
      <c r="E1392" s="495" t="s">
        <v>2073</v>
      </c>
      <c r="F1392" s="498">
        <v>2</v>
      </c>
      <c r="G1392" s="498">
        <v>240</v>
      </c>
      <c r="H1392" s="498">
        <v>1</v>
      </c>
      <c r="I1392" s="498">
        <v>120</v>
      </c>
      <c r="J1392" s="498"/>
      <c r="K1392" s="498"/>
      <c r="L1392" s="498"/>
      <c r="M1392" s="498"/>
      <c r="N1392" s="498"/>
      <c r="O1392" s="498"/>
      <c r="P1392" s="511"/>
      <c r="Q1392" s="499"/>
    </row>
    <row r="1393" spans="1:17" ht="14.4" customHeight="1" x14ac:dyDescent="0.3">
      <c r="A1393" s="494" t="s">
        <v>2698</v>
      </c>
      <c r="B1393" s="495" t="s">
        <v>2047</v>
      </c>
      <c r="C1393" s="495" t="s">
        <v>2057</v>
      </c>
      <c r="D1393" s="495" t="s">
        <v>2074</v>
      </c>
      <c r="E1393" s="495" t="s">
        <v>2075</v>
      </c>
      <c r="F1393" s="498">
        <v>1</v>
      </c>
      <c r="G1393" s="498">
        <v>264</v>
      </c>
      <c r="H1393" s="498">
        <v>1</v>
      </c>
      <c r="I1393" s="498">
        <v>264</v>
      </c>
      <c r="J1393" s="498"/>
      <c r="K1393" s="498"/>
      <c r="L1393" s="498"/>
      <c r="M1393" s="498"/>
      <c r="N1393" s="498"/>
      <c r="O1393" s="498"/>
      <c r="P1393" s="511"/>
      <c r="Q1393" s="499"/>
    </row>
    <row r="1394" spans="1:17" ht="14.4" customHeight="1" x14ac:dyDescent="0.3">
      <c r="A1394" s="494" t="s">
        <v>2698</v>
      </c>
      <c r="B1394" s="495" t="s">
        <v>2082</v>
      </c>
      <c r="C1394" s="495" t="s">
        <v>2083</v>
      </c>
      <c r="D1394" s="495" t="s">
        <v>2111</v>
      </c>
      <c r="E1394" s="495" t="s">
        <v>706</v>
      </c>
      <c r="F1394" s="498">
        <v>0.08</v>
      </c>
      <c r="G1394" s="498">
        <v>866.13</v>
      </c>
      <c r="H1394" s="498">
        <v>1</v>
      </c>
      <c r="I1394" s="498">
        <v>10826.625</v>
      </c>
      <c r="J1394" s="498"/>
      <c r="K1394" s="498"/>
      <c r="L1394" s="498"/>
      <c r="M1394" s="498"/>
      <c r="N1394" s="498"/>
      <c r="O1394" s="498"/>
      <c r="P1394" s="511"/>
      <c r="Q1394" s="499"/>
    </row>
    <row r="1395" spans="1:17" ht="14.4" customHeight="1" x14ac:dyDescent="0.3">
      <c r="A1395" s="494" t="s">
        <v>2698</v>
      </c>
      <c r="B1395" s="495" t="s">
        <v>2082</v>
      </c>
      <c r="C1395" s="495" t="s">
        <v>2057</v>
      </c>
      <c r="D1395" s="495" t="s">
        <v>2262</v>
      </c>
      <c r="E1395" s="495" t="s">
        <v>2263</v>
      </c>
      <c r="F1395" s="498">
        <v>3</v>
      </c>
      <c r="G1395" s="498">
        <v>612</v>
      </c>
      <c r="H1395" s="498">
        <v>1</v>
      </c>
      <c r="I1395" s="498">
        <v>204</v>
      </c>
      <c r="J1395" s="498"/>
      <c r="K1395" s="498"/>
      <c r="L1395" s="498"/>
      <c r="M1395" s="498"/>
      <c r="N1395" s="498"/>
      <c r="O1395" s="498"/>
      <c r="P1395" s="511"/>
      <c r="Q1395" s="499"/>
    </row>
    <row r="1396" spans="1:17" ht="14.4" customHeight="1" x14ac:dyDescent="0.3">
      <c r="A1396" s="494" t="s">
        <v>2698</v>
      </c>
      <c r="B1396" s="495" t="s">
        <v>2082</v>
      </c>
      <c r="C1396" s="495" t="s">
        <v>2057</v>
      </c>
      <c r="D1396" s="495" t="s">
        <v>2264</v>
      </c>
      <c r="E1396" s="495" t="s">
        <v>2265</v>
      </c>
      <c r="F1396" s="498">
        <v>6</v>
      </c>
      <c r="G1396" s="498">
        <v>894</v>
      </c>
      <c r="H1396" s="498">
        <v>1</v>
      </c>
      <c r="I1396" s="498">
        <v>149</v>
      </c>
      <c r="J1396" s="498"/>
      <c r="K1396" s="498"/>
      <c r="L1396" s="498"/>
      <c r="M1396" s="498"/>
      <c r="N1396" s="498"/>
      <c r="O1396" s="498"/>
      <c r="P1396" s="511"/>
      <c r="Q1396" s="499"/>
    </row>
    <row r="1397" spans="1:17" ht="14.4" customHeight="1" x14ac:dyDescent="0.3">
      <c r="A1397" s="494" t="s">
        <v>2698</v>
      </c>
      <c r="B1397" s="495" t="s">
        <v>2082</v>
      </c>
      <c r="C1397" s="495" t="s">
        <v>2057</v>
      </c>
      <c r="D1397" s="495" t="s">
        <v>2266</v>
      </c>
      <c r="E1397" s="495" t="s">
        <v>2267</v>
      </c>
      <c r="F1397" s="498">
        <v>5</v>
      </c>
      <c r="G1397" s="498">
        <v>905</v>
      </c>
      <c r="H1397" s="498">
        <v>1</v>
      </c>
      <c r="I1397" s="498">
        <v>181</v>
      </c>
      <c r="J1397" s="498"/>
      <c r="K1397" s="498"/>
      <c r="L1397" s="498"/>
      <c r="M1397" s="498"/>
      <c r="N1397" s="498"/>
      <c r="O1397" s="498"/>
      <c r="P1397" s="511"/>
      <c r="Q1397" s="499"/>
    </row>
    <row r="1398" spans="1:17" ht="14.4" customHeight="1" x14ac:dyDescent="0.3">
      <c r="A1398" s="494" t="s">
        <v>2698</v>
      </c>
      <c r="B1398" s="495" t="s">
        <v>2082</v>
      </c>
      <c r="C1398" s="495" t="s">
        <v>2057</v>
      </c>
      <c r="D1398" s="495" t="s">
        <v>2270</v>
      </c>
      <c r="E1398" s="495" t="s">
        <v>2271</v>
      </c>
      <c r="F1398" s="498">
        <v>21</v>
      </c>
      <c r="G1398" s="498">
        <v>4536</v>
      </c>
      <c r="H1398" s="498">
        <v>1</v>
      </c>
      <c r="I1398" s="498">
        <v>216</v>
      </c>
      <c r="J1398" s="498"/>
      <c r="K1398" s="498"/>
      <c r="L1398" s="498"/>
      <c r="M1398" s="498"/>
      <c r="N1398" s="498"/>
      <c r="O1398" s="498"/>
      <c r="P1398" s="511"/>
      <c r="Q1398" s="499"/>
    </row>
    <row r="1399" spans="1:17" ht="14.4" customHeight="1" x14ac:dyDescent="0.3">
      <c r="A1399" s="494" t="s">
        <v>2698</v>
      </c>
      <c r="B1399" s="495" t="s">
        <v>2082</v>
      </c>
      <c r="C1399" s="495" t="s">
        <v>2057</v>
      </c>
      <c r="D1399" s="495" t="s">
        <v>2342</v>
      </c>
      <c r="E1399" s="495" t="s">
        <v>2343</v>
      </c>
      <c r="F1399" s="498">
        <v>22</v>
      </c>
      <c r="G1399" s="498">
        <v>3784</v>
      </c>
      <c r="H1399" s="498">
        <v>1</v>
      </c>
      <c r="I1399" s="498">
        <v>172</v>
      </c>
      <c r="J1399" s="498"/>
      <c r="K1399" s="498"/>
      <c r="L1399" s="498"/>
      <c r="M1399" s="498"/>
      <c r="N1399" s="498"/>
      <c r="O1399" s="498"/>
      <c r="P1399" s="511"/>
      <c r="Q1399" s="499"/>
    </row>
    <row r="1400" spans="1:17" ht="14.4" customHeight="1" x14ac:dyDescent="0.3">
      <c r="A1400" s="494" t="s">
        <v>2698</v>
      </c>
      <c r="B1400" s="495" t="s">
        <v>2082</v>
      </c>
      <c r="C1400" s="495" t="s">
        <v>2057</v>
      </c>
      <c r="D1400" s="495" t="s">
        <v>2344</v>
      </c>
      <c r="E1400" s="495" t="s">
        <v>2345</v>
      </c>
      <c r="F1400" s="498">
        <v>1</v>
      </c>
      <c r="G1400" s="498">
        <v>1994</v>
      </c>
      <c r="H1400" s="498">
        <v>1</v>
      </c>
      <c r="I1400" s="498">
        <v>1994</v>
      </c>
      <c r="J1400" s="498"/>
      <c r="K1400" s="498"/>
      <c r="L1400" s="498"/>
      <c r="M1400" s="498"/>
      <c r="N1400" s="498"/>
      <c r="O1400" s="498"/>
      <c r="P1400" s="511"/>
      <c r="Q1400" s="499"/>
    </row>
    <row r="1401" spans="1:17" ht="14.4" customHeight="1" x14ac:dyDescent="0.3">
      <c r="A1401" s="494" t="s">
        <v>2698</v>
      </c>
      <c r="B1401" s="495" t="s">
        <v>2082</v>
      </c>
      <c r="C1401" s="495" t="s">
        <v>2057</v>
      </c>
      <c r="D1401" s="495" t="s">
        <v>2364</v>
      </c>
      <c r="E1401" s="495" t="s">
        <v>2365</v>
      </c>
      <c r="F1401" s="498">
        <v>15</v>
      </c>
      <c r="G1401" s="498">
        <v>2235</v>
      </c>
      <c r="H1401" s="498">
        <v>1</v>
      </c>
      <c r="I1401" s="498">
        <v>149</v>
      </c>
      <c r="J1401" s="498"/>
      <c r="K1401" s="498"/>
      <c r="L1401" s="498"/>
      <c r="M1401" s="498"/>
      <c r="N1401" s="498"/>
      <c r="O1401" s="498"/>
      <c r="P1401" s="511"/>
      <c r="Q1401" s="499"/>
    </row>
    <row r="1402" spans="1:17" ht="14.4" customHeight="1" x14ac:dyDescent="0.3">
      <c r="A1402" s="494" t="s">
        <v>2698</v>
      </c>
      <c r="B1402" s="495" t="s">
        <v>2082</v>
      </c>
      <c r="C1402" s="495" t="s">
        <v>2057</v>
      </c>
      <c r="D1402" s="495" t="s">
        <v>2366</v>
      </c>
      <c r="E1402" s="495" t="s">
        <v>2367</v>
      </c>
      <c r="F1402" s="498">
        <v>1</v>
      </c>
      <c r="G1402" s="498">
        <v>192</v>
      </c>
      <c r="H1402" s="498">
        <v>1</v>
      </c>
      <c r="I1402" s="498">
        <v>192</v>
      </c>
      <c r="J1402" s="498"/>
      <c r="K1402" s="498"/>
      <c r="L1402" s="498"/>
      <c r="M1402" s="498"/>
      <c r="N1402" s="498"/>
      <c r="O1402" s="498"/>
      <c r="P1402" s="511"/>
      <c r="Q1402" s="499"/>
    </row>
    <row r="1403" spans="1:17" ht="14.4" customHeight="1" x14ac:dyDescent="0.3">
      <c r="A1403" s="494" t="s">
        <v>2698</v>
      </c>
      <c r="B1403" s="495" t="s">
        <v>2082</v>
      </c>
      <c r="C1403" s="495" t="s">
        <v>2057</v>
      </c>
      <c r="D1403" s="495" t="s">
        <v>2374</v>
      </c>
      <c r="E1403" s="495" t="s">
        <v>2375</v>
      </c>
      <c r="F1403" s="498">
        <v>1</v>
      </c>
      <c r="G1403" s="498">
        <v>157</v>
      </c>
      <c r="H1403" s="498">
        <v>1</v>
      </c>
      <c r="I1403" s="498">
        <v>157</v>
      </c>
      <c r="J1403" s="498"/>
      <c r="K1403" s="498"/>
      <c r="L1403" s="498"/>
      <c r="M1403" s="498"/>
      <c r="N1403" s="498"/>
      <c r="O1403" s="498"/>
      <c r="P1403" s="511"/>
      <c r="Q1403" s="499"/>
    </row>
    <row r="1404" spans="1:17" ht="14.4" customHeight="1" x14ac:dyDescent="0.3">
      <c r="A1404" s="494" t="s">
        <v>2698</v>
      </c>
      <c r="B1404" s="495" t="s">
        <v>2082</v>
      </c>
      <c r="C1404" s="495" t="s">
        <v>2057</v>
      </c>
      <c r="D1404" s="495" t="s">
        <v>2380</v>
      </c>
      <c r="E1404" s="495" t="s">
        <v>2381</v>
      </c>
      <c r="F1404" s="498">
        <v>1</v>
      </c>
      <c r="G1404" s="498">
        <v>2116</v>
      </c>
      <c r="H1404" s="498">
        <v>1</v>
      </c>
      <c r="I1404" s="498">
        <v>2116</v>
      </c>
      <c r="J1404" s="498"/>
      <c r="K1404" s="498"/>
      <c r="L1404" s="498"/>
      <c r="M1404" s="498"/>
      <c r="N1404" s="498"/>
      <c r="O1404" s="498"/>
      <c r="P1404" s="511"/>
      <c r="Q1404" s="499"/>
    </row>
    <row r="1405" spans="1:17" ht="14.4" customHeight="1" x14ac:dyDescent="0.3">
      <c r="A1405" s="494" t="s">
        <v>2699</v>
      </c>
      <c r="B1405" s="495" t="s">
        <v>2047</v>
      </c>
      <c r="C1405" s="495" t="s">
        <v>2057</v>
      </c>
      <c r="D1405" s="495" t="s">
        <v>2070</v>
      </c>
      <c r="E1405" s="495" t="s">
        <v>2071</v>
      </c>
      <c r="F1405" s="498"/>
      <c r="G1405" s="498"/>
      <c r="H1405" s="498"/>
      <c r="I1405" s="498"/>
      <c r="J1405" s="498">
        <v>1</v>
      </c>
      <c r="K1405" s="498">
        <v>650</v>
      </c>
      <c r="L1405" s="498"/>
      <c r="M1405" s="498">
        <v>650</v>
      </c>
      <c r="N1405" s="498"/>
      <c r="O1405" s="498"/>
      <c r="P1405" s="511"/>
      <c r="Q1405" s="499"/>
    </row>
    <row r="1406" spans="1:17" ht="14.4" customHeight="1" x14ac:dyDescent="0.3">
      <c r="A1406" s="494" t="s">
        <v>2699</v>
      </c>
      <c r="B1406" s="495" t="s">
        <v>2047</v>
      </c>
      <c r="C1406" s="495" t="s">
        <v>2057</v>
      </c>
      <c r="D1406" s="495" t="s">
        <v>2072</v>
      </c>
      <c r="E1406" s="495" t="s">
        <v>2073</v>
      </c>
      <c r="F1406" s="498"/>
      <c r="G1406" s="498"/>
      <c r="H1406" s="498"/>
      <c r="I1406" s="498"/>
      <c r="J1406" s="498">
        <v>1</v>
      </c>
      <c r="K1406" s="498">
        <v>121</v>
      </c>
      <c r="L1406" s="498"/>
      <c r="M1406" s="498">
        <v>121</v>
      </c>
      <c r="N1406" s="498"/>
      <c r="O1406" s="498"/>
      <c r="P1406" s="511"/>
      <c r="Q1406" s="499"/>
    </row>
    <row r="1407" spans="1:17" ht="14.4" customHeight="1" x14ac:dyDescent="0.3">
      <c r="A1407" s="494" t="s">
        <v>2699</v>
      </c>
      <c r="B1407" s="495" t="s">
        <v>2047</v>
      </c>
      <c r="C1407" s="495" t="s">
        <v>2057</v>
      </c>
      <c r="D1407" s="495" t="s">
        <v>2074</v>
      </c>
      <c r="E1407" s="495" t="s">
        <v>2075</v>
      </c>
      <c r="F1407" s="498"/>
      <c r="G1407" s="498"/>
      <c r="H1407" s="498"/>
      <c r="I1407" s="498"/>
      <c r="J1407" s="498">
        <v>1</v>
      </c>
      <c r="K1407" s="498">
        <v>266</v>
      </c>
      <c r="L1407" s="498"/>
      <c r="M1407" s="498">
        <v>266</v>
      </c>
      <c r="N1407" s="498"/>
      <c r="O1407" s="498"/>
      <c r="P1407" s="511"/>
      <c r="Q1407" s="499"/>
    </row>
    <row r="1408" spans="1:17" ht="14.4" customHeight="1" x14ac:dyDescent="0.3">
      <c r="A1408" s="494" t="s">
        <v>2699</v>
      </c>
      <c r="B1408" s="495" t="s">
        <v>2082</v>
      </c>
      <c r="C1408" s="495" t="s">
        <v>2083</v>
      </c>
      <c r="D1408" s="495" t="s">
        <v>2088</v>
      </c>
      <c r="E1408" s="495" t="s">
        <v>672</v>
      </c>
      <c r="F1408" s="498"/>
      <c r="G1408" s="498"/>
      <c r="H1408" s="498"/>
      <c r="I1408" s="498"/>
      <c r="J1408" s="498"/>
      <c r="K1408" s="498"/>
      <c r="L1408" s="498"/>
      <c r="M1408" s="498"/>
      <c r="N1408" s="498">
        <v>1</v>
      </c>
      <c r="O1408" s="498">
        <v>2000.27</v>
      </c>
      <c r="P1408" s="511"/>
      <c r="Q1408" s="499">
        <v>2000.27</v>
      </c>
    </row>
    <row r="1409" spans="1:17" ht="14.4" customHeight="1" x14ac:dyDescent="0.3">
      <c r="A1409" s="494" t="s">
        <v>2699</v>
      </c>
      <c r="B1409" s="495" t="s">
        <v>2082</v>
      </c>
      <c r="C1409" s="495" t="s">
        <v>2083</v>
      </c>
      <c r="D1409" s="495" t="s">
        <v>2089</v>
      </c>
      <c r="E1409" s="495" t="s">
        <v>2090</v>
      </c>
      <c r="F1409" s="498">
        <v>2.67</v>
      </c>
      <c r="G1409" s="498">
        <v>7070.76</v>
      </c>
      <c r="H1409" s="498">
        <v>1</v>
      </c>
      <c r="I1409" s="498">
        <v>2648.2247191011238</v>
      </c>
      <c r="J1409" s="498">
        <v>1.33</v>
      </c>
      <c r="K1409" s="498">
        <v>3522.14</v>
      </c>
      <c r="L1409" s="498">
        <v>0.49812749973128767</v>
      </c>
      <c r="M1409" s="498">
        <v>2648.2255639097743</v>
      </c>
      <c r="N1409" s="498">
        <v>2.0100000000000002</v>
      </c>
      <c r="O1409" s="498">
        <v>5369.61</v>
      </c>
      <c r="P1409" s="511">
        <v>0.75941058669789374</v>
      </c>
      <c r="Q1409" s="499">
        <v>2671.4477611940292</v>
      </c>
    </row>
    <row r="1410" spans="1:17" ht="14.4" customHeight="1" x14ac:dyDescent="0.3">
      <c r="A1410" s="494" t="s">
        <v>2699</v>
      </c>
      <c r="B1410" s="495" t="s">
        <v>2082</v>
      </c>
      <c r="C1410" s="495" t="s">
        <v>2083</v>
      </c>
      <c r="D1410" s="495" t="s">
        <v>2096</v>
      </c>
      <c r="E1410" s="495" t="s">
        <v>683</v>
      </c>
      <c r="F1410" s="498"/>
      <c r="G1410" s="498"/>
      <c r="H1410" s="498"/>
      <c r="I1410" s="498"/>
      <c r="J1410" s="498"/>
      <c r="K1410" s="498"/>
      <c r="L1410" s="498"/>
      <c r="M1410" s="498"/>
      <c r="N1410" s="498">
        <v>0.5</v>
      </c>
      <c r="O1410" s="498">
        <v>494.51</v>
      </c>
      <c r="P1410" s="511"/>
      <c r="Q1410" s="499">
        <v>989.02</v>
      </c>
    </row>
    <row r="1411" spans="1:17" ht="14.4" customHeight="1" x14ac:dyDescent="0.3">
      <c r="A1411" s="494" t="s">
        <v>2699</v>
      </c>
      <c r="B1411" s="495" t="s">
        <v>2082</v>
      </c>
      <c r="C1411" s="495" t="s">
        <v>2083</v>
      </c>
      <c r="D1411" s="495" t="s">
        <v>2099</v>
      </c>
      <c r="E1411" s="495" t="s">
        <v>781</v>
      </c>
      <c r="F1411" s="498"/>
      <c r="G1411" s="498"/>
      <c r="H1411" s="498"/>
      <c r="I1411" s="498"/>
      <c r="J1411" s="498">
        <v>0.09</v>
      </c>
      <c r="K1411" s="498">
        <v>1160.99</v>
      </c>
      <c r="L1411" s="498"/>
      <c r="M1411" s="498">
        <v>12899.888888888889</v>
      </c>
      <c r="N1411" s="498"/>
      <c r="O1411" s="498"/>
      <c r="P1411" s="511"/>
      <c r="Q1411" s="499"/>
    </row>
    <row r="1412" spans="1:17" ht="14.4" customHeight="1" x14ac:dyDescent="0.3">
      <c r="A1412" s="494" t="s">
        <v>2699</v>
      </c>
      <c r="B1412" s="495" t="s">
        <v>2082</v>
      </c>
      <c r="C1412" s="495" t="s">
        <v>2083</v>
      </c>
      <c r="D1412" s="495" t="s">
        <v>2111</v>
      </c>
      <c r="E1412" s="495" t="s">
        <v>706</v>
      </c>
      <c r="F1412" s="498"/>
      <c r="G1412" s="498"/>
      <c r="H1412" s="498"/>
      <c r="I1412" s="498"/>
      <c r="J1412" s="498">
        <v>7.0000000000000007E-2</v>
      </c>
      <c r="K1412" s="498">
        <v>764.51</v>
      </c>
      <c r="L1412" s="498"/>
      <c r="M1412" s="498">
        <v>10921.571428571428</v>
      </c>
      <c r="N1412" s="498">
        <v>0.05</v>
      </c>
      <c r="O1412" s="498">
        <v>546.08000000000004</v>
      </c>
      <c r="P1412" s="511"/>
      <c r="Q1412" s="499">
        <v>10921.6</v>
      </c>
    </row>
    <row r="1413" spans="1:17" ht="14.4" customHeight="1" x14ac:dyDescent="0.3">
      <c r="A1413" s="494" t="s">
        <v>2699</v>
      </c>
      <c r="B1413" s="495" t="s">
        <v>2082</v>
      </c>
      <c r="C1413" s="495" t="s">
        <v>2083</v>
      </c>
      <c r="D1413" s="495" t="s">
        <v>2114</v>
      </c>
      <c r="E1413" s="495" t="s">
        <v>706</v>
      </c>
      <c r="F1413" s="498"/>
      <c r="G1413" s="498"/>
      <c r="H1413" s="498"/>
      <c r="I1413" s="498"/>
      <c r="J1413" s="498"/>
      <c r="K1413" s="498"/>
      <c r="L1413" s="498"/>
      <c r="M1413" s="498"/>
      <c r="N1413" s="498">
        <v>0.5</v>
      </c>
      <c r="O1413" s="498">
        <v>1092.1600000000001</v>
      </c>
      <c r="P1413" s="511"/>
      <c r="Q1413" s="499">
        <v>2184.3200000000002</v>
      </c>
    </row>
    <row r="1414" spans="1:17" ht="14.4" customHeight="1" x14ac:dyDescent="0.3">
      <c r="A1414" s="494" t="s">
        <v>2699</v>
      </c>
      <c r="B1414" s="495" t="s">
        <v>2082</v>
      </c>
      <c r="C1414" s="495" t="s">
        <v>2083</v>
      </c>
      <c r="D1414" s="495" t="s">
        <v>2115</v>
      </c>
      <c r="E1414" s="495" t="s">
        <v>691</v>
      </c>
      <c r="F1414" s="498"/>
      <c r="G1414" s="498"/>
      <c r="H1414" s="498"/>
      <c r="I1414" s="498"/>
      <c r="J1414" s="498">
        <v>0.15</v>
      </c>
      <c r="K1414" s="498">
        <v>56.9</v>
      </c>
      <c r="L1414" s="498"/>
      <c r="M1414" s="498">
        <v>379.33333333333331</v>
      </c>
      <c r="N1414" s="498"/>
      <c r="O1414" s="498"/>
      <c r="P1414" s="511"/>
      <c r="Q1414" s="499"/>
    </row>
    <row r="1415" spans="1:17" ht="14.4" customHeight="1" x14ac:dyDescent="0.3">
      <c r="A1415" s="494" t="s">
        <v>2699</v>
      </c>
      <c r="B1415" s="495" t="s">
        <v>2082</v>
      </c>
      <c r="C1415" s="495" t="s">
        <v>2048</v>
      </c>
      <c r="D1415" s="495" t="s">
        <v>2130</v>
      </c>
      <c r="E1415" s="495" t="s">
        <v>2129</v>
      </c>
      <c r="F1415" s="498"/>
      <c r="G1415" s="498"/>
      <c r="H1415" s="498"/>
      <c r="I1415" s="498"/>
      <c r="J1415" s="498">
        <v>1</v>
      </c>
      <c r="K1415" s="498">
        <v>1707.31</v>
      </c>
      <c r="L1415" s="498"/>
      <c r="M1415" s="498">
        <v>1707.31</v>
      </c>
      <c r="N1415" s="498"/>
      <c r="O1415" s="498"/>
      <c r="P1415" s="511"/>
      <c r="Q1415" s="499"/>
    </row>
    <row r="1416" spans="1:17" ht="14.4" customHeight="1" x14ac:dyDescent="0.3">
      <c r="A1416" s="494" t="s">
        <v>2699</v>
      </c>
      <c r="B1416" s="495" t="s">
        <v>2082</v>
      </c>
      <c r="C1416" s="495" t="s">
        <v>2048</v>
      </c>
      <c r="D1416" s="495" t="s">
        <v>2134</v>
      </c>
      <c r="E1416" s="495" t="s">
        <v>2135</v>
      </c>
      <c r="F1416" s="498"/>
      <c r="G1416" s="498"/>
      <c r="H1416" s="498"/>
      <c r="I1416" s="498"/>
      <c r="J1416" s="498">
        <v>1</v>
      </c>
      <c r="K1416" s="498">
        <v>1027.76</v>
      </c>
      <c r="L1416" s="498"/>
      <c r="M1416" s="498">
        <v>1027.76</v>
      </c>
      <c r="N1416" s="498"/>
      <c r="O1416" s="498"/>
      <c r="P1416" s="511"/>
      <c r="Q1416" s="499"/>
    </row>
    <row r="1417" spans="1:17" ht="14.4" customHeight="1" x14ac:dyDescent="0.3">
      <c r="A1417" s="494" t="s">
        <v>2699</v>
      </c>
      <c r="B1417" s="495" t="s">
        <v>2082</v>
      </c>
      <c r="C1417" s="495" t="s">
        <v>2048</v>
      </c>
      <c r="D1417" s="495" t="s">
        <v>2152</v>
      </c>
      <c r="E1417" s="495" t="s">
        <v>2153</v>
      </c>
      <c r="F1417" s="498"/>
      <c r="G1417" s="498"/>
      <c r="H1417" s="498"/>
      <c r="I1417" s="498"/>
      <c r="J1417" s="498">
        <v>1</v>
      </c>
      <c r="K1417" s="498">
        <v>6890.78</v>
      </c>
      <c r="L1417" s="498"/>
      <c r="M1417" s="498">
        <v>6890.78</v>
      </c>
      <c r="N1417" s="498"/>
      <c r="O1417" s="498"/>
      <c r="P1417" s="511"/>
      <c r="Q1417" s="499"/>
    </row>
    <row r="1418" spans="1:17" ht="14.4" customHeight="1" x14ac:dyDescent="0.3">
      <c r="A1418" s="494" t="s">
        <v>2699</v>
      </c>
      <c r="B1418" s="495" t="s">
        <v>2082</v>
      </c>
      <c r="C1418" s="495" t="s">
        <v>2048</v>
      </c>
      <c r="D1418" s="495" t="s">
        <v>2216</v>
      </c>
      <c r="E1418" s="495" t="s">
        <v>2217</v>
      </c>
      <c r="F1418" s="498"/>
      <c r="G1418" s="498"/>
      <c r="H1418" s="498"/>
      <c r="I1418" s="498"/>
      <c r="J1418" s="498">
        <v>1</v>
      </c>
      <c r="K1418" s="498">
        <v>1305.82</v>
      </c>
      <c r="L1418" s="498"/>
      <c r="M1418" s="498">
        <v>1305.82</v>
      </c>
      <c r="N1418" s="498"/>
      <c r="O1418" s="498"/>
      <c r="P1418" s="511"/>
      <c r="Q1418" s="499"/>
    </row>
    <row r="1419" spans="1:17" ht="14.4" customHeight="1" x14ac:dyDescent="0.3">
      <c r="A1419" s="494" t="s">
        <v>2699</v>
      </c>
      <c r="B1419" s="495" t="s">
        <v>2082</v>
      </c>
      <c r="C1419" s="495" t="s">
        <v>2048</v>
      </c>
      <c r="D1419" s="495" t="s">
        <v>2218</v>
      </c>
      <c r="E1419" s="495" t="s">
        <v>2219</v>
      </c>
      <c r="F1419" s="498"/>
      <c r="G1419" s="498"/>
      <c r="H1419" s="498"/>
      <c r="I1419" s="498"/>
      <c r="J1419" s="498">
        <v>1</v>
      </c>
      <c r="K1419" s="498">
        <v>359.1</v>
      </c>
      <c r="L1419" s="498"/>
      <c r="M1419" s="498">
        <v>359.1</v>
      </c>
      <c r="N1419" s="498"/>
      <c r="O1419" s="498"/>
      <c r="P1419" s="511"/>
      <c r="Q1419" s="499"/>
    </row>
    <row r="1420" spans="1:17" ht="14.4" customHeight="1" x14ac:dyDescent="0.3">
      <c r="A1420" s="494" t="s">
        <v>2699</v>
      </c>
      <c r="B1420" s="495" t="s">
        <v>2082</v>
      </c>
      <c r="C1420" s="495" t="s">
        <v>2057</v>
      </c>
      <c r="D1420" s="495" t="s">
        <v>2262</v>
      </c>
      <c r="E1420" s="495" t="s">
        <v>2263</v>
      </c>
      <c r="F1420" s="498">
        <v>3</v>
      </c>
      <c r="G1420" s="498">
        <v>612</v>
      </c>
      <c r="H1420" s="498">
        <v>1</v>
      </c>
      <c r="I1420" s="498">
        <v>204</v>
      </c>
      <c r="J1420" s="498">
        <v>4</v>
      </c>
      <c r="K1420" s="498">
        <v>820</v>
      </c>
      <c r="L1420" s="498">
        <v>1.3398692810457515</v>
      </c>
      <c r="M1420" s="498">
        <v>205</v>
      </c>
      <c r="N1420" s="498">
        <v>4</v>
      </c>
      <c r="O1420" s="498">
        <v>821</v>
      </c>
      <c r="P1420" s="511">
        <v>1.3415032679738561</v>
      </c>
      <c r="Q1420" s="499">
        <v>205.25</v>
      </c>
    </row>
    <row r="1421" spans="1:17" ht="14.4" customHeight="1" x14ac:dyDescent="0.3">
      <c r="A1421" s="494" t="s">
        <v>2699</v>
      </c>
      <c r="B1421" s="495" t="s">
        <v>2082</v>
      </c>
      <c r="C1421" s="495" t="s">
        <v>2057</v>
      </c>
      <c r="D1421" s="495" t="s">
        <v>2264</v>
      </c>
      <c r="E1421" s="495" t="s">
        <v>2265</v>
      </c>
      <c r="F1421" s="498">
        <v>1</v>
      </c>
      <c r="G1421" s="498">
        <v>149</v>
      </c>
      <c r="H1421" s="498">
        <v>1</v>
      </c>
      <c r="I1421" s="498">
        <v>149</v>
      </c>
      <c r="J1421" s="498">
        <v>2</v>
      </c>
      <c r="K1421" s="498">
        <v>300</v>
      </c>
      <c r="L1421" s="498">
        <v>2.0134228187919465</v>
      </c>
      <c r="M1421" s="498">
        <v>150</v>
      </c>
      <c r="N1421" s="498"/>
      <c r="O1421" s="498"/>
      <c r="P1421" s="511"/>
      <c r="Q1421" s="499"/>
    </row>
    <row r="1422" spans="1:17" ht="14.4" customHeight="1" x14ac:dyDescent="0.3">
      <c r="A1422" s="494" t="s">
        <v>2699</v>
      </c>
      <c r="B1422" s="495" t="s">
        <v>2082</v>
      </c>
      <c r="C1422" s="495" t="s">
        <v>2057</v>
      </c>
      <c r="D1422" s="495" t="s">
        <v>2266</v>
      </c>
      <c r="E1422" s="495" t="s">
        <v>2267</v>
      </c>
      <c r="F1422" s="498">
        <v>3</v>
      </c>
      <c r="G1422" s="498">
        <v>543</v>
      </c>
      <c r="H1422" s="498">
        <v>1</v>
      </c>
      <c r="I1422" s="498">
        <v>181</v>
      </c>
      <c r="J1422" s="498">
        <v>1</v>
      </c>
      <c r="K1422" s="498">
        <v>182</v>
      </c>
      <c r="L1422" s="498">
        <v>0.33517495395948432</v>
      </c>
      <c r="M1422" s="498">
        <v>182</v>
      </c>
      <c r="N1422" s="498">
        <v>4</v>
      </c>
      <c r="O1422" s="498">
        <v>729</v>
      </c>
      <c r="P1422" s="511">
        <v>1.3425414364640884</v>
      </c>
      <c r="Q1422" s="499">
        <v>182.25</v>
      </c>
    </row>
    <row r="1423" spans="1:17" ht="14.4" customHeight="1" x14ac:dyDescent="0.3">
      <c r="A1423" s="494" t="s">
        <v>2699</v>
      </c>
      <c r="B1423" s="495" t="s">
        <v>2082</v>
      </c>
      <c r="C1423" s="495" t="s">
        <v>2057</v>
      </c>
      <c r="D1423" s="495" t="s">
        <v>2268</v>
      </c>
      <c r="E1423" s="495" t="s">
        <v>2269</v>
      </c>
      <c r="F1423" s="498">
        <v>4</v>
      </c>
      <c r="G1423" s="498">
        <v>496</v>
      </c>
      <c r="H1423" s="498">
        <v>1</v>
      </c>
      <c r="I1423" s="498">
        <v>124</v>
      </c>
      <c r="J1423" s="498">
        <v>3</v>
      </c>
      <c r="K1423" s="498">
        <v>372</v>
      </c>
      <c r="L1423" s="498">
        <v>0.75</v>
      </c>
      <c r="M1423" s="498">
        <v>124</v>
      </c>
      <c r="N1423" s="498">
        <v>1</v>
      </c>
      <c r="O1423" s="498">
        <v>125</v>
      </c>
      <c r="P1423" s="511">
        <v>0.25201612903225806</v>
      </c>
      <c r="Q1423" s="499">
        <v>125</v>
      </c>
    </row>
    <row r="1424" spans="1:17" ht="14.4" customHeight="1" x14ac:dyDescent="0.3">
      <c r="A1424" s="494" t="s">
        <v>2699</v>
      </c>
      <c r="B1424" s="495" t="s">
        <v>2082</v>
      </c>
      <c r="C1424" s="495" t="s">
        <v>2057</v>
      </c>
      <c r="D1424" s="495" t="s">
        <v>2270</v>
      </c>
      <c r="E1424" s="495" t="s">
        <v>2271</v>
      </c>
      <c r="F1424" s="498">
        <v>10</v>
      </c>
      <c r="G1424" s="498">
        <v>2160</v>
      </c>
      <c r="H1424" s="498">
        <v>1</v>
      </c>
      <c r="I1424" s="498">
        <v>216</v>
      </c>
      <c r="J1424" s="498">
        <v>6</v>
      </c>
      <c r="K1424" s="498">
        <v>1302</v>
      </c>
      <c r="L1424" s="498">
        <v>0.60277777777777775</v>
      </c>
      <c r="M1424" s="498">
        <v>217</v>
      </c>
      <c r="N1424" s="498">
        <v>10</v>
      </c>
      <c r="O1424" s="498">
        <v>2175</v>
      </c>
      <c r="P1424" s="511">
        <v>1.0069444444444444</v>
      </c>
      <c r="Q1424" s="499">
        <v>217.5</v>
      </c>
    </row>
    <row r="1425" spans="1:17" ht="14.4" customHeight="1" x14ac:dyDescent="0.3">
      <c r="A1425" s="494" t="s">
        <v>2699</v>
      </c>
      <c r="B1425" s="495" t="s">
        <v>2082</v>
      </c>
      <c r="C1425" s="495" t="s">
        <v>2057</v>
      </c>
      <c r="D1425" s="495" t="s">
        <v>2276</v>
      </c>
      <c r="E1425" s="495" t="s">
        <v>2277</v>
      </c>
      <c r="F1425" s="498"/>
      <c r="G1425" s="498"/>
      <c r="H1425" s="498"/>
      <c r="I1425" s="498"/>
      <c r="J1425" s="498">
        <v>1</v>
      </c>
      <c r="K1425" s="498">
        <v>219</v>
      </c>
      <c r="L1425" s="498"/>
      <c r="M1425" s="498">
        <v>219</v>
      </c>
      <c r="N1425" s="498">
        <v>1</v>
      </c>
      <c r="O1425" s="498">
        <v>220</v>
      </c>
      <c r="P1425" s="511"/>
      <c r="Q1425" s="499">
        <v>220</v>
      </c>
    </row>
    <row r="1426" spans="1:17" ht="14.4" customHeight="1" x14ac:dyDescent="0.3">
      <c r="A1426" s="494" t="s">
        <v>2699</v>
      </c>
      <c r="B1426" s="495" t="s">
        <v>2082</v>
      </c>
      <c r="C1426" s="495" t="s">
        <v>2057</v>
      </c>
      <c r="D1426" s="495" t="s">
        <v>2292</v>
      </c>
      <c r="E1426" s="495" t="s">
        <v>2293</v>
      </c>
      <c r="F1426" s="498"/>
      <c r="G1426" s="498"/>
      <c r="H1426" s="498"/>
      <c r="I1426" s="498"/>
      <c r="J1426" s="498">
        <v>1</v>
      </c>
      <c r="K1426" s="498">
        <v>257</v>
      </c>
      <c r="L1426" s="498"/>
      <c r="M1426" s="498">
        <v>257</v>
      </c>
      <c r="N1426" s="498"/>
      <c r="O1426" s="498"/>
      <c r="P1426" s="511"/>
      <c r="Q1426" s="499"/>
    </row>
    <row r="1427" spans="1:17" ht="14.4" customHeight="1" x14ac:dyDescent="0.3">
      <c r="A1427" s="494" t="s">
        <v>2699</v>
      </c>
      <c r="B1427" s="495" t="s">
        <v>2082</v>
      </c>
      <c r="C1427" s="495" t="s">
        <v>2057</v>
      </c>
      <c r="D1427" s="495" t="s">
        <v>2314</v>
      </c>
      <c r="E1427" s="495" t="s">
        <v>2315</v>
      </c>
      <c r="F1427" s="498"/>
      <c r="G1427" s="498"/>
      <c r="H1427" s="498"/>
      <c r="I1427" s="498"/>
      <c r="J1427" s="498">
        <v>2</v>
      </c>
      <c r="K1427" s="498">
        <v>7630</v>
      </c>
      <c r="L1427" s="498"/>
      <c r="M1427" s="498">
        <v>3815</v>
      </c>
      <c r="N1427" s="498"/>
      <c r="O1427" s="498"/>
      <c r="P1427" s="511"/>
      <c r="Q1427" s="499"/>
    </row>
    <row r="1428" spans="1:17" ht="14.4" customHeight="1" x14ac:dyDescent="0.3">
      <c r="A1428" s="494" t="s">
        <v>2699</v>
      </c>
      <c r="B1428" s="495" t="s">
        <v>2082</v>
      </c>
      <c r="C1428" s="495" t="s">
        <v>2057</v>
      </c>
      <c r="D1428" s="495" t="s">
        <v>2318</v>
      </c>
      <c r="E1428" s="495" t="s">
        <v>2319</v>
      </c>
      <c r="F1428" s="498"/>
      <c r="G1428" s="498"/>
      <c r="H1428" s="498"/>
      <c r="I1428" s="498"/>
      <c r="J1428" s="498">
        <v>1</v>
      </c>
      <c r="K1428" s="498">
        <v>7835</v>
      </c>
      <c r="L1428" s="498"/>
      <c r="M1428" s="498">
        <v>7835</v>
      </c>
      <c r="N1428" s="498"/>
      <c r="O1428" s="498"/>
      <c r="P1428" s="511"/>
      <c r="Q1428" s="499"/>
    </row>
    <row r="1429" spans="1:17" ht="14.4" customHeight="1" x14ac:dyDescent="0.3">
      <c r="A1429" s="494" t="s">
        <v>2699</v>
      </c>
      <c r="B1429" s="495" t="s">
        <v>2082</v>
      </c>
      <c r="C1429" s="495" t="s">
        <v>2057</v>
      </c>
      <c r="D1429" s="495" t="s">
        <v>2330</v>
      </c>
      <c r="E1429" s="495" t="s">
        <v>2331</v>
      </c>
      <c r="F1429" s="498"/>
      <c r="G1429" s="498"/>
      <c r="H1429" s="498"/>
      <c r="I1429" s="498"/>
      <c r="J1429" s="498">
        <v>1</v>
      </c>
      <c r="K1429" s="498">
        <v>1277</v>
      </c>
      <c r="L1429" s="498"/>
      <c r="M1429" s="498">
        <v>1277</v>
      </c>
      <c r="N1429" s="498"/>
      <c r="O1429" s="498"/>
      <c r="P1429" s="511"/>
      <c r="Q1429" s="499"/>
    </row>
    <row r="1430" spans="1:17" ht="14.4" customHeight="1" x14ac:dyDescent="0.3">
      <c r="A1430" s="494" t="s">
        <v>2699</v>
      </c>
      <c r="B1430" s="495" t="s">
        <v>2082</v>
      </c>
      <c r="C1430" s="495" t="s">
        <v>2057</v>
      </c>
      <c r="D1430" s="495" t="s">
        <v>2332</v>
      </c>
      <c r="E1430" s="495" t="s">
        <v>2333</v>
      </c>
      <c r="F1430" s="498"/>
      <c r="G1430" s="498"/>
      <c r="H1430" s="498"/>
      <c r="I1430" s="498"/>
      <c r="J1430" s="498">
        <v>1</v>
      </c>
      <c r="K1430" s="498">
        <v>1164</v>
      </c>
      <c r="L1430" s="498"/>
      <c r="M1430" s="498">
        <v>1164</v>
      </c>
      <c r="N1430" s="498"/>
      <c r="O1430" s="498"/>
      <c r="P1430" s="511"/>
      <c r="Q1430" s="499"/>
    </row>
    <row r="1431" spans="1:17" ht="14.4" customHeight="1" x14ac:dyDescent="0.3">
      <c r="A1431" s="494" t="s">
        <v>2699</v>
      </c>
      <c r="B1431" s="495" t="s">
        <v>2082</v>
      </c>
      <c r="C1431" s="495" t="s">
        <v>2057</v>
      </c>
      <c r="D1431" s="495" t="s">
        <v>2334</v>
      </c>
      <c r="E1431" s="495" t="s">
        <v>2335</v>
      </c>
      <c r="F1431" s="498">
        <v>4</v>
      </c>
      <c r="G1431" s="498">
        <v>20260</v>
      </c>
      <c r="H1431" s="498">
        <v>1</v>
      </c>
      <c r="I1431" s="498">
        <v>5065</v>
      </c>
      <c r="J1431" s="498">
        <v>5</v>
      </c>
      <c r="K1431" s="498">
        <v>25340</v>
      </c>
      <c r="L1431" s="498">
        <v>1.2507403751233959</v>
      </c>
      <c r="M1431" s="498">
        <v>5068</v>
      </c>
      <c r="N1431" s="498">
        <v>4</v>
      </c>
      <c r="O1431" s="498">
        <v>20278</v>
      </c>
      <c r="P1431" s="511">
        <v>1.000888450148075</v>
      </c>
      <c r="Q1431" s="499">
        <v>5069.5</v>
      </c>
    </row>
    <row r="1432" spans="1:17" ht="14.4" customHeight="1" x14ac:dyDescent="0.3">
      <c r="A1432" s="494" t="s">
        <v>2699</v>
      </c>
      <c r="B1432" s="495" t="s">
        <v>2082</v>
      </c>
      <c r="C1432" s="495" t="s">
        <v>2057</v>
      </c>
      <c r="D1432" s="495" t="s">
        <v>2342</v>
      </c>
      <c r="E1432" s="495" t="s">
        <v>2343</v>
      </c>
      <c r="F1432" s="498">
        <v>43</v>
      </c>
      <c r="G1432" s="498">
        <v>7396</v>
      </c>
      <c r="H1432" s="498">
        <v>1</v>
      </c>
      <c r="I1432" s="498">
        <v>172</v>
      </c>
      <c r="J1432" s="498">
        <v>63</v>
      </c>
      <c r="K1432" s="498">
        <v>10899</v>
      </c>
      <c r="L1432" s="498">
        <v>1.4736343969713359</v>
      </c>
      <c r="M1432" s="498">
        <v>173</v>
      </c>
      <c r="N1432" s="498">
        <v>44</v>
      </c>
      <c r="O1432" s="498">
        <v>7635</v>
      </c>
      <c r="P1432" s="511">
        <v>1.032314764737696</v>
      </c>
      <c r="Q1432" s="499">
        <v>173.52272727272728</v>
      </c>
    </row>
    <row r="1433" spans="1:17" ht="14.4" customHeight="1" x14ac:dyDescent="0.3">
      <c r="A1433" s="494" t="s">
        <v>2699</v>
      </c>
      <c r="B1433" s="495" t="s">
        <v>2082</v>
      </c>
      <c r="C1433" s="495" t="s">
        <v>2057</v>
      </c>
      <c r="D1433" s="495" t="s">
        <v>2344</v>
      </c>
      <c r="E1433" s="495" t="s">
        <v>2345</v>
      </c>
      <c r="F1433" s="498">
        <v>3</v>
      </c>
      <c r="G1433" s="498">
        <v>5982</v>
      </c>
      <c r="H1433" s="498">
        <v>1</v>
      </c>
      <c r="I1433" s="498">
        <v>1994</v>
      </c>
      <c r="J1433" s="498">
        <v>8</v>
      </c>
      <c r="K1433" s="498">
        <v>15968</v>
      </c>
      <c r="L1433" s="498">
        <v>2.6693413574055498</v>
      </c>
      <c r="M1433" s="498">
        <v>1996</v>
      </c>
      <c r="N1433" s="498">
        <v>4</v>
      </c>
      <c r="O1433" s="498">
        <v>7996</v>
      </c>
      <c r="P1433" s="511">
        <v>1.3366766967569375</v>
      </c>
      <c r="Q1433" s="499">
        <v>1999</v>
      </c>
    </row>
    <row r="1434" spans="1:17" ht="14.4" customHeight="1" x14ac:dyDescent="0.3">
      <c r="A1434" s="494" t="s">
        <v>2699</v>
      </c>
      <c r="B1434" s="495" t="s">
        <v>2082</v>
      </c>
      <c r="C1434" s="495" t="s">
        <v>2057</v>
      </c>
      <c r="D1434" s="495" t="s">
        <v>2350</v>
      </c>
      <c r="E1434" s="495" t="s">
        <v>2351</v>
      </c>
      <c r="F1434" s="498">
        <v>4</v>
      </c>
      <c r="G1434" s="498">
        <v>10764</v>
      </c>
      <c r="H1434" s="498">
        <v>1</v>
      </c>
      <c r="I1434" s="498">
        <v>2691</v>
      </c>
      <c r="J1434" s="498">
        <v>2</v>
      </c>
      <c r="K1434" s="498">
        <v>5384</v>
      </c>
      <c r="L1434" s="498">
        <v>0.5001858045336306</v>
      </c>
      <c r="M1434" s="498">
        <v>2692</v>
      </c>
      <c r="N1434" s="498">
        <v>4</v>
      </c>
      <c r="O1434" s="498">
        <v>10771</v>
      </c>
      <c r="P1434" s="511">
        <v>1.0006503158677071</v>
      </c>
      <c r="Q1434" s="499">
        <v>2692.75</v>
      </c>
    </row>
    <row r="1435" spans="1:17" ht="14.4" customHeight="1" x14ac:dyDescent="0.3">
      <c r="A1435" s="494" t="s">
        <v>2699</v>
      </c>
      <c r="B1435" s="495" t="s">
        <v>2082</v>
      </c>
      <c r="C1435" s="495" t="s">
        <v>2057</v>
      </c>
      <c r="D1435" s="495" t="s">
        <v>2352</v>
      </c>
      <c r="E1435" s="495" t="s">
        <v>2353</v>
      </c>
      <c r="F1435" s="498">
        <v>4</v>
      </c>
      <c r="G1435" s="498">
        <v>20708</v>
      </c>
      <c r="H1435" s="498">
        <v>1</v>
      </c>
      <c r="I1435" s="498">
        <v>5177</v>
      </c>
      <c r="J1435" s="498">
        <v>2</v>
      </c>
      <c r="K1435" s="498">
        <v>10360</v>
      </c>
      <c r="L1435" s="498">
        <v>0.50028974309445629</v>
      </c>
      <c r="M1435" s="498">
        <v>5180</v>
      </c>
      <c r="N1435" s="498">
        <v>4</v>
      </c>
      <c r="O1435" s="498">
        <v>20726</v>
      </c>
      <c r="P1435" s="511">
        <v>1.0008692292833687</v>
      </c>
      <c r="Q1435" s="499">
        <v>5181.5</v>
      </c>
    </row>
    <row r="1436" spans="1:17" ht="14.4" customHeight="1" x14ac:dyDescent="0.3">
      <c r="A1436" s="494" t="s">
        <v>2699</v>
      </c>
      <c r="B1436" s="495" t="s">
        <v>2082</v>
      </c>
      <c r="C1436" s="495" t="s">
        <v>2057</v>
      </c>
      <c r="D1436" s="495" t="s">
        <v>2364</v>
      </c>
      <c r="E1436" s="495" t="s">
        <v>2365</v>
      </c>
      <c r="F1436" s="498">
        <v>3</v>
      </c>
      <c r="G1436" s="498">
        <v>447</v>
      </c>
      <c r="H1436" s="498">
        <v>1</v>
      </c>
      <c r="I1436" s="498">
        <v>149</v>
      </c>
      <c r="J1436" s="498">
        <v>10</v>
      </c>
      <c r="K1436" s="498">
        <v>1500</v>
      </c>
      <c r="L1436" s="498">
        <v>3.3557046979865772</v>
      </c>
      <c r="M1436" s="498">
        <v>150</v>
      </c>
      <c r="N1436" s="498">
        <v>13</v>
      </c>
      <c r="O1436" s="498">
        <v>1958</v>
      </c>
      <c r="P1436" s="511">
        <v>4.3803131991051458</v>
      </c>
      <c r="Q1436" s="499">
        <v>150.61538461538461</v>
      </c>
    </row>
    <row r="1437" spans="1:17" ht="14.4" customHeight="1" x14ac:dyDescent="0.3">
      <c r="A1437" s="494" t="s">
        <v>2699</v>
      </c>
      <c r="B1437" s="495" t="s">
        <v>2082</v>
      </c>
      <c r="C1437" s="495" t="s">
        <v>2057</v>
      </c>
      <c r="D1437" s="495" t="s">
        <v>2366</v>
      </c>
      <c r="E1437" s="495" t="s">
        <v>2367</v>
      </c>
      <c r="F1437" s="498"/>
      <c r="G1437" s="498"/>
      <c r="H1437" s="498"/>
      <c r="I1437" s="498"/>
      <c r="J1437" s="498"/>
      <c r="K1437" s="498"/>
      <c r="L1437" s="498"/>
      <c r="M1437" s="498"/>
      <c r="N1437" s="498">
        <v>1</v>
      </c>
      <c r="O1437" s="498">
        <v>193</v>
      </c>
      <c r="P1437" s="511"/>
      <c r="Q1437" s="499">
        <v>193</v>
      </c>
    </row>
    <row r="1438" spans="1:17" ht="14.4" customHeight="1" x14ac:dyDescent="0.3">
      <c r="A1438" s="494" t="s">
        <v>2699</v>
      </c>
      <c r="B1438" s="495" t="s">
        <v>2082</v>
      </c>
      <c r="C1438" s="495" t="s">
        <v>2057</v>
      </c>
      <c r="D1438" s="495" t="s">
        <v>2370</v>
      </c>
      <c r="E1438" s="495" t="s">
        <v>2371</v>
      </c>
      <c r="F1438" s="498"/>
      <c r="G1438" s="498"/>
      <c r="H1438" s="498"/>
      <c r="I1438" s="498"/>
      <c r="J1438" s="498">
        <v>1</v>
      </c>
      <c r="K1438" s="498">
        <v>415</v>
      </c>
      <c r="L1438" s="498"/>
      <c r="M1438" s="498">
        <v>415</v>
      </c>
      <c r="N1438" s="498"/>
      <c r="O1438" s="498"/>
      <c r="P1438" s="511"/>
      <c r="Q1438" s="499"/>
    </row>
    <row r="1439" spans="1:17" ht="14.4" customHeight="1" x14ac:dyDescent="0.3">
      <c r="A1439" s="494" t="s">
        <v>2699</v>
      </c>
      <c r="B1439" s="495" t="s">
        <v>2082</v>
      </c>
      <c r="C1439" s="495" t="s">
        <v>2057</v>
      </c>
      <c r="D1439" s="495" t="s">
        <v>2374</v>
      </c>
      <c r="E1439" s="495" t="s">
        <v>2375</v>
      </c>
      <c r="F1439" s="498">
        <v>1</v>
      </c>
      <c r="G1439" s="498">
        <v>157</v>
      </c>
      <c r="H1439" s="498">
        <v>1</v>
      </c>
      <c r="I1439" s="498">
        <v>157</v>
      </c>
      <c r="J1439" s="498">
        <v>1</v>
      </c>
      <c r="K1439" s="498">
        <v>158</v>
      </c>
      <c r="L1439" s="498">
        <v>1.0063694267515924</v>
      </c>
      <c r="M1439" s="498">
        <v>158</v>
      </c>
      <c r="N1439" s="498"/>
      <c r="O1439" s="498"/>
      <c r="P1439" s="511"/>
      <c r="Q1439" s="499"/>
    </row>
    <row r="1440" spans="1:17" ht="14.4" customHeight="1" x14ac:dyDescent="0.3">
      <c r="A1440" s="494" t="s">
        <v>2699</v>
      </c>
      <c r="B1440" s="495" t="s">
        <v>2082</v>
      </c>
      <c r="C1440" s="495" t="s">
        <v>2057</v>
      </c>
      <c r="D1440" s="495" t="s">
        <v>2380</v>
      </c>
      <c r="E1440" s="495" t="s">
        <v>2381</v>
      </c>
      <c r="F1440" s="498"/>
      <c r="G1440" s="498"/>
      <c r="H1440" s="498"/>
      <c r="I1440" s="498"/>
      <c r="J1440" s="498"/>
      <c r="K1440" s="498"/>
      <c r="L1440" s="498"/>
      <c r="M1440" s="498"/>
      <c r="N1440" s="498">
        <v>8</v>
      </c>
      <c r="O1440" s="498">
        <v>16956</v>
      </c>
      <c r="P1440" s="511"/>
      <c r="Q1440" s="499">
        <v>2119.5</v>
      </c>
    </row>
    <row r="1441" spans="1:17" ht="14.4" customHeight="1" x14ac:dyDescent="0.3">
      <c r="A1441" s="494" t="s">
        <v>2699</v>
      </c>
      <c r="B1441" s="495" t="s">
        <v>2082</v>
      </c>
      <c r="C1441" s="495" t="s">
        <v>2057</v>
      </c>
      <c r="D1441" s="495" t="s">
        <v>2382</v>
      </c>
      <c r="E1441" s="495" t="s">
        <v>2315</v>
      </c>
      <c r="F1441" s="498"/>
      <c r="G1441" s="498"/>
      <c r="H1441" s="498"/>
      <c r="I1441" s="498"/>
      <c r="J1441" s="498">
        <v>2</v>
      </c>
      <c r="K1441" s="498">
        <v>3728</v>
      </c>
      <c r="L1441" s="498"/>
      <c r="M1441" s="498">
        <v>1864</v>
      </c>
      <c r="N1441" s="498"/>
      <c r="O1441" s="498"/>
      <c r="P1441" s="511"/>
      <c r="Q1441" s="499"/>
    </row>
    <row r="1442" spans="1:17" ht="14.4" customHeight="1" x14ac:dyDescent="0.3">
      <c r="A1442" s="494" t="s">
        <v>2699</v>
      </c>
      <c r="B1442" s="495" t="s">
        <v>2082</v>
      </c>
      <c r="C1442" s="495" t="s">
        <v>2057</v>
      </c>
      <c r="D1442" s="495" t="s">
        <v>2383</v>
      </c>
      <c r="E1442" s="495" t="s">
        <v>2384</v>
      </c>
      <c r="F1442" s="498">
        <v>2</v>
      </c>
      <c r="G1442" s="498">
        <v>314</v>
      </c>
      <c r="H1442" s="498">
        <v>1</v>
      </c>
      <c r="I1442" s="498">
        <v>157</v>
      </c>
      <c r="J1442" s="498">
        <v>2</v>
      </c>
      <c r="K1442" s="498">
        <v>316</v>
      </c>
      <c r="L1442" s="498">
        <v>1.0063694267515924</v>
      </c>
      <c r="M1442" s="498">
        <v>158</v>
      </c>
      <c r="N1442" s="498">
        <v>3</v>
      </c>
      <c r="O1442" s="498">
        <v>475</v>
      </c>
      <c r="P1442" s="511">
        <v>1.5127388535031847</v>
      </c>
      <c r="Q1442" s="499">
        <v>158.33333333333334</v>
      </c>
    </row>
    <row r="1443" spans="1:17" ht="14.4" customHeight="1" x14ac:dyDescent="0.3">
      <c r="A1443" s="494" t="s">
        <v>2699</v>
      </c>
      <c r="B1443" s="495" t="s">
        <v>2082</v>
      </c>
      <c r="C1443" s="495" t="s">
        <v>2057</v>
      </c>
      <c r="D1443" s="495" t="s">
        <v>2391</v>
      </c>
      <c r="E1443" s="495" t="s">
        <v>2392</v>
      </c>
      <c r="F1443" s="498"/>
      <c r="G1443" s="498"/>
      <c r="H1443" s="498"/>
      <c r="I1443" s="498"/>
      <c r="J1443" s="498">
        <v>1</v>
      </c>
      <c r="K1443" s="498">
        <v>8384</v>
      </c>
      <c r="L1443" s="498"/>
      <c r="M1443" s="498">
        <v>8384</v>
      </c>
      <c r="N1443" s="498"/>
      <c r="O1443" s="498"/>
      <c r="P1443" s="511"/>
      <c r="Q1443" s="499"/>
    </row>
    <row r="1444" spans="1:17" ht="14.4" customHeight="1" x14ac:dyDescent="0.3">
      <c r="A1444" s="494" t="s">
        <v>2700</v>
      </c>
      <c r="B1444" s="495" t="s">
        <v>2047</v>
      </c>
      <c r="C1444" s="495" t="s">
        <v>2057</v>
      </c>
      <c r="D1444" s="495" t="s">
        <v>2070</v>
      </c>
      <c r="E1444" s="495" t="s">
        <v>2071</v>
      </c>
      <c r="F1444" s="498">
        <v>1</v>
      </c>
      <c r="G1444" s="498">
        <v>648</v>
      </c>
      <c r="H1444" s="498">
        <v>1</v>
      </c>
      <c r="I1444" s="498">
        <v>648</v>
      </c>
      <c r="J1444" s="498"/>
      <c r="K1444" s="498"/>
      <c r="L1444" s="498"/>
      <c r="M1444" s="498"/>
      <c r="N1444" s="498">
        <v>1</v>
      </c>
      <c r="O1444" s="498">
        <v>655</v>
      </c>
      <c r="P1444" s="511">
        <v>1.0108024691358024</v>
      </c>
      <c r="Q1444" s="499">
        <v>655</v>
      </c>
    </row>
    <row r="1445" spans="1:17" ht="14.4" customHeight="1" x14ac:dyDescent="0.3">
      <c r="A1445" s="494" t="s">
        <v>2700</v>
      </c>
      <c r="B1445" s="495" t="s">
        <v>2047</v>
      </c>
      <c r="C1445" s="495" t="s">
        <v>2057</v>
      </c>
      <c r="D1445" s="495" t="s">
        <v>2072</v>
      </c>
      <c r="E1445" s="495" t="s">
        <v>2073</v>
      </c>
      <c r="F1445" s="498">
        <v>1</v>
      </c>
      <c r="G1445" s="498">
        <v>120</v>
      </c>
      <c r="H1445" s="498">
        <v>1</v>
      </c>
      <c r="I1445" s="498">
        <v>120</v>
      </c>
      <c r="J1445" s="498"/>
      <c r="K1445" s="498"/>
      <c r="L1445" s="498"/>
      <c r="M1445" s="498"/>
      <c r="N1445" s="498">
        <v>1</v>
      </c>
      <c r="O1445" s="498">
        <v>123</v>
      </c>
      <c r="P1445" s="511">
        <v>1.0249999999999999</v>
      </c>
      <c r="Q1445" s="499">
        <v>123</v>
      </c>
    </row>
    <row r="1446" spans="1:17" ht="14.4" customHeight="1" x14ac:dyDescent="0.3">
      <c r="A1446" s="494" t="s">
        <v>2700</v>
      </c>
      <c r="B1446" s="495" t="s">
        <v>2047</v>
      </c>
      <c r="C1446" s="495" t="s">
        <v>2057</v>
      </c>
      <c r="D1446" s="495" t="s">
        <v>2074</v>
      </c>
      <c r="E1446" s="495" t="s">
        <v>2075</v>
      </c>
      <c r="F1446" s="498">
        <v>1</v>
      </c>
      <c r="G1446" s="498">
        <v>264</v>
      </c>
      <c r="H1446" s="498">
        <v>1</v>
      </c>
      <c r="I1446" s="498">
        <v>264</v>
      </c>
      <c r="J1446" s="498"/>
      <c r="K1446" s="498"/>
      <c r="L1446" s="498"/>
      <c r="M1446" s="498"/>
      <c r="N1446" s="498"/>
      <c r="O1446" s="498"/>
      <c r="P1446" s="511"/>
      <c r="Q1446" s="499"/>
    </row>
    <row r="1447" spans="1:17" ht="14.4" customHeight="1" x14ac:dyDescent="0.3">
      <c r="A1447" s="494" t="s">
        <v>2700</v>
      </c>
      <c r="B1447" s="495" t="s">
        <v>2082</v>
      </c>
      <c r="C1447" s="495" t="s">
        <v>2083</v>
      </c>
      <c r="D1447" s="495" t="s">
        <v>2085</v>
      </c>
      <c r="E1447" s="495" t="s">
        <v>2086</v>
      </c>
      <c r="F1447" s="498"/>
      <c r="G1447" s="498"/>
      <c r="H1447" s="498"/>
      <c r="I1447" s="498"/>
      <c r="J1447" s="498">
        <v>1</v>
      </c>
      <c r="K1447" s="498">
        <v>484.78</v>
      </c>
      <c r="L1447" s="498"/>
      <c r="M1447" s="498">
        <v>484.78</v>
      </c>
      <c r="N1447" s="498"/>
      <c r="O1447" s="498"/>
      <c r="P1447" s="511"/>
      <c r="Q1447" s="499"/>
    </row>
    <row r="1448" spans="1:17" ht="14.4" customHeight="1" x14ac:dyDescent="0.3">
      <c r="A1448" s="494" t="s">
        <v>2700</v>
      </c>
      <c r="B1448" s="495" t="s">
        <v>2082</v>
      </c>
      <c r="C1448" s="495" t="s">
        <v>2083</v>
      </c>
      <c r="D1448" s="495" t="s">
        <v>2088</v>
      </c>
      <c r="E1448" s="495" t="s">
        <v>672</v>
      </c>
      <c r="F1448" s="498">
        <v>1</v>
      </c>
      <c r="G1448" s="498">
        <v>1982.88</v>
      </c>
      <c r="H1448" s="498">
        <v>1</v>
      </c>
      <c r="I1448" s="498">
        <v>1982.88</v>
      </c>
      <c r="J1448" s="498">
        <v>0.5</v>
      </c>
      <c r="K1448" s="498">
        <v>991.44</v>
      </c>
      <c r="L1448" s="498">
        <v>0.5</v>
      </c>
      <c r="M1448" s="498">
        <v>1982.88</v>
      </c>
      <c r="N1448" s="498">
        <v>2</v>
      </c>
      <c r="O1448" s="498">
        <v>4000.5299999999997</v>
      </c>
      <c r="P1448" s="511">
        <v>2.0175351004599369</v>
      </c>
      <c r="Q1448" s="499">
        <v>2000.2649999999999</v>
      </c>
    </row>
    <row r="1449" spans="1:17" ht="14.4" customHeight="1" x14ac:dyDescent="0.3">
      <c r="A1449" s="494" t="s">
        <v>2700</v>
      </c>
      <c r="B1449" s="495" t="s">
        <v>2082</v>
      </c>
      <c r="C1449" s="495" t="s">
        <v>2083</v>
      </c>
      <c r="D1449" s="495" t="s">
        <v>2089</v>
      </c>
      <c r="E1449" s="495" t="s">
        <v>2090</v>
      </c>
      <c r="F1449" s="498">
        <v>2.33</v>
      </c>
      <c r="G1449" s="498">
        <v>6170.3600000000006</v>
      </c>
      <c r="H1449" s="498">
        <v>1</v>
      </c>
      <c r="I1449" s="498">
        <v>2648.2231759656656</v>
      </c>
      <c r="J1449" s="498">
        <v>0.66</v>
      </c>
      <c r="K1449" s="498">
        <v>1763.16</v>
      </c>
      <c r="L1449" s="498">
        <v>0.28574669873394742</v>
      </c>
      <c r="M1449" s="498">
        <v>2671.4545454545455</v>
      </c>
      <c r="N1449" s="498">
        <v>0.33</v>
      </c>
      <c r="O1449" s="498">
        <v>881.58</v>
      </c>
      <c r="P1449" s="511">
        <v>0.14287334936697371</v>
      </c>
      <c r="Q1449" s="499">
        <v>2671.4545454545455</v>
      </c>
    </row>
    <row r="1450" spans="1:17" ht="14.4" customHeight="1" x14ac:dyDescent="0.3">
      <c r="A1450" s="494" t="s">
        <v>2700</v>
      </c>
      <c r="B1450" s="495" t="s">
        <v>2082</v>
      </c>
      <c r="C1450" s="495" t="s">
        <v>2083</v>
      </c>
      <c r="D1450" s="495" t="s">
        <v>2091</v>
      </c>
      <c r="E1450" s="495" t="s">
        <v>2090</v>
      </c>
      <c r="F1450" s="498">
        <v>0.2</v>
      </c>
      <c r="G1450" s="498">
        <v>1324.11</v>
      </c>
      <c r="H1450" s="498">
        <v>1</v>
      </c>
      <c r="I1450" s="498">
        <v>6620.5499999999993</v>
      </c>
      <c r="J1450" s="498">
        <v>0.60000000000000009</v>
      </c>
      <c r="K1450" s="498">
        <v>3995.55</v>
      </c>
      <c r="L1450" s="498">
        <v>3.0175363074064849</v>
      </c>
      <c r="M1450" s="498">
        <v>6659.2499999999991</v>
      </c>
      <c r="N1450" s="498">
        <v>1.2</v>
      </c>
      <c r="O1450" s="498">
        <v>8014.3200000000006</v>
      </c>
      <c r="P1450" s="511">
        <v>6.0526089222194539</v>
      </c>
      <c r="Q1450" s="499">
        <v>6678.6</v>
      </c>
    </row>
    <row r="1451" spans="1:17" ht="14.4" customHeight="1" x14ac:dyDescent="0.3">
      <c r="A1451" s="494" t="s">
        <v>2700</v>
      </c>
      <c r="B1451" s="495" t="s">
        <v>2082</v>
      </c>
      <c r="C1451" s="495" t="s">
        <v>2083</v>
      </c>
      <c r="D1451" s="495" t="s">
        <v>2096</v>
      </c>
      <c r="E1451" s="495" t="s">
        <v>683</v>
      </c>
      <c r="F1451" s="498">
        <v>8.6999999999999993</v>
      </c>
      <c r="G1451" s="498">
        <v>10691.04</v>
      </c>
      <c r="H1451" s="498">
        <v>1</v>
      </c>
      <c r="I1451" s="498">
        <v>1228.8551724137933</v>
      </c>
      <c r="J1451" s="498">
        <v>3.44</v>
      </c>
      <c r="K1451" s="498">
        <v>3383.75</v>
      </c>
      <c r="L1451" s="498">
        <v>0.31650335233990329</v>
      </c>
      <c r="M1451" s="498">
        <v>983.64825581395348</v>
      </c>
      <c r="N1451" s="498">
        <v>1.7</v>
      </c>
      <c r="O1451" s="498">
        <v>1681.34</v>
      </c>
      <c r="P1451" s="511">
        <v>0.15726627156946377</v>
      </c>
      <c r="Q1451" s="499">
        <v>989.02352941176468</v>
      </c>
    </row>
    <row r="1452" spans="1:17" ht="14.4" customHeight="1" x14ac:dyDescent="0.3">
      <c r="A1452" s="494" t="s">
        <v>2700</v>
      </c>
      <c r="B1452" s="495" t="s">
        <v>2082</v>
      </c>
      <c r="C1452" s="495" t="s">
        <v>2083</v>
      </c>
      <c r="D1452" s="495" t="s">
        <v>2098</v>
      </c>
      <c r="E1452" s="495" t="s">
        <v>777</v>
      </c>
      <c r="F1452" s="498">
        <v>0.1</v>
      </c>
      <c r="G1452" s="498">
        <v>1532.56</v>
      </c>
      <c r="H1452" s="498">
        <v>1</v>
      </c>
      <c r="I1452" s="498">
        <v>15325.599999999999</v>
      </c>
      <c r="J1452" s="498"/>
      <c r="K1452" s="498"/>
      <c r="L1452" s="498"/>
      <c r="M1452" s="498"/>
      <c r="N1452" s="498"/>
      <c r="O1452" s="498"/>
      <c r="P1452" s="511"/>
      <c r="Q1452" s="499"/>
    </row>
    <row r="1453" spans="1:17" ht="14.4" customHeight="1" x14ac:dyDescent="0.3">
      <c r="A1453" s="494" t="s">
        <v>2700</v>
      </c>
      <c r="B1453" s="495" t="s">
        <v>2082</v>
      </c>
      <c r="C1453" s="495" t="s">
        <v>2083</v>
      </c>
      <c r="D1453" s="495" t="s">
        <v>2099</v>
      </c>
      <c r="E1453" s="495" t="s">
        <v>781</v>
      </c>
      <c r="F1453" s="498">
        <v>2.48</v>
      </c>
      <c r="G1453" s="498">
        <v>31955.07</v>
      </c>
      <c r="H1453" s="498">
        <v>1</v>
      </c>
      <c r="I1453" s="498">
        <v>12885.108870967742</v>
      </c>
      <c r="J1453" s="498">
        <v>2.39</v>
      </c>
      <c r="K1453" s="498">
        <v>25449.25</v>
      </c>
      <c r="L1453" s="498">
        <v>0.7964072680798383</v>
      </c>
      <c r="M1453" s="498">
        <v>10648.221757322175</v>
      </c>
      <c r="N1453" s="498">
        <v>2.16</v>
      </c>
      <c r="O1453" s="498">
        <v>22328.510000000002</v>
      </c>
      <c r="P1453" s="511">
        <v>0.69874702199056371</v>
      </c>
      <c r="Q1453" s="499">
        <v>10337.273148148148</v>
      </c>
    </row>
    <row r="1454" spans="1:17" ht="14.4" customHeight="1" x14ac:dyDescent="0.3">
      <c r="A1454" s="494" t="s">
        <v>2700</v>
      </c>
      <c r="B1454" s="495" t="s">
        <v>2082</v>
      </c>
      <c r="C1454" s="495" t="s">
        <v>2083</v>
      </c>
      <c r="D1454" s="495" t="s">
        <v>2100</v>
      </c>
      <c r="E1454" s="495" t="s">
        <v>781</v>
      </c>
      <c r="F1454" s="498"/>
      <c r="G1454" s="498"/>
      <c r="H1454" s="498"/>
      <c r="I1454" s="498"/>
      <c r="J1454" s="498">
        <v>0.02</v>
      </c>
      <c r="K1454" s="498">
        <v>409.57</v>
      </c>
      <c r="L1454" s="498"/>
      <c r="M1454" s="498">
        <v>20478.5</v>
      </c>
      <c r="N1454" s="498"/>
      <c r="O1454" s="498"/>
      <c r="P1454" s="511"/>
      <c r="Q1454" s="499"/>
    </row>
    <row r="1455" spans="1:17" ht="14.4" customHeight="1" x14ac:dyDescent="0.3">
      <c r="A1455" s="494" t="s">
        <v>2700</v>
      </c>
      <c r="B1455" s="495" t="s">
        <v>2082</v>
      </c>
      <c r="C1455" s="495" t="s">
        <v>2083</v>
      </c>
      <c r="D1455" s="495" t="s">
        <v>2101</v>
      </c>
      <c r="E1455" s="495" t="s">
        <v>777</v>
      </c>
      <c r="F1455" s="498">
        <v>0.05</v>
      </c>
      <c r="G1455" s="498">
        <v>263.22000000000003</v>
      </c>
      <c r="H1455" s="498">
        <v>1</v>
      </c>
      <c r="I1455" s="498">
        <v>5264.4000000000005</v>
      </c>
      <c r="J1455" s="498">
        <v>0.08</v>
      </c>
      <c r="K1455" s="498">
        <v>421.16</v>
      </c>
      <c r="L1455" s="498">
        <v>1.6000303928272928</v>
      </c>
      <c r="M1455" s="498">
        <v>5264.5</v>
      </c>
      <c r="N1455" s="498">
        <v>0.12</v>
      </c>
      <c r="O1455" s="498">
        <v>637.28</v>
      </c>
      <c r="P1455" s="511">
        <v>2.4210926221411744</v>
      </c>
      <c r="Q1455" s="499">
        <v>5310.666666666667</v>
      </c>
    </row>
    <row r="1456" spans="1:17" ht="14.4" customHeight="1" x14ac:dyDescent="0.3">
      <c r="A1456" s="494" t="s">
        <v>2700</v>
      </c>
      <c r="B1456" s="495" t="s">
        <v>2082</v>
      </c>
      <c r="C1456" s="495" t="s">
        <v>2083</v>
      </c>
      <c r="D1456" s="495" t="s">
        <v>2102</v>
      </c>
      <c r="E1456" s="495" t="s">
        <v>781</v>
      </c>
      <c r="F1456" s="498">
        <v>0.26</v>
      </c>
      <c r="G1456" s="498">
        <v>1676.95</v>
      </c>
      <c r="H1456" s="498">
        <v>1</v>
      </c>
      <c r="I1456" s="498">
        <v>6449.8076923076924</v>
      </c>
      <c r="J1456" s="498">
        <v>0.16</v>
      </c>
      <c r="K1456" s="498">
        <v>1034.24</v>
      </c>
      <c r="L1456" s="498">
        <v>0.61673872208473712</v>
      </c>
      <c r="M1456" s="498">
        <v>6464</v>
      </c>
      <c r="N1456" s="498">
        <v>0.24000000000000002</v>
      </c>
      <c r="O1456" s="498">
        <v>1293.98</v>
      </c>
      <c r="P1456" s="511">
        <v>0.77162706103342371</v>
      </c>
      <c r="Q1456" s="499">
        <v>5391.583333333333</v>
      </c>
    </row>
    <row r="1457" spans="1:17" ht="14.4" customHeight="1" x14ac:dyDescent="0.3">
      <c r="A1457" s="494" t="s">
        <v>2700</v>
      </c>
      <c r="B1457" s="495" t="s">
        <v>2082</v>
      </c>
      <c r="C1457" s="495" t="s">
        <v>2083</v>
      </c>
      <c r="D1457" s="495" t="s">
        <v>2474</v>
      </c>
      <c r="E1457" s="495" t="s">
        <v>2475</v>
      </c>
      <c r="F1457" s="498">
        <v>6</v>
      </c>
      <c r="G1457" s="498">
        <v>2476.14</v>
      </c>
      <c r="H1457" s="498">
        <v>1</v>
      </c>
      <c r="I1457" s="498">
        <v>412.69</v>
      </c>
      <c r="J1457" s="498">
        <v>5</v>
      </c>
      <c r="K1457" s="498">
        <v>2070.67</v>
      </c>
      <c r="L1457" s="498">
        <v>0.8362491620021486</v>
      </c>
      <c r="M1457" s="498">
        <v>414.13400000000001</v>
      </c>
      <c r="N1457" s="498">
        <v>4</v>
      </c>
      <c r="O1457" s="498">
        <v>1665.2</v>
      </c>
      <c r="P1457" s="511">
        <v>0.6724983240042971</v>
      </c>
      <c r="Q1457" s="499">
        <v>416.3</v>
      </c>
    </row>
    <row r="1458" spans="1:17" ht="14.4" customHeight="1" x14ac:dyDescent="0.3">
      <c r="A1458" s="494" t="s">
        <v>2700</v>
      </c>
      <c r="B1458" s="495" t="s">
        <v>2082</v>
      </c>
      <c r="C1458" s="495" t="s">
        <v>2083</v>
      </c>
      <c r="D1458" s="495" t="s">
        <v>2104</v>
      </c>
      <c r="E1458" s="495" t="s">
        <v>2105</v>
      </c>
      <c r="F1458" s="498"/>
      <c r="G1458" s="498"/>
      <c r="H1458" s="498"/>
      <c r="I1458" s="498"/>
      <c r="J1458" s="498">
        <v>0.75</v>
      </c>
      <c r="K1458" s="498">
        <v>220.95999999999998</v>
      </c>
      <c r="L1458" s="498"/>
      <c r="M1458" s="498">
        <v>294.61333333333329</v>
      </c>
      <c r="N1458" s="498"/>
      <c r="O1458" s="498"/>
      <c r="P1458" s="511"/>
      <c r="Q1458" s="499"/>
    </row>
    <row r="1459" spans="1:17" ht="14.4" customHeight="1" x14ac:dyDescent="0.3">
      <c r="A1459" s="494" t="s">
        <v>2700</v>
      </c>
      <c r="B1459" s="495" t="s">
        <v>2082</v>
      </c>
      <c r="C1459" s="495" t="s">
        <v>2083</v>
      </c>
      <c r="D1459" s="495" t="s">
        <v>2106</v>
      </c>
      <c r="E1459" s="495" t="s">
        <v>687</v>
      </c>
      <c r="F1459" s="498">
        <v>1</v>
      </c>
      <c r="G1459" s="498">
        <v>966.74</v>
      </c>
      <c r="H1459" s="498">
        <v>1</v>
      </c>
      <c r="I1459" s="498">
        <v>966.74</v>
      </c>
      <c r="J1459" s="498"/>
      <c r="K1459" s="498"/>
      <c r="L1459" s="498"/>
      <c r="M1459" s="498"/>
      <c r="N1459" s="498">
        <v>12</v>
      </c>
      <c r="O1459" s="498">
        <v>11702.64</v>
      </c>
      <c r="P1459" s="511">
        <v>12.105260980201502</v>
      </c>
      <c r="Q1459" s="499">
        <v>975.21999999999991</v>
      </c>
    </row>
    <row r="1460" spans="1:17" ht="14.4" customHeight="1" x14ac:dyDescent="0.3">
      <c r="A1460" s="494" t="s">
        <v>2700</v>
      </c>
      <c r="B1460" s="495" t="s">
        <v>2082</v>
      </c>
      <c r="C1460" s="495" t="s">
        <v>2083</v>
      </c>
      <c r="D1460" s="495" t="s">
        <v>2108</v>
      </c>
      <c r="E1460" s="495" t="s">
        <v>803</v>
      </c>
      <c r="F1460" s="498"/>
      <c r="G1460" s="498"/>
      <c r="H1460" s="498"/>
      <c r="I1460" s="498"/>
      <c r="J1460" s="498">
        <v>7.0000000000000007E-2</v>
      </c>
      <c r="K1460" s="498">
        <v>342.32</v>
      </c>
      <c r="L1460" s="498"/>
      <c r="M1460" s="498">
        <v>4890.2857142857138</v>
      </c>
      <c r="N1460" s="498"/>
      <c r="O1460" s="498"/>
      <c r="P1460" s="511"/>
      <c r="Q1460" s="499"/>
    </row>
    <row r="1461" spans="1:17" ht="14.4" customHeight="1" x14ac:dyDescent="0.3">
      <c r="A1461" s="494" t="s">
        <v>2700</v>
      </c>
      <c r="B1461" s="495" t="s">
        <v>2082</v>
      </c>
      <c r="C1461" s="495" t="s">
        <v>2083</v>
      </c>
      <c r="D1461" s="495" t="s">
        <v>2110</v>
      </c>
      <c r="E1461" s="495" t="s">
        <v>706</v>
      </c>
      <c r="F1461" s="498">
        <v>0.51</v>
      </c>
      <c r="G1461" s="498">
        <v>2760.7799999999997</v>
      </c>
      <c r="H1461" s="498">
        <v>1</v>
      </c>
      <c r="I1461" s="498">
        <v>5413.2941176470586</v>
      </c>
      <c r="J1461" s="498"/>
      <c r="K1461" s="498"/>
      <c r="L1461" s="498"/>
      <c r="M1461" s="498"/>
      <c r="N1461" s="498"/>
      <c r="O1461" s="498"/>
      <c r="P1461" s="511"/>
      <c r="Q1461" s="499"/>
    </row>
    <row r="1462" spans="1:17" ht="14.4" customHeight="1" x14ac:dyDescent="0.3">
      <c r="A1462" s="494" t="s">
        <v>2700</v>
      </c>
      <c r="B1462" s="495" t="s">
        <v>2082</v>
      </c>
      <c r="C1462" s="495" t="s">
        <v>2083</v>
      </c>
      <c r="D1462" s="495" t="s">
        <v>2111</v>
      </c>
      <c r="E1462" s="495" t="s">
        <v>706</v>
      </c>
      <c r="F1462" s="498">
        <v>3.33</v>
      </c>
      <c r="G1462" s="498">
        <v>35961.01</v>
      </c>
      <c r="H1462" s="498">
        <v>1</v>
      </c>
      <c r="I1462" s="498">
        <v>10799.102102102102</v>
      </c>
      <c r="J1462" s="498">
        <v>3.6799999999999997</v>
      </c>
      <c r="K1462" s="498">
        <v>40019.449999999997</v>
      </c>
      <c r="L1462" s="498">
        <v>1.1128566744927353</v>
      </c>
      <c r="M1462" s="498">
        <v>10874.85054347826</v>
      </c>
      <c r="N1462" s="498">
        <v>4.5499999999999989</v>
      </c>
      <c r="O1462" s="498">
        <v>49638.540000000008</v>
      </c>
      <c r="P1462" s="511">
        <v>1.3803433218366226</v>
      </c>
      <c r="Q1462" s="499">
        <v>10909.569230769235</v>
      </c>
    </row>
    <row r="1463" spans="1:17" ht="14.4" customHeight="1" x14ac:dyDescent="0.3">
      <c r="A1463" s="494" t="s">
        <v>2700</v>
      </c>
      <c r="B1463" s="495" t="s">
        <v>2082</v>
      </c>
      <c r="C1463" s="495" t="s">
        <v>2083</v>
      </c>
      <c r="D1463" s="495" t="s">
        <v>2112</v>
      </c>
      <c r="E1463" s="495" t="s">
        <v>803</v>
      </c>
      <c r="F1463" s="498">
        <v>0.79999999999999993</v>
      </c>
      <c r="G1463" s="498">
        <v>1551.28</v>
      </c>
      <c r="H1463" s="498">
        <v>1</v>
      </c>
      <c r="I1463" s="498">
        <v>1939.1000000000001</v>
      </c>
      <c r="J1463" s="498">
        <v>1.4300000000000002</v>
      </c>
      <c r="K1463" s="498">
        <v>2781.0699999999997</v>
      </c>
      <c r="L1463" s="498">
        <v>1.792758238358001</v>
      </c>
      <c r="M1463" s="498">
        <v>1944.8041958041954</v>
      </c>
      <c r="N1463" s="498">
        <v>1.02</v>
      </c>
      <c r="O1463" s="498">
        <v>1995.22</v>
      </c>
      <c r="P1463" s="511">
        <v>1.2861765767624156</v>
      </c>
      <c r="Q1463" s="499">
        <v>1956.0980392156862</v>
      </c>
    </row>
    <row r="1464" spans="1:17" ht="14.4" customHeight="1" x14ac:dyDescent="0.3">
      <c r="A1464" s="494" t="s">
        <v>2700</v>
      </c>
      <c r="B1464" s="495" t="s">
        <v>2082</v>
      </c>
      <c r="C1464" s="495" t="s">
        <v>2083</v>
      </c>
      <c r="D1464" s="495" t="s">
        <v>2113</v>
      </c>
      <c r="E1464" s="495" t="s">
        <v>706</v>
      </c>
      <c r="F1464" s="498">
        <v>0.05</v>
      </c>
      <c r="G1464" s="498">
        <v>54.13</v>
      </c>
      <c r="H1464" s="498">
        <v>1</v>
      </c>
      <c r="I1464" s="498">
        <v>1082.5999999999999</v>
      </c>
      <c r="J1464" s="498"/>
      <c r="K1464" s="498"/>
      <c r="L1464" s="498"/>
      <c r="M1464" s="498"/>
      <c r="N1464" s="498"/>
      <c r="O1464" s="498"/>
      <c r="P1464" s="511"/>
      <c r="Q1464" s="499"/>
    </row>
    <row r="1465" spans="1:17" ht="14.4" customHeight="1" x14ac:dyDescent="0.3">
      <c r="A1465" s="494" t="s">
        <v>2700</v>
      </c>
      <c r="B1465" s="495" t="s">
        <v>2082</v>
      </c>
      <c r="C1465" s="495" t="s">
        <v>2083</v>
      </c>
      <c r="D1465" s="495" t="s">
        <v>2114</v>
      </c>
      <c r="E1465" s="495" t="s">
        <v>706</v>
      </c>
      <c r="F1465" s="498"/>
      <c r="G1465" s="498"/>
      <c r="H1465" s="498"/>
      <c r="I1465" s="498"/>
      <c r="J1465" s="498"/>
      <c r="K1465" s="498"/>
      <c r="L1465" s="498"/>
      <c r="M1465" s="498"/>
      <c r="N1465" s="498">
        <v>4.45</v>
      </c>
      <c r="O1465" s="498">
        <v>9720.2000000000007</v>
      </c>
      <c r="P1465" s="511"/>
      <c r="Q1465" s="499">
        <v>2184.3146067415732</v>
      </c>
    </row>
    <row r="1466" spans="1:17" ht="14.4" customHeight="1" x14ac:dyDescent="0.3">
      <c r="A1466" s="494" t="s">
        <v>2700</v>
      </c>
      <c r="B1466" s="495" t="s">
        <v>2082</v>
      </c>
      <c r="C1466" s="495" t="s">
        <v>2083</v>
      </c>
      <c r="D1466" s="495" t="s">
        <v>2115</v>
      </c>
      <c r="E1466" s="495" t="s">
        <v>691</v>
      </c>
      <c r="F1466" s="498">
        <v>1.2999999999999998</v>
      </c>
      <c r="G1466" s="498">
        <v>488.83000000000004</v>
      </c>
      <c r="H1466" s="498">
        <v>1</v>
      </c>
      <c r="I1466" s="498">
        <v>376.02307692307699</v>
      </c>
      <c r="J1466" s="498">
        <v>1.7</v>
      </c>
      <c r="K1466" s="498">
        <v>641.86</v>
      </c>
      <c r="L1466" s="498">
        <v>1.3130536178221466</v>
      </c>
      <c r="M1466" s="498">
        <v>377.56470588235294</v>
      </c>
      <c r="N1466" s="498">
        <v>2.0499999999999998</v>
      </c>
      <c r="O1466" s="498">
        <v>777.6099999999999</v>
      </c>
      <c r="P1466" s="511">
        <v>1.590757523065278</v>
      </c>
      <c r="Q1466" s="499">
        <v>379.32195121951219</v>
      </c>
    </row>
    <row r="1467" spans="1:17" ht="14.4" customHeight="1" x14ac:dyDescent="0.3">
      <c r="A1467" s="494" t="s">
        <v>2700</v>
      </c>
      <c r="B1467" s="495" t="s">
        <v>2082</v>
      </c>
      <c r="C1467" s="495" t="s">
        <v>2083</v>
      </c>
      <c r="D1467" s="495" t="s">
        <v>2117</v>
      </c>
      <c r="E1467" s="495" t="s">
        <v>668</v>
      </c>
      <c r="F1467" s="498">
        <v>0.97</v>
      </c>
      <c r="G1467" s="498">
        <v>903.16000000000008</v>
      </c>
      <c r="H1467" s="498">
        <v>1</v>
      </c>
      <c r="I1467" s="498">
        <v>931.09278350515478</v>
      </c>
      <c r="J1467" s="498">
        <v>1.62</v>
      </c>
      <c r="K1467" s="498">
        <v>1516.99</v>
      </c>
      <c r="L1467" s="498">
        <v>1.6796470171398201</v>
      </c>
      <c r="M1467" s="498">
        <v>936.41358024691351</v>
      </c>
      <c r="N1467" s="498">
        <v>1.4</v>
      </c>
      <c r="O1467" s="498">
        <v>1322.72</v>
      </c>
      <c r="P1467" s="511">
        <v>1.4645467026883385</v>
      </c>
      <c r="Q1467" s="499">
        <v>944.80000000000007</v>
      </c>
    </row>
    <row r="1468" spans="1:17" ht="14.4" customHeight="1" x14ac:dyDescent="0.3">
      <c r="A1468" s="494" t="s">
        <v>2700</v>
      </c>
      <c r="B1468" s="495" t="s">
        <v>2082</v>
      </c>
      <c r="C1468" s="495" t="s">
        <v>2048</v>
      </c>
      <c r="D1468" s="495" t="s">
        <v>2122</v>
      </c>
      <c r="E1468" s="495" t="s">
        <v>2123</v>
      </c>
      <c r="F1468" s="498">
        <v>1</v>
      </c>
      <c r="G1468" s="498">
        <v>568.9</v>
      </c>
      <c r="H1468" s="498">
        <v>1</v>
      </c>
      <c r="I1468" s="498">
        <v>568.9</v>
      </c>
      <c r="J1468" s="498">
        <v>4</v>
      </c>
      <c r="K1468" s="498">
        <v>2358.36</v>
      </c>
      <c r="L1468" s="498">
        <v>4.1454737212163826</v>
      </c>
      <c r="M1468" s="498">
        <v>589.59</v>
      </c>
      <c r="N1468" s="498">
        <v>3</v>
      </c>
      <c r="O1468" s="498">
        <v>1768.77</v>
      </c>
      <c r="P1468" s="511">
        <v>3.1091052909122872</v>
      </c>
      <c r="Q1468" s="499">
        <v>589.59</v>
      </c>
    </row>
    <row r="1469" spans="1:17" ht="14.4" customHeight="1" x14ac:dyDescent="0.3">
      <c r="A1469" s="494" t="s">
        <v>2700</v>
      </c>
      <c r="B1469" s="495" t="s">
        <v>2082</v>
      </c>
      <c r="C1469" s="495" t="s">
        <v>2048</v>
      </c>
      <c r="D1469" s="495" t="s">
        <v>2126</v>
      </c>
      <c r="E1469" s="495" t="s">
        <v>2127</v>
      </c>
      <c r="F1469" s="498"/>
      <c r="G1469" s="498"/>
      <c r="H1469" s="498"/>
      <c r="I1469" s="498"/>
      <c r="J1469" s="498">
        <v>1</v>
      </c>
      <c r="K1469" s="498">
        <v>1447.28</v>
      </c>
      <c r="L1469" s="498"/>
      <c r="M1469" s="498">
        <v>1447.28</v>
      </c>
      <c r="N1469" s="498">
        <v>1</v>
      </c>
      <c r="O1469" s="498">
        <v>1447.28</v>
      </c>
      <c r="P1469" s="511"/>
      <c r="Q1469" s="499">
        <v>1447.28</v>
      </c>
    </row>
    <row r="1470" spans="1:17" ht="14.4" customHeight="1" x14ac:dyDescent="0.3">
      <c r="A1470" s="494" t="s">
        <v>2700</v>
      </c>
      <c r="B1470" s="495" t="s">
        <v>2082</v>
      </c>
      <c r="C1470" s="495" t="s">
        <v>2048</v>
      </c>
      <c r="D1470" s="495" t="s">
        <v>2128</v>
      </c>
      <c r="E1470" s="495" t="s">
        <v>2129</v>
      </c>
      <c r="F1470" s="498">
        <v>9</v>
      </c>
      <c r="G1470" s="498">
        <v>8546.16</v>
      </c>
      <c r="H1470" s="498">
        <v>1</v>
      </c>
      <c r="I1470" s="498">
        <v>949.57333333333327</v>
      </c>
      <c r="J1470" s="498">
        <v>9</v>
      </c>
      <c r="K1470" s="498">
        <v>8750.880000000001</v>
      </c>
      <c r="L1470" s="498">
        <v>1.0239546182144965</v>
      </c>
      <c r="M1470" s="498">
        <v>972.32000000000016</v>
      </c>
      <c r="N1470" s="498">
        <v>7</v>
      </c>
      <c r="O1470" s="498">
        <v>6806.24</v>
      </c>
      <c r="P1470" s="511">
        <v>0.79640914750016378</v>
      </c>
      <c r="Q1470" s="499">
        <v>972.31999999999994</v>
      </c>
    </row>
    <row r="1471" spans="1:17" ht="14.4" customHeight="1" x14ac:dyDescent="0.3">
      <c r="A1471" s="494" t="s">
        <v>2700</v>
      </c>
      <c r="B1471" s="495" t="s">
        <v>2082</v>
      </c>
      <c r="C1471" s="495" t="s">
        <v>2048</v>
      </c>
      <c r="D1471" s="495" t="s">
        <v>2130</v>
      </c>
      <c r="E1471" s="495" t="s">
        <v>2129</v>
      </c>
      <c r="F1471" s="498">
        <v>5</v>
      </c>
      <c r="G1471" s="498">
        <v>8476.64</v>
      </c>
      <c r="H1471" s="498">
        <v>1</v>
      </c>
      <c r="I1471" s="498">
        <v>1695.328</v>
      </c>
      <c r="J1471" s="498">
        <v>11</v>
      </c>
      <c r="K1471" s="498">
        <v>18780.41</v>
      </c>
      <c r="L1471" s="498">
        <v>2.2155488495441591</v>
      </c>
      <c r="M1471" s="498">
        <v>1707.31</v>
      </c>
      <c r="N1471" s="498">
        <v>16</v>
      </c>
      <c r="O1471" s="498">
        <v>27316.959999999999</v>
      </c>
      <c r="P1471" s="511">
        <v>3.2226165084278677</v>
      </c>
      <c r="Q1471" s="499">
        <v>1707.31</v>
      </c>
    </row>
    <row r="1472" spans="1:17" ht="14.4" customHeight="1" x14ac:dyDescent="0.3">
      <c r="A1472" s="494" t="s">
        <v>2700</v>
      </c>
      <c r="B1472" s="495" t="s">
        <v>2082</v>
      </c>
      <c r="C1472" s="495" t="s">
        <v>2048</v>
      </c>
      <c r="D1472" s="495" t="s">
        <v>2131</v>
      </c>
      <c r="E1472" s="495" t="s">
        <v>2129</v>
      </c>
      <c r="F1472" s="498">
        <v>1</v>
      </c>
      <c r="G1472" s="498">
        <v>1993.8</v>
      </c>
      <c r="H1472" s="498">
        <v>1</v>
      </c>
      <c r="I1472" s="498">
        <v>1993.8</v>
      </c>
      <c r="J1472" s="498"/>
      <c r="K1472" s="498"/>
      <c r="L1472" s="498"/>
      <c r="M1472" s="498"/>
      <c r="N1472" s="498">
        <v>2</v>
      </c>
      <c r="O1472" s="498">
        <v>4132.6000000000004</v>
      </c>
      <c r="P1472" s="511">
        <v>2.0727254488915641</v>
      </c>
      <c r="Q1472" s="499">
        <v>2066.3000000000002</v>
      </c>
    </row>
    <row r="1473" spans="1:17" ht="14.4" customHeight="1" x14ac:dyDescent="0.3">
      <c r="A1473" s="494" t="s">
        <v>2700</v>
      </c>
      <c r="B1473" s="495" t="s">
        <v>2082</v>
      </c>
      <c r="C1473" s="495" t="s">
        <v>2048</v>
      </c>
      <c r="D1473" s="495" t="s">
        <v>2132</v>
      </c>
      <c r="E1473" s="495" t="s">
        <v>2133</v>
      </c>
      <c r="F1473" s="498">
        <v>5</v>
      </c>
      <c r="G1473" s="498">
        <v>9389.2899999999991</v>
      </c>
      <c r="H1473" s="498">
        <v>1</v>
      </c>
      <c r="I1473" s="498">
        <v>1877.8579999999997</v>
      </c>
      <c r="J1473" s="498">
        <v>3</v>
      </c>
      <c r="K1473" s="498">
        <v>5796.27</v>
      </c>
      <c r="L1473" s="498">
        <v>0.61732782776972495</v>
      </c>
      <c r="M1473" s="498">
        <v>1932.0900000000001</v>
      </c>
      <c r="N1473" s="498"/>
      <c r="O1473" s="498"/>
      <c r="P1473" s="511"/>
      <c r="Q1473" s="499"/>
    </row>
    <row r="1474" spans="1:17" ht="14.4" customHeight="1" x14ac:dyDescent="0.3">
      <c r="A1474" s="494" t="s">
        <v>2700</v>
      </c>
      <c r="B1474" s="495" t="s">
        <v>2082</v>
      </c>
      <c r="C1474" s="495" t="s">
        <v>2048</v>
      </c>
      <c r="D1474" s="495" t="s">
        <v>2134</v>
      </c>
      <c r="E1474" s="495" t="s">
        <v>2135</v>
      </c>
      <c r="F1474" s="498">
        <v>6</v>
      </c>
      <c r="G1474" s="498">
        <v>6058.38</v>
      </c>
      <c r="H1474" s="498">
        <v>1</v>
      </c>
      <c r="I1474" s="498">
        <v>1009.73</v>
      </c>
      <c r="J1474" s="498">
        <v>6</v>
      </c>
      <c r="K1474" s="498">
        <v>6166.56</v>
      </c>
      <c r="L1474" s="498">
        <v>1.0178562586037851</v>
      </c>
      <c r="M1474" s="498">
        <v>1027.76</v>
      </c>
      <c r="N1474" s="498">
        <v>3</v>
      </c>
      <c r="O1474" s="498">
        <v>3083.2799999999997</v>
      </c>
      <c r="P1474" s="511">
        <v>0.50892812930189257</v>
      </c>
      <c r="Q1474" s="499">
        <v>1027.76</v>
      </c>
    </row>
    <row r="1475" spans="1:17" ht="14.4" customHeight="1" x14ac:dyDescent="0.3">
      <c r="A1475" s="494" t="s">
        <v>2700</v>
      </c>
      <c r="B1475" s="495" t="s">
        <v>2082</v>
      </c>
      <c r="C1475" s="495" t="s">
        <v>2048</v>
      </c>
      <c r="D1475" s="495" t="s">
        <v>2136</v>
      </c>
      <c r="E1475" s="495" t="s">
        <v>2135</v>
      </c>
      <c r="F1475" s="498">
        <v>1</v>
      </c>
      <c r="G1475" s="498">
        <v>2066.6999999999998</v>
      </c>
      <c r="H1475" s="498">
        <v>1</v>
      </c>
      <c r="I1475" s="498">
        <v>2066.6999999999998</v>
      </c>
      <c r="J1475" s="498"/>
      <c r="K1475" s="498"/>
      <c r="L1475" s="498"/>
      <c r="M1475" s="498"/>
      <c r="N1475" s="498">
        <v>5</v>
      </c>
      <c r="O1475" s="498">
        <v>10709.25</v>
      </c>
      <c r="P1475" s="511">
        <v>5.1818115836841345</v>
      </c>
      <c r="Q1475" s="499">
        <v>2141.85</v>
      </c>
    </row>
    <row r="1476" spans="1:17" ht="14.4" customHeight="1" x14ac:dyDescent="0.3">
      <c r="A1476" s="494" t="s">
        <v>2700</v>
      </c>
      <c r="B1476" s="495" t="s">
        <v>2082</v>
      </c>
      <c r="C1476" s="495" t="s">
        <v>2048</v>
      </c>
      <c r="D1476" s="495" t="s">
        <v>2143</v>
      </c>
      <c r="E1476" s="495" t="s">
        <v>2144</v>
      </c>
      <c r="F1476" s="498">
        <v>1</v>
      </c>
      <c r="G1476" s="498">
        <v>11772</v>
      </c>
      <c r="H1476" s="498">
        <v>1</v>
      </c>
      <c r="I1476" s="498">
        <v>11772</v>
      </c>
      <c r="J1476" s="498"/>
      <c r="K1476" s="498"/>
      <c r="L1476" s="498"/>
      <c r="M1476" s="498"/>
      <c r="N1476" s="498"/>
      <c r="O1476" s="498"/>
      <c r="P1476" s="511"/>
      <c r="Q1476" s="499"/>
    </row>
    <row r="1477" spans="1:17" ht="14.4" customHeight="1" x14ac:dyDescent="0.3">
      <c r="A1477" s="494" t="s">
        <v>2700</v>
      </c>
      <c r="B1477" s="495" t="s">
        <v>2082</v>
      </c>
      <c r="C1477" s="495" t="s">
        <v>2048</v>
      </c>
      <c r="D1477" s="495" t="s">
        <v>2145</v>
      </c>
      <c r="E1477" s="495" t="s">
        <v>2146</v>
      </c>
      <c r="F1477" s="498">
        <v>1</v>
      </c>
      <c r="G1477" s="498">
        <v>2898</v>
      </c>
      <c r="H1477" s="498">
        <v>1</v>
      </c>
      <c r="I1477" s="498">
        <v>2898</v>
      </c>
      <c r="J1477" s="498">
        <v>4</v>
      </c>
      <c r="K1477" s="498">
        <v>12013.52</v>
      </c>
      <c r="L1477" s="498">
        <v>4.1454520358868185</v>
      </c>
      <c r="M1477" s="498">
        <v>3003.38</v>
      </c>
      <c r="N1477" s="498">
        <v>3</v>
      </c>
      <c r="O1477" s="498">
        <v>9010.14</v>
      </c>
      <c r="P1477" s="511">
        <v>3.1090890269151137</v>
      </c>
      <c r="Q1477" s="499">
        <v>3003.3799999999997</v>
      </c>
    </row>
    <row r="1478" spans="1:17" ht="14.4" customHeight="1" x14ac:dyDescent="0.3">
      <c r="A1478" s="494" t="s">
        <v>2700</v>
      </c>
      <c r="B1478" s="495" t="s">
        <v>2082</v>
      </c>
      <c r="C1478" s="495" t="s">
        <v>2048</v>
      </c>
      <c r="D1478" s="495" t="s">
        <v>2147</v>
      </c>
      <c r="E1478" s="495" t="s">
        <v>2148</v>
      </c>
      <c r="F1478" s="498">
        <v>2</v>
      </c>
      <c r="G1478" s="498">
        <v>4473</v>
      </c>
      <c r="H1478" s="498">
        <v>1</v>
      </c>
      <c r="I1478" s="498">
        <v>2236.5</v>
      </c>
      <c r="J1478" s="498"/>
      <c r="K1478" s="498"/>
      <c r="L1478" s="498"/>
      <c r="M1478" s="498"/>
      <c r="N1478" s="498"/>
      <c r="O1478" s="498"/>
      <c r="P1478" s="511"/>
      <c r="Q1478" s="499"/>
    </row>
    <row r="1479" spans="1:17" ht="14.4" customHeight="1" x14ac:dyDescent="0.3">
      <c r="A1479" s="494" t="s">
        <v>2700</v>
      </c>
      <c r="B1479" s="495" t="s">
        <v>2082</v>
      </c>
      <c r="C1479" s="495" t="s">
        <v>2048</v>
      </c>
      <c r="D1479" s="495" t="s">
        <v>2152</v>
      </c>
      <c r="E1479" s="495" t="s">
        <v>2153</v>
      </c>
      <c r="F1479" s="498"/>
      <c r="G1479" s="498"/>
      <c r="H1479" s="498"/>
      <c r="I1479" s="498"/>
      <c r="J1479" s="498"/>
      <c r="K1479" s="498"/>
      <c r="L1479" s="498"/>
      <c r="M1479" s="498"/>
      <c r="N1479" s="498">
        <v>2</v>
      </c>
      <c r="O1479" s="498">
        <v>13781.56</v>
      </c>
      <c r="P1479" s="511"/>
      <c r="Q1479" s="499">
        <v>6890.78</v>
      </c>
    </row>
    <row r="1480" spans="1:17" ht="14.4" customHeight="1" x14ac:dyDescent="0.3">
      <c r="A1480" s="494" t="s">
        <v>2700</v>
      </c>
      <c r="B1480" s="495" t="s">
        <v>2082</v>
      </c>
      <c r="C1480" s="495" t="s">
        <v>2048</v>
      </c>
      <c r="D1480" s="495" t="s">
        <v>2154</v>
      </c>
      <c r="E1480" s="495" t="s">
        <v>2155</v>
      </c>
      <c r="F1480" s="498"/>
      <c r="G1480" s="498"/>
      <c r="H1480" s="498"/>
      <c r="I1480" s="498"/>
      <c r="J1480" s="498"/>
      <c r="K1480" s="498"/>
      <c r="L1480" s="498"/>
      <c r="M1480" s="498"/>
      <c r="N1480" s="498">
        <v>1</v>
      </c>
      <c r="O1480" s="498">
        <v>19196.8</v>
      </c>
      <c r="P1480" s="511"/>
      <c r="Q1480" s="499">
        <v>19196.8</v>
      </c>
    </row>
    <row r="1481" spans="1:17" ht="14.4" customHeight="1" x14ac:dyDescent="0.3">
      <c r="A1481" s="494" t="s">
        <v>2700</v>
      </c>
      <c r="B1481" s="495" t="s">
        <v>2082</v>
      </c>
      <c r="C1481" s="495" t="s">
        <v>2048</v>
      </c>
      <c r="D1481" s="495" t="s">
        <v>2156</v>
      </c>
      <c r="E1481" s="495" t="s">
        <v>2157</v>
      </c>
      <c r="F1481" s="498"/>
      <c r="G1481" s="498"/>
      <c r="H1481" s="498"/>
      <c r="I1481" s="498"/>
      <c r="J1481" s="498">
        <v>5</v>
      </c>
      <c r="K1481" s="498">
        <v>11494.849999999999</v>
      </c>
      <c r="L1481" s="498"/>
      <c r="M1481" s="498">
        <v>2298.9699999999998</v>
      </c>
      <c r="N1481" s="498"/>
      <c r="O1481" s="498"/>
      <c r="P1481" s="511"/>
      <c r="Q1481" s="499"/>
    </row>
    <row r="1482" spans="1:17" ht="14.4" customHeight="1" x14ac:dyDescent="0.3">
      <c r="A1482" s="494" t="s">
        <v>2700</v>
      </c>
      <c r="B1482" s="495" t="s">
        <v>2082</v>
      </c>
      <c r="C1482" s="495" t="s">
        <v>2048</v>
      </c>
      <c r="D1482" s="495" t="s">
        <v>2158</v>
      </c>
      <c r="E1482" s="495" t="s">
        <v>2159</v>
      </c>
      <c r="F1482" s="498"/>
      <c r="G1482" s="498"/>
      <c r="H1482" s="498"/>
      <c r="I1482" s="498"/>
      <c r="J1482" s="498">
        <v>5</v>
      </c>
      <c r="K1482" s="498">
        <v>20689.450000000004</v>
      </c>
      <c r="L1482" s="498"/>
      <c r="M1482" s="498">
        <v>4137.8900000000012</v>
      </c>
      <c r="N1482" s="498">
        <v>11</v>
      </c>
      <c r="O1482" s="498">
        <v>45516.790000000008</v>
      </c>
      <c r="P1482" s="511"/>
      <c r="Q1482" s="499">
        <v>4137.8900000000003</v>
      </c>
    </row>
    <row r="1483" spans="1:17" ht="14.4" customHeight="1" x14ac:dyDescent="0.3">
      <c r="A1483" s="494" t="s">
        <v>2700</v>
      </c>
      <c r="B1483" s="495" t="s">
        <v>2082</v>
      </c>
      <c r="C1483" s="495" t="s">
        <v>2048</v>
      </c>
      <c r="D1483" s="495" t="s">
        <v>2160</v>
      </c>
      <c r="E1483" s="495" t="s">
        <v>2161</v>
      </c>
      <c r="F1483" s="498"/>
      <c r="G1483" s="498"/>
      <c r="H1483" s="498"/>
      <c r="I1483" s="498"/>
      <c r="J1483" s="498"/>
      <c r="K1483" s="498"/>
      <c r="L1483" s="498"/>
      <c r="M1483" s="498"/>
      <c r="N1483" s="498">
        <v>1</v>
      </c>
      <c r="O1483" s="498">
        <v>1123.73</v>
      </c>
      <c r="P1483" s="511"/>
      <c r="Q1483" s="499">
        <v>1123.73</v>
      </c>
    </row>
    <row r="1484" spans="1:17" ht="14.4" customHeight="1" x14ac:dyDescent="0.3">
      <c r="A1484" s="494" t="s">
        <v>2700</v>
      </c>
      <c r="B1484" s="495" t="s">
        <v>2082</v>
      </c>
      <c r="C1484" s="495" t="s">
        <v>2048</v>
      </c>
      <c r="D1484" s="495" t="s">
        <v>2162</v>
      </c>
      <c r="E1484" s="495" t="s">
        <v>2163</v>
      </c>
      <c r="F1484" s="498">
        <v>5</v>
      </c>
      <c r="G1484" s="498">
        <v>84766.2</v>
      </c>
      <c r="H1484" s="498">
        <v>1</v>
      </c>
      <c r="I1484" s="498">
        <v>16953.239999999998</v>
      </c>
      <c r="J1484" s="498">
        <v>1</v>
      </c>
      <c r="K1484" s="498">
        <v>17073.05</v>
      </c>
      <c r="L1484" s="498">
        <v>0.20141341714032243</v>
      </c>
      <c r="M1484" s="498">
        <v>17073.05</v>
      </c>
      <c r="N1484" s="498">
        <v>2</v>
      </c>
      <c r="O1484" s="498">
        <v>34146.1</v>
      </c>
      <c r="P1484" s="511">
        <v>0.40282683428064486</v>
      </c>
      <c r="Q1484" s="499">
        <v>17073.05</v>
      </c>
    </row>
    <row r="1485" spans="1:17" ht="14.4" customHeight="1" x14ac:dyDescent="0.3">
      <c r="A1485" s="494" t="s">
        <v>2700</v>
      </c>
      <c r="B1485" s="495" t="s">
        <v>2082</v>
      </c>
      <c r="C1485" s="495" t="s">
        <v>2048</v>
      </c>
      <c r="D1485" s="495" t="s">
        <v>2164</v>
      </c>
      <c r="E1485" s="495" t="s">
        <v>2165</v>
      </c>
      <c r="F1485" s="498">
        <v>8</v>
      </c>
      <c r="G1485" s="498">
        <v>8022.4</v>
      </c>
      <c r="H1485" s="498">
        <v>1</v>
      </c>
      <c r="I1485" s="498">
        <v>1002.8</v>
      </c>
      <c r="J1485" s="498">
        <v>6</v>
      </c>
      <c r="K1485" s="498">
        <v>6016.8</v>
      </c>
      <c r="L1485" s="498">
        <v>0.75000000000000011</v>
      </c>
      <c r="M1485" s="498">
        <v>1002.8000000000001</v>
      </c>
      <c r="N1485" s="498">
        <v>3</v>
      </c>
      <c r="O1485" s="498">
        <v>3008.3999999999996</v>
      </c>
      <c r="P1485" s="511">
        <v>0.37499999999999994</v>
      </c>
      <c r="Q1485" s="499">
        <v>1002.7999999999998</v>
      </c>
    </row>
    <row r="1486" spans="1:17" ht="14.4" customHeight="1" x14ac:dyDescent="0.3">
      <c r="A1486" s="494" t="s">
        <v>2700</v>
      </c>
      <c r="B1486" s="495" t="s">
        <v>2082</v>
      </c>
      <c r="C1486" s="495" t="s">
        <v>2048</v>
      </c>
      <c r="D1486" s="495" t="s">
        <v>2166</v>
      </c>
      <c r="E1486" s="495" t="s">
        <v>2167</v>
      </c>
      <c r="F1486" s="498"/>
      <c r="G1486" s="498"/>
      <c r="H1486" s="498"/>
      <c r="I1486" s="498"/>
      <c r="J1486" s="498"/>
      <c r="K1486" s="498"/>
      <c r="L1486" s="498"/>
      <c r="M1486" s="498"/>
      <c r="N1486" s="498">
        <v>2</v>
      </c>
      <c r="O1486" s="498">
        <v>15300</v>
      </c>
      <c r="P1486" s="511"/>
      <c r="Q1486" s="499">
        <v>7650</v>
      </c>
    </row>
    <row r="1487" spans="1:17" ht="14.4" customHeight="1" x14ac:dyDescent="0.3">
      <c r="A1487" s="494" t="s">
        <v>2700</v>
      </c>
      <c r="B1487" s="495" t="s">
        <v>2082</v>
      </c>
      <c r="C1487" s="495" t="s">
        <v>2048</v>
      </c>
      <c r="D1487" s="495" t="s">
        <v>2176</v>
      </c>
      <c r="E1487" s="495" t="s">
        <v>2177</v>
      </c>
      <c r="F1487" s="498">
        <v>1</v>
      </c>
      <c r="G1487" s="498">
        <v>2094.8000000000002</v>
      </c>
      <c r="H1487" s="498">
        <v>1</v>
      </c>
      <c r="I1487" s="498">
        <v>2094.8000000000002</v>
      </c>
      <c r="J1487" s="498">
        <v>4</v>
      </c>
      <c r="K1487" s="498">
        <v>8683.8799999999992</v>
      </c>
      <c r="L1487" s="498">
        <v>4.1454458659537892</v>
      </c>
      <c r="M1487" s="498">
        <v>2170.9699999999998</v>
      </c>
      <c r="N1487" s="498">
        <v>3</v>
      </c>
      <c r="O1487" s="498">
        <v>6512.91</v>
      </c>
      <c r="P1487" s="511">
        <v>3.1090843994653423</v>
      </c>
      <c r="Q1487" s="499">
        <v>2170.9699999999998</v>
      </c>
    </row>
    <row r="1488" spans="1:17" ht="14.4" customHeight="1" x14ac:dyDescent="0.3">
      <c r="A1488" s="494" t="s">
        <v>2700</v>
      </c>
      <c r="B1488" s="495" t="s">
        <v>2082</v>
      </c>
      <c r="C1488" s="495" t="s">
        <v>2048</v>
      </c>
      <c r="D1488" s="495" t="s">
        <v>2178</v>
      </c>
      <c r="E1488" s="495" t="s">
        <v>2179</v>
      </c>
      <c r="F1488" s="498"/>
      <c r="G1488" s="498"/>
      <c r="H1488" s="498"/>
      <c r="I1488" s="498"/>
      <c r="J1488" s="498">
        <v>2</v>
      </c>
      <c r="K1488" s="498">
        <v>1594</v>
      </c>
      <c r="L1488" s="498"/>
      <c r="M1488" s="498">
        <v>797</v>
      </c>
      <c r="N1488" s="498"/>
      <c r="O1488" s="498"/>
      <c r="P1488" s="511"/>
      <c r="Q1488" s="499"/>
    </row>
    <row r="1489" spans="1:17" ht="14.4" customHeight="1" x14ac:dyDescent="0.3">
      <c r="A1489" s="494" t="s">
        <v>2700</v>
      </c>
      <c r="B1489" s="495" t="s">
        <v>2082</v>
      </c>
      <c r="C1489" s="495" t="s">
        <v>2048</v>
      </c>
      <c r="D1489" s="495" t="s">
        <v>2190</v>
      </c>
      <c r="E1489" s="495" t="s">
        <v>2189</v>
      </c>
      <c r="F1489" s="498">
        <v>7</v>
      </c>
      <c r="G1489" s="498">
        <v>35891.960000000006</v>
      </c>
      <c r="H1489" s="498">
        <v>1</v>
      </c>
      <c r="I1489" s="498">
        <v>5127.4228571428584</v>
      </c>
      <c r="J1489" s="498">
        <v>5</v>
      </c>
      <c r="K1489" s="498">
        <v>26296.149999999998</v>
      </c>
      <c r="L1489" s="498">
        <v>0.73264736726553781</v>
      </c>
      <c r="M1489" s="498">
        <v>5259.23</v>
      </c>
      <c r="N1489" s="498">
        <v>4</v>
      </c>
      <c r="O1489" s="498">
        <v>21036.92</v>
      </c>
      <c r="P1489" s="511">
        <v>0.58611789381243029</v>
      </c>
      <c r="Q1489" s="499">
        <v>5259.23</v>
      </c>
    </row>
    <row r="1490" spans="1:17" ht="14.4" customHeight="1" x14ac:dyDescent="0.3">
      <c r="A1490" s="494" t="s">
        <v>2700</v>
      </c>
      <c r="B1490" s="495" t="s">
        <v>2082</v>
      </c>
      <c r="C1490" s="495" t="s">
        <v>2048</v>
      </c>
      <c r="D1490" s="495" t="s">
        <v>2195</v>
      </c>
      <c r="E1490" s="495" t="s">
        <v>2196</v>
      </c>
      <c r="F1490" s="498"/>
      <c r="G1490" s="498"/>
      <c r="H1490" s="498"/>
      <c r="I1490" s="498"/>
      <c r="J1490" s="498">
        <v>5</v>
      </c>
      <c r="K1490" s="498">
        <v>3028.25</v>
      </c>
      <c r="L1490" s="498"/>
      <c r="M1490" s="498">
        <v>605.65</v>
      </c>
      <c r="N1490" s="498">
        <v>4</v>
      </c>
      <c r="O1490" s="498">
        <v>2422.6</v>
      </c>
      <c r="P1490" s="511"/>
      <c r="Q1490" s="499">
        <v>605.65</v>
      </c>
    </row>
    <row r="1491" spans="1:17" ht="14.4" customHeight="1" x14ac:dyDescent="0.3">
      <c r="A1491" s="494" t="s">
        <v>2700</v>
      </c>
      <c r="B1491" s="495" t="s">
        <v>2082</v>
      </c>
      <c r="C1491" s="495" t="s">
        <v>2048</v>
      </c>
      <c r="D1491" s="495" t="s">
        <v>2199</v>
      </c>
      <c r="E1491" s="495" t="s">
        <v>2200</v>
      </c>
      <c r="F1491" s="498">
        <v>3</v>
      </c>
      <c r="G1491" s="498">
        <v>2406</v>
      </c>
      <c r="H1491" s="498">
        <v>1</v>
      </c>
      <c r="I1491" s="498">
        <v>802</v>
      </c>
      <c r="J1491" s="498"/>
      <c r="K1491" s="498"/>
      <c r="L1491" s="498"/>
      <c r="M1491" s="498"/>
      <c r="N1491" s="498">
        <v>1</v>
      </c>
      <c r="O1491" s="498">
        <v>831.16</v>
      </c>
      <c r="P1491" s="511">
        <v>0.345453034081463</v>
      </c>
      <c r="Q1491" s="499">
        <v>831.16</v>
      </c>
    </row>
    <row r="1492" spans="1:17" ht="14.4" customHeight="1" x14ac:dyDescent="0.3">
      <c r="A1492" s="494" t="s">
        <v>2700</v>
      </c>
      <c r="B1492" s="495" t="s">
        <v>2082</v>
      </c>
      <c r="C1492" s="495" t="s">
        <v>2048</v>
      </c>
      <c r="D1492" s="495" t="s">
        <v>2201</v>
      </c>
      <c r="E1492" s="495" t="s">
        <v>2200</v>
      </c>
      <c r="F1492" s="498">
        <v>11</v>
      </c>
      <c r="G1492" s="498">
        <v>9519.380000000001</v>
      </c>
      <c r="H1492" s="498">
        <v>1</v>
      </c>
      <c r="I1492" s="498">
        <v>865.39818181818191</v>
      </c>
      <c r="J1492" s="498">
        <v>10</v>
      </c>
      <c r="K1492" s="498">
        <v>8880.6</v>
      </c>
      <c r="L1492" s="498">
        <v>0.93289689034369883</v>
      </c>
      <c r="M1492" s="498">
        <v>888.06000000000006</v>
      </c>
      <c r="N1492" s="498">
        <v>5</v>
      </c>
      <c r="O1492" s="498">
        <v>4440.2999999999993</v>
      </c>
      <c r="P1492" s="511">
        <v>0.4664484451718493</v>
      </c>
      <c r="Q1492" s="499">
        <v>888.05999999999983</v>
      </c>
    </row>
    <row r="1493" spans="1:17" ht="14.4" customHeight="1" x14ac:dyDescent="0.3">
      <c r="A1493" s="494" t="s">
        <v>2700</v>
      </c>
      <c r="B1493" s="495" t="s">
        <v>2082</v>
      </c>
      <c r="C1493" s="495" t="s">
        <v>2048</v>
      </c>
      <c r="D1493" s="495" t="s">
        <v>2202</v>
      </c>
      <c r="E1493" s="495" t="s">
        <v>2203</v>
      </c>
      <c r="F1493" s="498">
        <v>2</v>
      </c>
      <c r="G1493" s="498">
        <v>1713.8</v>
      </c>
      <c r="H1493" s="498">
        <v>1</v>
      </c>
      <c r="I1493" s="498">
        <v>856.9</v>
      </c>
      <c r="J1493" s="498">
        <v>1</v>
      </c>
      <c r="K1493" s="498">
        <v>888.06</v>
      </c>
      <c r="L1493" s="498">
        <v>0.51818181818181819</v>
      </c>
      <c r="M1493" s="498">
        <v>888.06</v>
      </c>
      <c r="N1493" s="498">
        <v>2</v>
      </c>
      <c r="O1493" s="498">
        <v>1776.12</v>
      </c>
      <c r="P1493" s="511">
        <v>1.0363636363636364</v>
      </c>
      <c r="Q1493" s="499">
        <v>888.06</v>
      </c>
    </row>
    <row r="1494" spans="1:17" ht="14.4" customHeight="1" x14ac:dyDescent="0.3">
      <c r="A1494" s="494" t="s">
        <v>2700</v>
      </c>
      <c r="B1494" s="495" t="s">
        <v>2082</v>
      </c>
      <c r="C1494" s="495" t="s">
        <v>2048</v>
      </c>
      <c r="D1494" s="495" t="s">
        <v>2204</v>
      </c>
      <c r="E1494" s="495" t="s">
        <v>2205</v>
      </c>
      <c r="F1494" s="498"/>
      <c r="G1494" s="498"/>
      <c r="H1494" s="498"/>
      <c r="I1494" s="498"/>
      <c r="J1494" s="498"/>
      <c r="K1494" s="498"/>
      <c r="L1494" s="498"/>
      <c r="M1494" s="498"/>
      <c r="N1494" s="498">
        <v>1</v>
      </c>
      <c r="O1494" s="498">
        <v>831.16</v>
      </c>
      <c r="P1494" s="511"/>
      <c r="Q1494" s="499">
        <v>831.16</v>
      </c>
    </row>
    <row r="1495" spans="1:17" ht="14.4" customHeight="1" x14ac:dyDescent="0.3">
      <c r="A1495" s="494" t="s">
        <v>2700</v>
      </c>
      <c r="B1495" s="495" t="s">
        <v>2082</v>
      </c>
      <c r="C1495" s="495" t="s">
        <v>2048</v>
      </c>
      <c r="D1495" s="495" t="s">
        <v>2565</v>
      </c>
      <c r="E1495" s="495" t="s">
        <v>2566</v>
      </c>
      <c r="F1495" s="498">
        <v>1</v>
      </c>
      <c r="G1495" s="498">
        <v>1055.5</v>
      </c>
      <c r="H1495" s="498">
        <v>1</v>
      </c>
      <c r="I1495" s="498">
        <v>1055.5</v>
      </c>
      <c r="J1495" s="498"/>
      <c r="K1495" s="498"/>
      <c r="L1495" s="498"/>
      <c r="M1495" s="498"/>
      <c r="N1495" s="498"/>
      <c r="O1495" s="498"/>
      <c r="P1495" s="511"/>
      <c r="Q1495" s="499"/>
    </row>
    <row r="1496" spans="1:17" ht="14.4" customHeight="1" x14ac:dyDescent="0.3">
      <c r="A1496" s="494" t="s">
        <v>2700</v>
      </c>
      <c r="B1496" s="495" t="s">
        <v>2082</v>
      </c>
      <c r="C1496" s="495" t="s">
        <v>2048</v>
      </c>
      <c r="D1496" s="495" t="s">
        <v>2206</v>
      </c>
      <c r="E1496" s="495" t="s">
        <v>2207</v>
      </c>
      <c r="F1496" s="498">
        <v>18</v>
      </c>
      <c r="G1496" s="498">
        <v>68947.199999999997</v>
      </c>
      <c r="H1496" s="498">
        <v>1</v>
      </c>
      <c r="I1496" s="498">
        <v>3830.3999999999996</v>
      </c>
      <c r="J1496" s="498">
        <v>17</v>
      </c>
      <c r="K1496" s="498">
        <v>66279.600000000006</v>
      </c>
      <c r="L1496" s="498">
        <v>0.96130952380952395</v>
      </c>
      <c r="M1496" s="498">
        <v>3898.8</v>
      </c>
      <c r="N1496" s="498"/>
      <c r="O1496" s="498"/>
      <c r="P1496" s="511"/>
      <c r="Q1496" s="499"/>
    </row>
    <row r="1497" spans="1:17" ht="14.4" customHeight="1" x14ac:dyDescent="0.3">
      <c r="A1497" s="494" t="s">
        <v>2700</v>
      </c>
      <c r="B1497" s="495" t="s">
        <v>2082</v>
      </c>
      <c r="C1497" s="495" t="s">
        <v>2048</v>
      </c>
      <c r="D1497" s="495" t="s">
        <v>2210</v>
      </c>
      <c r="E1497" s="495" t="s">
        <v>2211</v>
      </c>
      <c r="F1497" s="498">
        <v>5</v>
      </c>
      <c r="G1497" s="498">
        <v>7312.72</v>
      </c>
      <c r="H1497" s="498">
        <v>1</v>
      </c>
      <c r="I1497" s="498">
        <v>1462.5440000000001</v>
      </c>
      <c r="J1497" s="498">
        <v>3</v>
      </c>
      <c r="K1497" s="498">
        <v>4418.6400000000003</v>
      </c>
      <c r="L1497" s="498">
        <v>0.60424028268551244</v>
      </c>
      <c r="M1497" s="498">
        <v>1472.88</v>
      </c>
      <c r="N1497" s="498">
        <v>2</v>
      </c>
      <c r="O1497" s="498">
        <v>2945.76</v>
      </c>
      <c r="P1497" s="511">
        <v>0.40282685512367494</v>
      </c>
      <c r="Q1497" s="499">
        <v>1472.88</v>
      </c>
    </row>
    <row r="1498" spans="1:17" ht="14.4" customHeight="1" x14ac:dyDescent="0.3">
      <c r="A1498" s="494" t="s">
        <v>2700</v>
      </c>
      <c r="B1498" s="495" t="s">
        <v>2082</v>
      </c>
      <c r="C1498" s="495" t="s">
        <v>2048</v>
      </c>
      <c r="D1498" s="495" t="s">
        <v>2489</v>
      </c>
      <c r="E1498" s="495" t="s">
        <v>2490</v>
      </c>
      <c r="F1498" s="498"/>
      <c r="G1498" s="498"/>
      <c r="H1498" s="498"/>
      <c r="I1498" s="498"/>
      <c r="J1498" s="498"/>
      <c r="K1498" s="498"/>
      <c r="L1498" s="498"/>
      <c r="M1498" s="498"/>
      <c r="N1498" s="498">
        <v>3</v>
      </c>
      <c r="O1498" s="498">
        <v>10933.74</v>
      </c>
      <c r="P1498" s="511"/>
      <c r="Q1498" s="499">
        <v>3644.58</v>
      </c>
    </row>
    <row r="1499" spans="1:17" ht="14.4" customHeight="1" x14ac:dyDescent="0.3">
      <c r="A1499" s="494" t="s">
        <v>2700</v>
      </c>
      <c r="B1499" s="495" t="s">
        <v>2082</v>
      </c>
      <c r="C1499" s="495" t="s">
        <v>2048</v>
      </c>
      <c r="D1499" s="495" t="s">
        <v>2216</v>
      </c>
      <c r="E1499" s="495" t="s">
        <v>2217</v>
      </c>
      <c r="F1499" s="498">
        <v>5</v>
      </c>
      <c r="G1499" s="498">
        <v>6529.1</v>
      </c>
      <c r="H1499" s="498">
        <v>1</v>
      </c>
      <c r="I1499" s="498">
        <v>1305.8200000000002</v>
      </c>
      <c r="J1499" s="498">
        <v>1</v>
      </c>
      <c r="K1499" s="498">
        <v>1305.82</v>
      </c>
      <c r="L1499" s="498">
        <v>0.19999999999999998</v>
      </c>
      <c r="M1499" s="498">
        <v>1305.82</v>
      </c>
      <c r="N1499" s="498">
        <v>5</v>
      </c>
      <c r="O1499" s="498">
        <v>6210.12</v>
      </c>
      <c r="P1499" s="511">
        <v>0.95114487448499785</v>
      </c>
      <c r="Q1499" s="499">
        <v>1242.0239999999999</v>
      </c>
    </row>
    <row r="1500" spans="1:17" ht="14.4" customHeight="1" x14ac:dyDescent="0.3">
      <c r="A1500" s="494" t="s">
        <v>2700</v>
      </c>
      <c r="B1500" s="495" t="s">
        <v>2082</v>
      </c>
      <c r="C1500" s="495" t="s">
        <v>2048</v>
      </c>
      <c r="D1500" s="495" t="s">
        <v>2218</v>
      </c>
      <c r="E1500" s="495" t="s">
        <v>2219</v>
      </c>
      <c r="F1500" s="498">
        <v>7</v>
      </c>
      <c r="G1500" s="498">
        <v>2513.7000000000003</v>
      </c>
      <c r="H1500" s="498">
        <v>1</v>
      </c>
      <c r="I1500" s="498">
        <v>359.1</v>
      </c>
      <c r="J1500" s="498">
        <v>7</v>
      </c>
      <c r="K1500" s="498">
        <v>2513.6999999999998</v>
      </c>
      <c r="L1500" s="498">
        <v>0.99999999999999978</v>
      </c>
      <c r="M1500" s="498">
        <v>359.09999999999997</v>
      </c>
      <c r="N1500" s="498">
        <v>4</v>
      </c>
      <c r="O1500" s="498">
        <v>1436.4</v>
      </c>
      <c r="P1500" s="511">
        <v>0.5714285714285714</v>
      </c>
      <c r="Q1500" s="499">
        <v>359.1</v>
      </c>
    </row>
    <row r="1501" spans="1:17" ht="14.4" customHeight="1" x14ac:dyDescent="0.3">
      <c r="A1501" s="494" t="s">
        <v>2700</v>
      </c>
      <c r="B1501" s="495" t="s">
        <v>2082</v>
      </c>
      <c r="C1501" s="495" t="s">
        <v>2048</v>
      </c>
      <c r="D1501" s="495" t="s">
        <v>2220</v>
      </c>
      <c r="E1501" s="495" t="s">
        <v>2221</v>
      </c>
      <c r="F1501" s="498">
        <v>3</v>
      </c>
      <c r="G1501" s="498">
        <v>2681.7</v>
      </c>
      <c r="H1501" s="498">
        <v>1</v>
      </c>
      <c r="I1501" s="498">
        <v>893.9</v>
      </c>
      <c r="J1501" s="498">
        <v>11</v>
      </c>
      <c r="K1501" s="498">
        <v>9832.9</v>
      </c>
      <c r="L1501" s="498">
        <v>3.666666666666667</v>
      </c>
      <c r="M1501" s="498">
        <v>893.9</v>
      </c>
      <c r="N1501" s="498">
        <v>15</v>
      </c>
      <c r="O1501" s="498">
        <v>13408.5</v>
      </c>
      <c r="P1501" s="511">
        <v>5</v>
      </c>
      <c r="Q1501" s="499">
        <v>893.9</v>
      </c>
    </row>
    <row r="1502" spans="1:17" ht="14.4" customHeight="1" x14ac:dyDescent="0.3">
      <c r="A1502" s="494" t="s">
        <v>2700</v>
      </c>
      <c r="B1502" s="495" t="s">
        <v>2082</v>
      </c>
      <c r="C1502" s="495" t="s">
        <v>2048</v>
      </c>
      <c r="D1502" s="495" t="s">
        <v>2222</v>
      </c>
      <c r="E1502" s="495" t="s">
        <v>2223</v>
      </c>
      <c r="F1502" s="498">
        <v>1</v>
      </c>
      <c r="G1502" s="498">
        <v>893.9</v>
      </c>
      <c r="H1502" s="498">
        <v>1</v>
      </c>
      <c r="I1502" s="498">
        <v>893.9</v>
      </c>
      <c r="J1502" s="498">
        <v>1</v>
      </c>
      <c r="K1502" s="498">
        <v>893.9</v>
      </c>
      <c r="L1502" s="498">
        <v>1</v>
      </c>
      <c r="M1502" s="498">
        <v>893.9</v>
      </c>
      <c r="N1502" s="498">
        <v>3</v>
      </c>
      <c r="O1502" s="498">
        <v>2681.7</v>
      </c>
      <c r="P1502" s="511">
        <v>3</v>
      </c>
      <c r="Q1502" s="499">
        <v>893.9</v>
      </c>
    </row>
    <row r="1503" spans="1:17" ht="14.4" customHeight="1" x14ac:dyDescent="0.3">
      <c r="A1503" s="494" t="s">
        <v>2700</v>
      </c>
      <c r="B1503" s="495" t="s">
        <v>2082</v>
      </c>
      <c r="C1503" s="495" t="s">
        <v>2048</v>
      </c>
      <c r="D1503" s="495" t="s">
        <v>2224</v>
      </c>
      <c r="E1503" s="495" t="s">
        <v>2225</v>
      </c>
      <c r="F1503" s="498">
        <v>8</v>
      </c>
      <c r="G1503" s="498">
        <v>131109.97999999998</v>
      </c>
      <c r="H1503" s="498">
        <v>1</v>
      </c>
      <c r="I1503" s="498">
        <v>16388.747499999998</v>
      </c>
      <c r="J1503" s="498">
        <v>8</v>
      </c>
      <c r="K1503" s="498">
        <v>134653.51999999999</v>
      </c>
      <c r="L1503" s="498">
        <v>1.0270272331671473</v>
      </c>
      <c r="M1503" s="498">
        <v>16831.689999999999</v>
      </c>
      <c r="N1503" s="498">
        <v>1</v>
      </c>
      <c r="O1503" s="498">
        <v>16831.689999999999</v>
      </c>
      <c r="P1503" s="511">
        <v>0.12837840414589341</v>
      </c>
      <c r="Q1503" s="499">
        <v>16831.689999999999</v>
      </c>
    </row>
    <row r="1504" spans="1:17" ht="14.4" customHeight="1" x14ac:dyDescent="0.3">
      <c r="A1504" s="494" t="s">
        <v>2700</v>
      </c>
      <c r="B1504" s="495" t="s">
        <v>2082</v>
      </c>
      <c r="C1504" s="495" t="s">
        <v>2048</v>
      </c>
      <c r="D1504" s="495" t="s">
        <v>2457</v>
      </c>
      <c r="E1504" s="495" t="s">
        <v>2458</v>
      </c>
      <c r="F1504" s="498"/>
      <c r="G1504" s="498"/>
      <c r="H1504" s="498"/>
      <c r="I1504" s="498"/>
      <c r="J1504" s="498">
        <v>1</v>
      </c>
      <c r="K1504" s="498">
        <v>5200.68</v>
      </c>
      <c r="L1504" s="498"/>
      <c r="M1504" s="498">
        <v>5200.68</v>
      </c>
      <c r="N1504" s="498">
        <v>1</v>
      </c>
      <c r="O1504" s="498">
        <v>5200.68</v>
      </c>
      <c r="P1504" s="511"/>
      <c r="Q1504" s="499">
        <v>5200.68</v>
      </c>
    </row>
    <row r="1505" spans="1:17" ht="14.4" customHeight="1" x14ac:dyDescent="0.3">
      <c r="A1505" s="494" t="s">
        <v>2700</v>
      </c>
      <c r="B1505" s="495" t="s">
        <v>2082</v>
      </c>
      <c r="C1505" s="495" t="s">
        <v>2048</v>
      </c>
      <c r="D1505" s="495" t="s">
        <v>2228</v>
      </c>
      <c r="E1505" s="495" t="s">
        <v>2229</v>
      </c>
      <c r="F1505" s="498">
        <v>7</v>
      </c>
      <c r="G1505" s="498">
        <v>44954.26</v>
      </c>
      <c r="H1505" s="498">
        <v>1</v>
      </c>
      <c r="I1505" s="498">
        <v>6422.0371428571434</v>
      </c>
      <c r="J1505" s="498">
        <v>1</v>
      </c>
      <c r="K1505" s="498">
        <v>6587.13</v>
      </c>
      <c r="L1505" s="498">
        <v>0.14652960587050037</v>
      </c>
      <c r="M1505" s="498">
        <v>6587.13</v>
      </c>
      <c r="N1505" s="498">
        <v>5</v>
      </c>
      <c r="O1505" s="498">
        <v>32935.65</v>
      </c>
      <c r="P1505" s="511">
        <v>0.73264802935250184</v>
      </c>
      <c r="Q1505" s="499">
        <v>6587.13</v>
      </c>
    </row>
    <row r="1506" spans="1:17" ht="14.4" customHeight="1" x14ac:dyDescent="0.3">
      <c r="A1506" s="494" t="s">
        <v>2700</v>
      </c>
      <c r="B1506" s="495" t="s">
        <v>2082</v>
      </c>
      <c r="C1506" s="495" t="s">
        <v>2048</v>
      </c>
      <c r="D1506" s="495" t="s">
        <v>2230</v>
      </c>
      <c r="E1506" s="495" t="s">
        <v>2231</v>
      </c>
      <c r="F1506" s="498">
        <v>1</v>
      </c>
      <c r="G1506" s="498">
        <v>1841.62</v>
      </c>
      <c r="H1506" s="498">
        <v>1</v>
      </c>
      <c r="I1506" s="498">
        <v>1841.62</v>
      </c>
      <c r="J1506" s="498">
        <v>1</v>
      </c>
      <c r="K1506" s="498">
        <v>1841.62</v>
      </c>
      <c r="L1506" s="498">
        <v>1</v>
      </c>
      <c r="M1506" s="498">
        <v>1841.62</v>
      </c>
      <c r="N1506" s="498"/>
      <c r="O1506" s="498"/>
      <c r="P1506" s="511"/>
      <c r="Q1506" s="499"/>
    </row>
    <row r="1507" spans="1:17" ht="14.4" customHeight="1" x14ac:dyDescent="0.3">
      <c r="A1507" s="494" t="s">
        <v>2700</v>
      </c>
      <c r="B1507" s="495" t="s">
        <v>2082</v>
      </c>
      <c r="C1507" s="495" t="s">
        <v>2048</v>
      </c>
      <c r="D1507" s="495" t="s">
        <v>2495</v>
      </c>
      <c r="E1507" s="495" t="s">
        <v>2496</v>
      </c>
      <c r="F1507" s="498">
        <v>1</v>
      </c>
      <c r="G1507" s="498">
        <v>18571</v>
      </c>
      <c r="H1507" s="498">
        <v>1</v>
      </c>
      <c r="I1507" s="498">
        <v>18571</v>
      </c>
      <c r="J1507" s="498"/>
      <c r="K1507" s="498"/>
      <c r="L1507" s="498"/>
      <c r="M1507" s="498"/>
      <c r="N1507" s="498"/>
      <c r="O1507" s="498"/>
      <c r="P1507" s="511"/>
      <c r="Q1507" s="499"/>
    </row>
    <row r="1508" spans="1:17" ht="14.4" customHeight="1" x14ac:dyDescent="0.3">
      <c r="A1508" s="494" t="s">
        <v>2700</v>
      </c>
      <c r="B1508" s="495" t="s">
        <v>2082</v>
      </c>
      <c r="C1508" s="495" t="s">
        <v>2048</v>
      </c>
      <c r="D1508" s="495" t="s">
        <v>2232</v>
      </c>
      <c r="E1508" s="495" t="s">
        <v>2233</v>
      </c>
      <c r="F1508" s="498"/>
      <c r="G1508" s="498"/>
      <c r="H1508" s="498"/>
      <c r="I1508" s="498"/>
      <c r="J1508" s="498"/>
      <c r="K1508" s="498"/>
      <c r="L1508" s="498"/>
      <c r="M1508" s="498"/>
      <c r="N1508" s="498">
        <v>1</v>
      </c>
      <c r="O1508" s="498">
        <v>2013.14</v>
      </c>
      <c r="P1508" s="511"/>
      <c r="Q1508" s="499">
        <v>2013.14</v>
      </c>
    </row>
    <row r="1509" spans="1:17" ht="14.4" customHeight="1" x14ac:dyDescent="0.3">
      <c r="A1509" s="494" t="s">
        <v>2700</v>
      </c>
      <c r="B1509" s="495" t="s">
        <v>2082</v>
      </c>
      <c r="C1509" s="495" t="s">
        <v>2048</v>
      </c>
      <c r="D1509" s="495" t="s">
        <v>2701</v>
      </c>
      <c r="E1509" s="495" t="s">
        <v>2702</v>
      </c>
      <c r="F1509" s="498">
        <v>2</v>
      </c>
      <c r="G1509" s="498">
        <v>18655.2</v>
      </c>
      <c r="H1509" s="498">
        <v>1</v>
      </c>
      <c r="I1509" s="498">
        <v>9327.6</v>
      </c>
      <c r="J1509" s="498">
        <v>2</v>
      </c>
      <c r="K1509" s="498">
        <v>18655.2</v>
      </c>
      <c r="L1509" s="498">
        <v>1</v>
      </c>
      <c r="M1509" s="498">
        <v>9327.6</v>
      </c>
      <c r="N1509" s="498">
        <v>1</v>
      </c>
      <c r="O1509" s="498">
        <v>9327.6</v>
      </c>
      <c r="P1509" s="511">
        <v>0.5</v>
      </c>
      <c r="Q1509" s="499">
        <v>9327.6</v>
      </c>
    </row>
    <row r="1510" spans="1:17" ht="14.4" customHeight="1" x14ac:dyDescent="0.3">
      <c r="A1510" s="494" t="s">
        <v>2700</v>
      </c>
      <c r="B1510" s="495" t="s">
        <v>2082</v>
      </c>
      <c r="C1510" s="495" t="s">
        <v>2048</v>
      </c>
      <c r="D1510" s="495" t="s">
        <v>2236</v>
      </c>
      <c r="E1510" s="495" t="s">
        <v>2237</v>
      </c>
      <c r="F1510" s="498"/>
      <c r="G1510" s="498"/>
      <c r="H1510" s="498"/>
      <c r="I1510" s="498"/>
      <c r="J1510" s="498">
        <v>1</v>
      </c>
      <c r="K1510" s="498">
        <v>15954.82</v>
      </c>
      <c r="L1510" s="498"/>
      <c r="M1510" s="498">
        <v>15954.82</v>
      </c>
      <c r="N1510" s="498">
        <v>2</v>
      </c>
      <c r="O1510" s="498">
        <v>31909.64</v>
      </c>
      <c r="P1510" s="511"/>
      <c r="Q1510" s="499">
        <v>15954.82</v>
      </c>
    </row>
    <row r="1511" spans="1:17" ht="14.4" customHeight="1" x14ac:dyDescent="0.3">
      <c r="A1511" s="494" t="s">
        <v>2700</v>
      </c>
      <c r="B1511" s="495" t="s">
        <v>2082</v>
      </c>
      <c r="C1511" s="495" t="s">
        <v>2048</v>
      </c>
      <c r="D1511" s="495" t="s">
        <v>2703</v>
      </c>
      <c r="E1511" s="495" t="s">
        <v>2704</v>
      </c>
      <c r="F1511" s="498">
        <v>4</v>
      </c>
      <c r="G1511" s="498">
        <v>5802.8</v>
      </c>
      <c r="H1511" s="498">
        <v>1</v>
      </c>
      <c r="I1511" s="498">
        <v>1450.7</v>
      </c>
      <c r="J1511" s="498">
        <v>2</v>
      </c>
      <c r="K1511" s="498">
        <v>2901.4</v>
      </c>
      <c r="L1511" s="498">
        <v>0.5</v>
      </c>
      <c r="M1511" s="498">
        <v>1450.7</v>
      </c>
      <c r="N1511" s="498">
        <v>1</v>
      </c>
      <c r="O1511" s="498">
        <v>1450.7</v>
      </c>
      <c r="P1511" s="511">
        <v>0.25</v>
      </c>
      <c r="Q1511" s="499">
        <v>1450.7</v>
      </c>
    </row>
    <row r="1512" spans="1:17" ht="14.4" customHeight="1" x14ac:dyDescent="0.3">
      <c r="A1512" s="494" t="s">
        <v>2700</v>
      </c>
      <c r="B1512" s="495" t="s">
        <v>2082</v>
      </c>
      <c r="C1512" s="495" t="s">
        <v>2048</v>
      </c>
      <c r="D1512" s="495" t="s">
        <v>2592</v>
      </c>
      <c r="E1512" s="495" t="s">
        <v>2593</v>
      </c>
      <c r="F1512" s="498">
        <v>3</v>
      </c>
      <c r="G1512" s="498">
        <v>28001.52</v>
      </c>
      <c r="H1512" s="498">
        <v>1</v>
      </c>
      <c r="I1512" s="498">
        <v>9333.84</v>
      </c>
      <c r="J1512" s="498"/>
      <c r="K1512" s="498"/>
      <c r="L1512" s="498"/>
      <c r="M1512" s="498"/>
      <c r="N1512" s="498"/>
      <c r="O1512" s="498"/>
      <c r="P1512" s="511"/>
      <c r="Q1512" s="499"/>
    </row>
    <row r="1513" spans="1:17" ht="14.4" customHeight="1" x14ac:dyDescent="0.3">
      <c r="A1513" s="494" t="s">
        <v>2700</v>
      </c>
      <c r="B1513" s="495" t="s">
        <v>2082</v>
      </c>
      <c r="C1513" s="495" t="s">
        <v>2048</v>
      </c>
      <c r="D1513" s="495" t="s">
        <v>2240</v>
      </c>
      <c r="E1513" s="495" t="s">
        <v>2241</v>
      </c>
      <c r="F1513" s="498"/>
      <c r="G1513" s="498"/>
      <c r="H1513" s="498"/>
      <c r="I1513" s="498"/>
      <c r="J1513" s="498"/>
      <c r="K1513" s="498"/>
      <c r="L1513" s="498"/>
      <c r="M1513" s="498"/>
      <c r="N1513" s="498">
        <v>1</v>
      </c>
      <c r="O1513" s="498">
        <v>23556.23</v>
      </c>
      <c r="P1513" s="511"/>
      <c r="Q1513" s="499">
        <v>23556.23</v>
      </c>
    </row>
    <row r="1514" spans="1:17" ht="14.4" customHeight="1" x14ac:dyDescent="0.3">
      <c r="A1514" s="494" t="s">
        <v>2700</v>
      </c>
      <c r="B1514" s="495" t="s">
        <v>2082</v>
      </c>
      <c r="C1514" s="495" t="s">
        <v>2048</v>
      </c>
      <c r="D1514" s="495" t="s">
        <v>2246</v>
      </c>
      <c r="E1514" s="495" t="s">
        <v>2247</v>
      </c>
      <c r="F1514" s="498"/>
      <c r="G1514" s="498"/>
      <c r="H1514" s="498"/>
      <c r="I1514" s="498"/>
      <c r="J1514" s="498"/>
      <c r="K1514" s="498"/>
      <c r="L1514" s="498"/>
      <c r="M1514" s="498"/>
      <c r="N1514" s="498">
        <v>1</v>
      </c>
      <c r="O1514" s="498">
        <v>380.86</v>
      </c>
      <c r="P1514" s="511"/>
      <c r="Q1514" s="499">
        <v>380.86</v>
      </c>
    </row>
    <row r="1515" spans="1:17" ht="14.4" customHeight="1" x14ac:dyDescent="0.3">
      <c r="A1515" s="494" t="s">
        <v>2700</v>
      </c>
      <c r="B1515" s="495" t="s">
        <v>2082</v>
      </c>
      <c r="C1515" s="495" t="s">
        <v>2048</v>
      </c>
      <c r="D1515" s="495" t="s">
        <v>2497</v>
      </c>
      <c r="E1515" s="495" t="s">
        <v>2498</v>
      </c>
      <c r="F1515" s="498"/>
      <c r="G1515" s="498"/>
      <c r="H1515" s="498"/>
      <c r="I1515" s="498"/>
      <c r="J1515" s="498"/>
      <c r="K1515" s="498"/>
      <c r="L1515" s="498"/>
      <c r="M1515" s="498"/>
      <c r="N1515" s="498">
        <v>4</v>
      </c>
      <c r="O1515" s="498">
        <v>4340.8</v>
      </c>
      <c r="P1515" s="511"/>
      <c r="Q1515" s="499">
        <v>1085.2</v>
      </c>
    </row>
    <row r="1516" spans="1:17" ht="14.4" customHeight="1" x14ac:dyDescent="0.3">
      <c r="A1516" s="494" t="s">
        <v>2700</v>
      </c>
      <c r="B1516" s="495" t="s">
        <v>2082</v>
      </c>
      <c r="C1516" s="495" t="s">
        <v>2057</v>
      </c>
      <c r="D1516" s="495" t="s">
        <v>2262</v>
      </c>
      <c r="E1516" s="495" t="s">
        <v>2263</v>
      </c>
      <c r="F1516" s="498">
        <v>1</v>
      </c>
      <c r="G1516" s="498">
        <v>204</v>
      </c>
      <c r="H1516" s="498">
        <v>1</v>
      </c>
      <c r="I1516" s="498">
        <v>204</v>
      </c>
      <c r="J1516" s="498">
        <v>3</v>
      </c>
      <c r="K1516" s="498">
        <v>615</v>
      </c>
      <c r="L1516" s="498">
        <v>3.0147058823529411</v>
      </c>
      <c r="M1516" s="498">
        <v>205</v>
      </c>
      <c r="N1516" s="498">
        <v>2</v>
      </c>
      <c r="O1516" s="498">
        <v>411</v>
      </c>
      <c r="P1516" s="511">
        <v>2.0147058823529411</v>
      </c>
      <c r="Q1516" s="499">
        <v>205.5</v>
      </c>
    </row>
    <row r="1517" spans="1:17" ht="14.4" customHeight="1" x14ac:dyDescent="0.3">
      <c r="A1517" s="494" t="s">
        <v>2700</v>
      </c>
      <c r="B1517" s="495" t="s">
        <v>2082</v>
      </c>
      <c r="C1517" s="495" t="s">
        <v>2057</v>
      </c>
      <c r="D1517" s="495" t="s">
        <v>2264</v>
      </c>
      <c r="E1517" s="495" t="s">
        <v>2265</v>
      </c>
      <c r="F1517" s="498">
        <v>1</v>
      </c>
      <c r="G1517" s="498">
        <v>149</v>
      </c>
      <c r="H1517" s="498">
        <v>1</v>
      </c>
      <c r="I1517" s="498">
        <v>149</v>
      </c>
      <c r="J1517" s="498">
        <v>4</v>
      </c>
      <c r="K1517" s="498">
        <v>600</v>
      </c>
      <c r="L1517" s="498">
        <v>4.026845637583893</v>
      </c>
      <c r="M1517" s="498">
        <v>150</v>
      </c>
      <c r="N1517" s="498">
        <v>4</v>
      </c>
      <c r="O1517" s="498">
        <v>604</v>
      </c>
      <c r="P1517" s="511">
        <v>4.0536912751677852</v>
      </c>
      <c r="Q1517" s="499">
        <v>151</v>
      </c>
    </row>
    <row r="1518" spans="1:17" ht="14.4" customHeight="1" x14ac:dyDescent="0.3">
      <c r="A1518" s="494" t="s">
        <v>2700</v>
      </c>
      <c r="B1518" s="495" t="s">
        <v>2082</v>
      </c>
      <c r="C1518" s="495" t="s">
        <v>2057</v>
      </c>
      <c r="D1518" s="495" t="s">
        <v>2266</v>
      </c>
      <c r="E1518" s="495" t="s">
        <v>2267</v>
      </c>
      <c r="F1518" s="498">
        <v>16</v>
      </c>
      <c r="G1518" s="498">
        <v>2896</v>
      </c>
      <c r="H1518" s="498">
        <v>1</v>
      </c>
      <c r="I1518" s="498">
        <v>181</v>
      </c>
      <c r="J1518" s="498">
        <v>26</v>
      </c>
      <c r="K1518" s="498">
        <v>4732</v>
      </c>
      <c r="L1518" s="498">
        <v>1.6339779005524862</v>
      </c>
      <c r="M1518" s="498">
        <v>182</v>
      </c>
      <c r="N1518" s="498">
        <v>23</v>
      </c>
      <c r="O1518" s="498">
        <v>4199</v>
      </c>
      <c r="P1518" s="511">
        <v>1.4499309392265194</v>
      </c>
      <c r="Q1518" s="499">
        <v>182.56521739130434</v>
      </c>
    </row>
    <row r="1519" spans="1:17" ht="14.4" customHeight="1" x14ac:dyDescent="0.3">
      <c r="A1519" s="494" t="s">
        <v>2700</v>
      </c>
      <c r="B1519" s="495" t="s">
        <v>2082</v>
      </c>
      <c r="C1519" s="495" t="s">
        <v>2057</v>
      </c>
      <c r="D1519" s="495" t="s">
        <v>2268</v>
      </c>
      <c r="E1519" s="495" t="s">
        <v>2269</v>
      </c>
      <c r="F1519" s="498">
        <v>7</v>
      </c>
      <c r="G1519" s="498">
        <v>868</v>
      </c>
      <c r="H1519" s="498">
        <v>1</v>
      </c>
      <c r="I1519" s="498">
        <v>124</v>
      </c>
      <c r="J1519" s="498">
        <v>20</v>
      </c>
      <c r="K1519" s="498">
        <v>2480</v>
      </c>
      <c r="L1519" s="498">
        <v>2.8571428571428572</v>
      </c>
      <c r="M1519" s="498">
        <v>124</v>
      </c>
      <c r="N1519" s="498">
        <v>19</v>
      </c>
      <c r="O1519" s="498">
        <v>2364</v>
      </c>
      <c r="P1519" s="511">
        <v>2.7235023041474653</v>
      </c>
      <c r="Q1519" s="499">
        <v>124.42105263157895</v>
      </c>
    </row>
    <row r="1520" spans="1:17" ht="14.4" customHeight="1" x14ac:dyDescent="0.3">
      <c r="A1520" s="494" t="s">
        <v>2700</v>
      </c>
      <c r="B1520" s="495" t="s">
        <v>2082</v>
      </c>
      <c r="C1520" s="495" t="s">
        <v>2057</v>
      </c>
      <c r="D1520" s="495" t="s">
        <v>2270</v>
      </c>
      <c r="E1520" s="495" t="s">
        <v>2271</v>
      </c>
      <c r="F1520" s="498">
        <v>6</v>
      </c>
      <c r="G1520" s="498">
        <v>1296</v>
      </c>
      <c r="H1520" s="498">
        <v>1</v>
      </c>
      <c r="I1520" s="498">
        <v>216</v>
      </c>
      <c r="J1520" s="498">
        <v>14</v>
      </c>
      <c r="K1520" s="498">
        <v>3038</v>
      </c>
      <c r="L1520" s="498">
        <v>2.3441358024691357</v>
      </c>
      <c r="M1520" s="498">
        <v>217</v>
      </c>
      <c r="N1520" s="498">
        <v>2</v>
      </c>
      <c r="O1520" s="498">
        <v>435</v>
      </c>
      <c r="P1520" s="511">
        <v>0.33564814814814814</v>
      </c>
      <c r="Q1520" s="499">
        <v>217.5</v>
      </c>
    </row>
    <row r="1521" spans="1:17" ht="14.4" customHeight="1" x14ac:dyDescent="0.3">
      <c r="A1521" s="494" t="s">
        <v>2700</v>
      </c>
      <c r="B1521" s="495" t="s">
        <v>2082</v>
      </c>
      <c r="C1521" s="495" t="s">
        <v>2057</v>
      </c>
      <c r="D1521" s="495" t="s">
        <v>2272</v>
      </c>
      <c r="E1521" s="495" t="s">
        <v>2273</v>
      </c>
      <c r="F1521" s="498">
        <v>2</v>
      </c>
      <c r="G1521" s="498">
        <v>432</v>
      </c>
      <c r="H1521" s="498">
        <v>1</v>
      </c>
      <c r="I1521" s="498">
        <v>216</v>
      </c>
      <c r="J1521" s="498">
        <v>2</v>
      </c>
      <c r="K1521" s="498">
        <v>434</v>
      </c>
      <c r="L1521" s="498">
        <v>1.0046296296296295</v>
      </c>
      <c r="M1521" s="498">
        <v>217</v>
      </c>
      <c r="N1521" s="498">
        <v>1</v>
      </c>
      <c r="O1521" s="498">
        <v>217</v>
      </c>
      <c r="P1521" s="511">
        <v>0.50231481481481477</v>
      </c>
      <c r="Q1521" s="499">
        <v>217</v>
      </c>
    </row>
    <row r="1522" spans="1:17" ht="14.4" customHeight="1" x14ac:dyDescent="0.3">
      <c r="A1522" s="494" t="s">
        <v>2700</v>
      </c>
      <c r="B1522" s="495" t="s">
        <v>2082</v>
      </c>
      <c r="C1522" s="495" t="s">
        <v>2057</v>
      </c>
      <c r="D1522" s="495" t="s">
        <v>2276</v>
      </c>
      <c r="E1522" s="495" t="s">
        <v>2277</v>
      </c>
      <c r="F1522" s="498">
        <v>35</v>
      </c>
      <c r="G1522" s="498">
        <v>7630</v>
      </c>
      <c r="H1522" s="498">
        <v>1</v>
      </c>
      <c r="I1522" s="498">
        <v>218</v>
      </c>
      <c r="J1522" s="498">
        <v>49</v>
      </c>
      <c r="K1522" s="498">
        <v>10731</v>
      </c>
      <c r="L1522" s="498">
        <v>1.4064220183486238</v>
      </c>
      <c r="M1522" s="498">
        <v>219</v>
      </c>
      <c r="N1522" s="498">
        <v>44</v>
      </c>
      <c r="O1522" s="498">
        <v>9664</v>
      </c>
      <c r="P1522" s="511">
        <v>1.2665792922673658</v>
      </c>
      <c r="Q1522" s="499">
        <v>219.63636363636363</v>
      </c>
    </row>
    <row r="1523" spans="1:17" ht="14.4" customHeight="1" x14ac:dyDescent="0.3">
      <c r="A1523" s="494" t="s">
        <v>2700</v>
      </c>
      <c r="B1523" s="495" t="s">
        <v>2082</v>
      </c>
      <c r="C1523" s="495" t="s">
        <v>2057</v>
      </c>
      <c r="D1523" s="495" t="s">
        <v>2278</v>
      </c>
      <c r="E1523" s="495" t="s">
        <v>2279</v>
      </c>
      <c r="F1523" s="498">
        <v>2</v>
      </c>
      <c r="G1523" s="498">
        <v>1216</v>
      </c>
      <c r="H1523" s="498">
        <v>1</v>
      </c>
      <c r="I1523" s="498">
        <v>608</v>
      </c>
      <c r="J1523" s="498">
        <v>9</v>
      </c>
      <c r="K1523" s="498">
        <v>5481</v>
      </c>
      <c r="L1523" s="498">
        <v>4.5074013157894735</v>
      </c>
      <c r="M1523" s="498">
        <v>609</v>
      </c>
      <c r="N1523" s="498">
        <v>11</v>
      </c>
      <c r="O1523" s="498">
        <v>6714</v>
      </c>
      <c r="P1523" s="511">
        <v>5.5213815789473681</v>
      </c>
      <c r="Q1523" s="499">
        <v>610.36363636363637</v>
      </c>
    </row>
    <row r="1524" spans="1:17" ht="14.4" customHeight="1" x14ac:dyDescent="0.3">
      <c r="A1524" s="494" t="s">
        <v>2700</v>
      </c>
      <c r="B1524" s="495" t="s">
        <v>2082</v>
      </c>
      <c r="C1524" s="495" t="s">
        <v>2057</v>
      </c>
      <c r="D1524" s="495" t="s">
        <v>2284</v>
      </c>
      <c r="E1524" s="495" t="s">
        <v>2285</v>
      </c>
      <c r="F1524" s="498"/>
      <c r="G1524" s="498"/>
      <c r="H1524" s="498"/>
      <c r="I1524" s="498"/>
      <c r="J1524" s="498">
        <v>1</v>
      </c>
      <c r="K1524" s="498">
        <v>449</v>
      </c>
      <c r="L1524" s="498"/>
      <c r="M1524" s="498">
        <v>449</v>
      </c>
      <c r="N1524" s="498"/>
      <c r="O1524" s="498"/>
      <c r="P1524" s="511"/>
      <c r="Q1524" s="499"/>
    </row>
    <row r="1525" spans="1:17" ht="14.4" customHeight="1" x14ac:dyDescent="0.3">
      <c r="A1525" s="494" t="s">
        <v>2700</v>
      </c>
      <c r="B1525" s="495" t="s">
        <v>2082</v>
      </c>
      <c r="C1525" s="495" t="s">
        <v>2057</v>
      </c>
      <c r="D1525" s="495" t="s">
        <v>2292</v>
      </c>
      <c r="E1525" s="495" t="s">
        <v>2293</v>
      </c>
      <c r="F1525" s="498">
        <v>1</v>
      </c>
      <c r="G1525" s="498">
        <v>256</v>
      </c>
      <c r="H1525" s="498">
        <v>1</v>
      </c>
      <c r="I1525" s="498">
        <v>256</v>
      </c>
      <c r="J1525" s="498">
        <v>1</v>
      </c>
      <c r="K1525" s="498">
        <v>257</v>
      </c>
      <c r="L1525" s="498">
        <v>1.00390625</v>
      </c>
      <c r="M1525" s="498">
        <v>257</v>
      </c>
      <c r="N1525" s="498"/>
      <c r="O1525" s="498"/>
      <c r="P1525" s="511"/>
      <c r="Q1525" s="499"/>
    </row>
    <row r="1526" spans="1:17" ht="14.4" customHeight="1" x14ac:dyDescent="0.3">
      <c r="A1526" s="494" t="s">
        <v>2700</v>
      </c>
      <c r="B1526" s="495" t="s">
        <v>2082</v>
      </c>
      <c r="C1526" s="495" t="s">
        <v>2057</v>
      </c>
      <c r="D1526" s="495" t="s">
        <v>2294</v>
      </c>
      <c r="E1526" s="495" t="s">
        <v>2295</v>
      </c>
      <c r="F1526" s="498">
        <v>33</v>
      </c>
      <c r="G1526" s="498">
        <v>10725</v>
      </c>
      <c r="H1526" s="498">
        <v>1</v>
      </c>
      <c r="I1526" s="498">
        <v>325</v>
      </c>
      <c r="J1526" s="498">
        <v>46</v>
      </c>
      <c r="K1526" s="498">
        <v>14996</v>
      </c>
      <c r="L1526" s="498">
        <v>1.3982284382284382</v>
      </c>
      <c r="M1526" s="498">
        <v>326</v>
      </c>
      <c r="N1526" s="498">
        <v>56</v>
      </c>
      <c r="O1526" s="498">
        <v>18331</v>
      </c>
      <c r="P1526" s="511">
        <v>1.7091841491841493</v>
      </c>
      <c r="Q1526" s="499">
        <v>327.33928571428572</v>
      </c>
    </row>
    <row r="1527" spans="1:17" ht="14.4" customHeight="1" x14ac:dyDescent="0.3">
      <c r="A1527" s="494" t="s">
        <v>2700</v>
      </c>
      <c r="B1527" s="495" t="s">
        <v>2082</v>
      </c>
      <c r="C1527" s="495" t="s">
        <v>2057</v>
      </c>
      <c r="D1527" s="495" t="s">
        <v>2300</v>
      </c>
      <c r="E1527" s="495" t="s">
        <v>2301</v>
      </c>
      <c r="F1527" s="498">
        <v>9</v>
      </c>
      <c r="G1527" s="498">
        <v>37098</v>
      </c>
      <c r="H1527" s="498">
        <v>1</v>
      </c>
      <c r="I1527" s="498">
        <v>4122</v>
      </c>
      <c r="J1527" s="498">
        <v>9</v>
      </c>
      <c r="K1527" s="498">
        <v>37143</v>
      </c>
      <c r="L1527" s="498">
        <v>1.0012130033964095</v>
      </c>
      <c r="M1527" s="498">
        <v>4127</v>
      </c>
      <c r="N1527" s="498">
        <v>6</v>
      </c>
      <c r="O1527" s="498">
        <v>24786</v>
      </c>
      <c r="P1527" s="511">
        <v>0.66812227074235808</v>
      </c>
      <c r="Q1527" s="499">
        <v>4131</v>
      </c>
    </row>
    <row r="1528" spans="1:17" ht="14.4" customHeight="1" x14ac:dyDescent="0.3">
      <c r="A1528" s="494" t="s">
        <v>2700</v>
      </c>
      <c r="B1528" s="495" t="s">
        <v>2082</v>
      </c>
      <c r="C1528" s="495" t="s">
        <v>2057</v>
      </c>
      <c r="D1528" s="495" t="s">
        <v>2306</v>
      </c>
      <c r="E1528" s="495" t="s">
        <v>2307</v>
      </c>
      <c r="F1528" s="498"/>
      <c r="G1528" s="498"/>
      <c r="H1528" s="498"/>
      <c r="I1528" s="498"/>
      <c r="J1528" s="498">
        <v>12</v>
      </c>
      <c r="K1528" s="498">
        <v>75000</v>
      </c>
      <c r="L1528" s="498"/>
      <c r="M1528" s="498">
        <v>6250</v>
      </c>
      <c r="N1528" s="498">
        <v>17</v>
      </c>
      <c r="O1528" s="498">
        <v>106310</v>
      </c>
      <c r="P1528" s="511"/>
      <c r="Q1528" s="499">
        <v>6253.5294117647063</v>
      </c>
    </row>
    <row r="1529" spans="1:17" ht="14.4" customHeight="1" x14ac:dyDescent="0.3">
      <c r="A1529" s="494" t="s">
        <v>2700</v>
      </c>
      <c r="B1529" s="495" t="s">
        <v>2082</v>
      </c>
      <c r="C1529" s="495" t="s">
        <v>2057</v>
      </c>
      <c r="D1529" s="495" t="s">
        <v>2308</v>
      </c>
      <c r="E1529" s="495" t="s">
        <v>2309</v>
      </c>
      <c r="F1529" s="498">
        <v>5</v>
      </c>
      <c r="G1529" s="498">
        <v>7550</v>
      </c>
      <c r="H1529" s="498">
        <v>1</v>
      </c>
      <c r="I1529" s="498">
        <v>1510</v>
      </c>
      <c r="J1529" s="498">
        <v>1</v>
      </c>
      <c r="K1529" s="498">
        <v>1515</v>
      </c>
      <c r="L1529" s="498">
        <v>0.20066225165562915</v>
      </c>
      <c r="M1529" s="498">
        <v>1515</v>
      </c>
      <c r="N1529" s="498">
        <v>5</v>
      </c>
      <c r="O1529" s="498">
        <v>7599</v>
      </c>
      <c r="P1529" s="511">
        <v>1.0064900662251655</v>
      </c>
      <c r="Q1529" s="499">
        <v>1519.8</v>
      </c>
    </row>
    <row r="1530" spans="1:17" ht="14.4" customHeight="1" x14ac:dyDescent="0.3">
      <c r="A1530" s="494" t="s">
        <v>2700</v>
      </c>
      <c r="B1530" s="495" t="s">
        <v>2082</v>
      </c>
      <c r="C1530" s="495" t="s">
        <v>2057</v>
      </c>
      <c r="D1530" s="495" t="s">
        <v>2314</v>
      </c>
      <c r="E1530" s="495" t="s">
        <v>2315</v>
      </c>
      <c r="F1530" s="498">
        <v>18</v>
      </c>
      <c r="G1530" s="498">
        <v>68598</v>
      </c>
      <c r="H1530" s="498">
        <v>1</v>
      </c>
      <c r="I1530" s="498">
        <v>3811</v>
      </c>
      <c r="J1530" s="498">
        <v>20</v>
      </c>
      <c r="K1530" s="498">
        <v>76300</v>
      </c>
      <c r="L1530" s="498">
        <v>1.1122773258695589</v>
      </c>
      <c r="M1530" s="498">
        <v>3815</v>
      </c>
      <c r="N1530" s="498">
        <v>12</v>
      </c>
      <c r="O1530" s="498">
        <v>45816</v>
      </c>
      <c r="P1530" s="511">
        <v>0.66789119216303683</v>
      </c>
      <c r="Q1530" s="499">
        <v>3818</v>
      </c>
    </row>
    <row r="1531" spans="1:17" ht="14.4" customHeight="1" x14ac:dyDescent="0.3">
      <c r="A1531" s="494" t="s">
        <v>2700</v>
      </c>
      <c r="B1531" s="495" t="s">
        <v>2082</v>
      </c>
      <c r="C1531" s="495" t="s">
        <v>2057</v>
      </c>
      <c r="D1531" s="495" t="s">
        <v>2316</v>
      </c>
      <c r="E1531" s="495" t="s">
        <v>2317</v>
      </c>
      <c r="F1531" s="498">
        <v>6</v>
      </c>
      <c r="G1531" s="498">
        <v>30870</v>
      </c>
      <c r="H1531" s="498">
        <v>1</v>
      </c>
      <c r="I1531" s="498">
        <v>5145</v>
      </c>
      <c r="J1531" s="498">
        <v>1</v>
      </c>
      <c r="K1531" s="498">
        <v>5150</v>
      </c>
      <c r="L1531" s="498">
        <v>0.16682863621639132</v>
      </c>
      <c r="M1531" s="498">
        <v>5150</v>
      </c>
      <c r="N1531" s="498">
        <v>3</v>
      </c>
      <c r="O1531" s="498">
        <v>15450</v>
      </c>
      <c r="P1531" s="511">
        <v>0.50048590864917397</v>
      </c>
      <c r="Q1531" s="499">
        <v>5150</v>
      </c>
    </row>
    <row r="1532" spans="1:17" ht="14.4" customHeight="1" x14ac:dyDescent="0.3">
      <c r="A1532" s="494" t="s">
        <v>2700</v>
      </c>
      <c r="B1532" s="495" t="s">
        <v>2082</v>
      </c>
      <c r="C1532" s="495" t="s">
        <v>2057</v>
      </c>
      <c r="D1532" s="495" t="s">
        <v>2320</v>
      </c>
      <c r="E1532" s="495" t="s">
        <v>2321</v>
      </c>
      <c r="F1532" s="498"/>
      <c r="G1532" s="498"/>
      <c r="H1532" s="498"/>
      <c r="I1532" s="498"/>
      <c r="J1532" s="498">
        <v>9</v>
      </c>
      <c r="K1532" s="498">
        <v>14913</v>
      </c>
      <c r="L1532" s="498"/>
      <c r="M1532" s="498">
        <v>1657</v>
      </c>
      <c r="N1532" s="498">
        <v>15</v>
      </c>
      <c r="O1532" s="498">
        <v>24879</v>
      </c>
      <c r="P1532" s="511"/>
      <c r="Q1532" s="499">
        <v>1658.6</v>
      </c>
    </row>
    <row r="1533" spans="1:17" ht="14.4" customHeight="1" x14ac:dyDescent="0.3">
      <c r="A1533" s="494" t="s">
        <v>2700</v>
      </c>
      <c r="B1533" s="495" t="s">
        <v>2082</v>
      </c>
      <c r="C1533" s="495" t="s">
        <v>2057</v>
      </c>
      <c r="D1533" s="495" t="s">
        <v>2330</v>
      </c>
      <c r="E1533" s="495" t="s">
        <v>2331</v>
      </c>
      <c r="F1533" s="498">
        <v>34</v>
      </c>
      <c r="G1533" s="498">
        <v>43384</v>
      </c>
      <c r="H1533" s="498">
        <v>1</v>
      </c>
      <c r="I1533" s="498">
        <v>1276</v>
      </c>
      <c r="J1533" s="498">
        <v>44</v>
      </c>
      <c r="K1533" s="498">
        <v>56188</v>
      </c>
      <c r="L1533" s="498">
        <v>1.2951318458417851</v>
      </c>
      <c r="M1533" s="498">
        <v>1277</v>
      </c>
      <c r="N1533" s="498">
        <v>45</v>
      </c>
      <c r="O1533" s="498">
        <v>57510</v>
      </c>
      <c r="P1533" s="511">
        <v>1.3256039092753089</v>
      </c>
      <c r="Q1533" s="499">
        <v>1278</v>
      </c>
    </row>
    <row r="1534" spans="1:17" ht="14.4" customHeight="1" x14ac:dyDescent="0.3">
      <c r="A1534" s="494" t="s">
        <v>2700</v>
      </c>
      <c r="B1534" s="495" t="s">
        <v>2082</v>
      </c>
      <c r="C1534" s="495" t="s">
        <v>2057</v>
      </c>
      <c r="D1534" s="495" t="s">
        <v>2332</v>
      </c>
      <c r="E1534" s="495" t="s">
        <v>2333</v>
      </c>
      <c r="F1534" s="498">
        <v>34</v>
      </c>
      <c r="G1534" s="498">
        <v>39542</v>
      </c>
      <c r="H1534" s="498">
        <v>1</v>
      </c>
      <c r="I1534" s="498">
        <v>1163</v>
      </c>
      <c r="J1534" s="498">
        <v>43</v>
      </c>
      <c r="K1534" s="498">
        <v>50052</v>
      </c>
      <c r="L1534" s="498">
        <v>1.2657933336705276</v>
      </c>
      <c r="M1534" s="498">
        <v>1164</v>
      </c>
      <c r="N1534" s="498">
        <v>42</v>
      </c>
      <c r="O1534" s="498">
        <v>48916</v>
      </c>
      <c r="P1534" s="511">
        <v>1.2370643872338274</v>
      </c>
      <c r="Q1534" s="499">
        <v>1164.6666666666667</v>
      </c>
    </row>
    <row r="1535" spans="1:17" ht="14.4" customHeight="1" x14ac:dyDescent="0.3">
      <c r="A1535" s="494" t="s">
        <v>2700</v>
      </c>
      <c r="B1535" s="495" t="s">
        <v>2082</v>
      </c>
      <c r="C1535" s="495" t="s">
        <v>2057</v>
      </c>
      <c r="D1535" s="495" t="s">
        <v>2334</v>
      </c>
      <c r="E1535" s="495" t="s">
        <v>2335</v>
      </c>
      <c r="F1535" s="498">
        <v>18</v>
      </c>
      <c r="G1535" s="498">
        <v>91170</v>
      </c>
      <c r="H1535" s="498">
        <v>1</v>
      </c>
      <c r="I1535" s="498">
        <v>5065</v>
      </c>
      <c r="J1535" s="498">
        <v>7</v>
      </c>
      <c r="K1535" s="498">
        <v>35476</v>
      </c>
      <c r="L1535" s="498">
        <v>0.38911922781616759</v>
      </c>
      <c r="M1535" s="498">
        <v>5068</v>
      </c>
      <c r="N1535" s="498">
        <v>34</v>
      </c>
      <c r="O1535" s="498">
        <v>172444</v>
      </c>
      <c r="P1535" s="511">
        <v>1.8914555226499945</v>
      </c>
      <c r="Q1535" s="499">
        <v>5071.8823529411766</v>
      </c>
    </row>
    <row r="1536" spans="1:17" ht="14.4" customHeight="1" x14ac:dyDescent="0.3">
      <c r="A1536" s="494" t="s">
        <v>2700</v>
      </c>
      <c r="B1536" s="495" t="s">
        <v>2082</v>
      </c>
      <c r="C1536" s="495" t="s">
        <v>2057</v>
      </c>
      <c r="D1536" s="495" t="s">
        <v>2336</v>
      </c>
      <c r="E1536" s="495" t="s">
        <v>2337</v>
      </c>
      <c r="F1536" s="498"/>
      <c r="G1536" s="498"/>
      <c r="H1536" s="498"/>
      <c r="I1536" s="498"/>
      <c r="J1536" s="498">
        <v>1</v>
      </c>
      <c r="K1536" s="498">
        <v>7673</v>
      </c>
      <c r="L1536" s="498"/>
      <c r="M1536" s="498">
        <v>7673</v>
      </c>
      <c r="N1536" s="498"/>
      <c r="O1536" s="498"/>
      <c r="P1536" s="511"/>
      <c r="Q1536" s="499"/>
    </row>
    <row r="1537" spans="1:17" ht="14.4" customHeight="1" x14ac:dyDescent="0.3">
      <c r="A1537" s="494" t="s">
        <v>2700</v>
      </c>
      <c r="B1537" s="495" t="s">
        <v>2082</v>
      </c>
      <c r="C1537" s="495" t="s">
        <v>2057</v>
      </c>
      <c r="D1537" s="495" t="s">
        <v>2340</v>
      </c>
      <c r="E1537" s="495" t="s">
        <v>2341</v>
      </c>
      <c r="F1537" s="498"/>
      <c r="G1537" s="498"/>
      <c r="H1537" s="498"/>
      <c r="I1537" s="498"/>
      <c r="J1537" s="498">
        <v>1</v>
      </c>
      <c r="K1537" s="498">
        <v>742</v>
      </c>
      <c r="L1537" s="498"/>
      <c r="M1537" s="498">
        <v>742</v>
      </c>
      <c r="N1537" s="498"/>
      <c r="O1537" s="498"/>
      <c r="P1537" s="511"/>
      <c r="Q1537" s="499"/>
    </row>
    <row r="1538" spans="1:17" ht="14.4" customHeight="1" x14ac:dyDescent="0.3">
      <c r="A1538" s="494" t="s">
        <v>2700</v>
      </c>
      <c r="B1538" s="495" t="s">
        <v>2082</v>
      </c>
      <c r="C1538" s="495" t="s">
        <v>2057</v>
      </c>
      <c r="D1538" s="495" t="s">
        <v>2342</v>
      </c>
      <c r="E1538" s="495" t="s">
        <v>2343</v>
      </c>
      <c r="F1538" s="498">
        <v>280</v>
      </c>
      <c r="G1538" s="498">
        <v>48160</v>
      </c>
      <c r="H1538" s="498">
        <v>1</v>
      </c>
      <c r="I1538" s="498">
        <v>172</v>
      </c>
      <c r="J1538" s="498">
        <v>274</v>
      </c>
      <c r="K1538" s="498">
        <v>47402</v>
      </c>
      <c r="L1538" s="498">
        <v>0.98426079734219274</v>
      </c>
      <c r="M1538" s="498">
        <v>173</v>
      </c>
      <c r="N1538" s="498">
        <v>327</v>
      </c>
      <c r="O1538" s="498">
        <v>56724</v>
      </c>
      <c r="P1538" s="511">
        <v>1.1778239202657808</v>
      </c>
      <c r="Q1538" s="499">
        <v>173.46788990825689</v>
      </c>
    </row>
    <row r="1539" spans="1:17" ht="14.4" customHeight="1" x14ac:dyDescent="0.3">
      <c r="A1539" s="494" t="s">
        <v>2700</v>
      </c>
      <c r="B1539" s="495" t="s">
        <v>2082</v>
      </c>
      <c r="C1539" s="495" t="s">
        <v>2057</v>
      </c>
      <c r="D1539" s="495" t="s">
        <v>2344</v>
      </c>
      <c r="E1539" s="495" t="s">
        <v>2345</v>
      </c>
      <c r="F1539" s="498">
        <v>49</v>
      </c>
      <c r="G1539" s="498">
        <v>97706</v>
      </c>
      <c r="H1539" s="498">
        <v>1</v>
      </c>
      <c r="I1539" s="498">
        <v>1994</v>
      </c>
      <c r="J1539" s="498">
        <v>68</v>
      </c>
      <c r="K1539" s="498">
        <v>135728</v>
      </c>
      <c r="L1539" s="498">
        <v>1.3891470329355413</v>
      </c>
      <c r="M1539" s="498">
        <v>1996</v>
      </c>
      <c r="N1539" s="498">
        <v>65</v>
      </c>
      <c r="O1539" s="498">
        <v>129836</v>
      </c>
      <c r="P1539" s="511">
        <v>1.3288436738787792</v>
      </c>
      <c r="Q1539" s="499">
        <v>1997.4769230769232</v>
      </c>
    </row>
    <row r="1540" spans="1:17" ht="14.4" customHeight="1" x14ac:dyDescent="0.3">
      <c r="A1540" s="494" t="s">
        <v>2700</v>
      </c>
      <c r="B1540" s="495" t="s">
        <v>2082</v>
      </c>
      <c r="C1540" s="495" t="s">
        <v>2057</v>
      </c>
      <c r="D1540" s="495" t="s">
        <v>2350</v>
      </c>
      <c r="E1540" s="495" t="s">
        <v>2351</v>
      </c>
      <c r="F1540" s="498">
        <v>8</v>
      </c>
      <c r="G1540" s="498">
        <v>21528</v>
      </c>
      <c r="H1540" s="498">
        <v>1</v>
      </c>
      <c r="I1540" s="498">
        <v>2691</v>
      </c>
      <c r="J1540" s="498">
        <v>5</v>
      </c>
      <c r="K1540" s="498">
        <v>13460</v>
      </c>
      <c r="L1540" s="498">
        <v>0.62523225566703833</v>
      </c>
      <c r="M1540" s="498">
        <v>2692</v>
      </c>
      <c r="N1540" s="498">
        <v>18</v>
      </c>
      <c r="O1540" s="498">
        <v>48492</v>
      </c>
      <c r="P1540" s="511">
        <v>2.2525083612040135</v>
      </c>
      <c r="Q1540" s="499">
        <v>2694</v>
      </c>
    </row>
    <row r="1541" spans="1:17" ht="14.4" customHeight="1" x14ac:dyDescent="0.3">
      <c r="A1541" s="494" t="s">
        <v>2700</v>
      </c>
      <c r="B1541" s="495" t="s">
        <v>2082</v>
      </c>
      <c r="C1541" s="495" t="s">
        <v>2057</v>
      </c>
      <c r="D1541" s="495" t="s">
        <v>2352</v>
      </c>
      <c r="E1541" s="495" t="s">
        <v>2353</v>
      </c>
      <c r="F1541" s="498">
        <v>1</v>
      </c>
      <c r="G1541" s="498">
        <v>5177</v>
      </c>
      <c r="H1541" s="498">
        <v>1</v>
      </c>
      <c r="I1541" s="498">
        <v>5177</v>
      </c>
      <c r="J1541" s="498">
        <v>2</v>
      </c>
      <c r="K1541" s="498">
        <v>10360</v>
      </c>
      <c r="L1541" s="498">
        <v>2.0011589723778251</v>
      </c>
      <c r="M1541" s="498">
        <v>5180</v>
      </c>
      <c r="N1541" s="498">
        <v>2</v>
      </c>
      <c r="O1541" s="498">
        <v>10366</v>
      </c>
      <c r="P1541" s="511">
        <v>2.0023179447556498</v>
      </c>
      <c r="Q1541" s="499">
        <v>5183</v>
      </c>
    </row>
    <row r="1542" spans="1:17" ht="14.4" customHeight="1" x14ac:dyDescent="0.3">
      <c r="A1542" s="494" t="s">
        <v>2700</v>
      </c>
      <c r="B1542" s="495" t="s">
        <v>2082</v>
      </c>
      <c r="C1542" s="495" t="s">
        <v>2057</v>
      </c>
      <c r="D1542" s="495" t="s">
        <v>2356</v>
      </c>
      <c r="E1542" s="495" t="s">
        <v>2357</v>
      </c>
      <c r="F1542" s="498">
        <v>2</v>
      </c>
      <c r="G1542" s="498">
        <v>1314</v>
      </c>
      <c r="H1542" s="498">
        <v>1</v>
      </c>
      <c r="I1542" s="498">
        <v>657</v>
      </c>
      <c r="J1542" s="498">
        <v>4</v>
      </c>
      <c r="K1542" s="498">
        <v>2632</v>
      </c>
      <c r="L1542" s="498">
        <v>2.0030441400304415</v>
      </c>
      <c r="M1542" s="498">
        <v>658</v>
      </c>
      <c r="N1542" s="498">
        <v>7</v>
      </c>
      <c r="O1542" s="498">
        <v>4618</v>
      </c>
      <c r="P1542" s="511">
        <v>3.5144596651445967</v>
      </c>
      <c r="Q1542" s="499">
        <v>659.71428571428567</v>
      </c>
    </row>
    <row r="1543" spans="1:17" ht="14.4" customHeight="1" x14ac:dyDescent="0.3">
      <c r="A1543" s="494" t="s">
        <v>2700</v>
      </c>
      <c r="B1543" s="495" t="s">
        <v>2082</v>
      </c>
      <c r="C1543" s="495" t="s">
        <v>2057</v>
      </c>
      <c r="D1543" s="495" t="s">
        <v>2364</v>
      </c>
      <c r="E1543" s="495" t="s">
        <v>2365</v>
      </c>
      <c r="F1543" s="498">
        <v>1</v>
      </c>
      <c r="G1543" s="498">
        <v>149</v>
      </c>
      <c r="H1543" s="498">
        <v>1</v>
      </c>
      <c r="I1543" s="498">
        <v>149</v>
      </c>
      <c r="J1543" s="498"/>
      <c r="K1543" s="498"/>
      <c r="L1543" s="498"/>
      <c r="M1543" s="498"/>
      <c r="N1543" s="498">
        <v>1</v>
      </c>
      <c r="O1543" s="498">
        <v>150</v>
      </c>
      <c r="P1543" s="511">
        <v>1.0067114093959733</v>
      </c>
      <c r="Q1543" s="499">
        <v>150</v>
      </c>
    </row>
    <row r="1544" spans="1:17" ht="14.4" customHeight="1" x14ac:dyDescent="0.3">
      <c r="A1544" s="494" t="s">
        <v>2700</v>
      </c>
      <c r="B1544" s="495" t="s">
        <v>2082</v>
      </c>
      <c r="C1544" s="495" t="s">
        <v>2057</v>
      </c>
      <c r="D1544" s="495" t="s">
        <v>2366</v>
      </c>
      <c r="E1544" s="495" t="s">
        <v>2367</v>
      </c>
      <c r="F1544" s="498">
        <v>5</v>
      </c>
      <c r="G1544" s="498">
        <v>960</v>
      </c>
      <c r="H1544" s="498">
        <v>1</v>
      </c>
      <c r="I1544" s="498">
        <v>192</v>
      </c>
      <c r="J1544" s="498">
        <v>7</v>
      </c>
      <c r="K1544" s="498">
        <v>1351</v>
      </c>
      <c r="L1544" s="498">
        <v>1.4072916666666666</v>
      </c>
      <c r="M1544" s="498">
        <v>193</v>
      </c>
      <c r="N1544" s="498">
        <v>5</v>
      </c>
      <c r="O1544" s="498">
        <v>966</v>
      </c>
      <c r="P1544" s="511">
        <v>1.0062500000000001</v>
      </c>
      <c r="Q1544" s="499">
        <v>193.2</v>
      </c>
    </row>
    <row r="1545" spans="1:17" ht="14.4" customHeight="1" x14ac:dyDescent="0.3">
      <c r="A1545" s="494" t="s">
        <v>2700</v>
      </c>
      <c r="B1545" s="495" t="s">
        <v>2082</v>
      </c>
      <c r="C1545" s="495" t="s">
        <v>2057</v>
      </c>
      <c r="D1545" s="495" t="s">
        <v>2368</v>
      </c>
      <c r="E1545" s="495" t="s">
        <v>2369</v>
      </c>
      <c r="F1545" s="498"/>
      <c r="G1545" s="498"/>
      <c r="H1545" s="498"/>
      <c r="I1545" s="498"/>
      <c r="J1545" s="498">
        <v>2</v>
      </c>
      <c r="K1545" s="498">
        <v>396</v>
      </c>
      <c r="L1545" s="498"/>
      <c r="M1545" s="498">
        <v>198</v>
      </c>
      <c r="N1545" s="498">
        <v>13</v>
      </c>
      <c r="O1545" s="498">
        <v>2580</v>
      </c>
      <c r="P1545" s="511"/>
      <c r="Q1545" s="499">
        <v>198.46153846153845</v>
      </c>
    </row>
    <row r="1546" spans="1:17" ht="14.4" customHeight="1" x14ac:dyDescent="0.3">
      <c r="A1546" s="494" t="s">
        <v>2700</v>
      </c>
      <c r="B1546" s="495" t="s">
        <v>2082</v>
      </c>
      <c r="C1546" s="495" t="s">
        <v>2057</v>
      </c>
      <c r="D1546" s="495" t="s">
        <v>2370</v>
      </c>
      <c r="E1546" s="495" t="s">
        <v>2371</v>
      </c>
      <c r="F1546" s="498">
        <v>12</v>
      </c>
      <c r="G1546" s="498">
        <v>4968</v>
      </c>
      <c r="H1546" s="498">
        <v>1</v>
      </c>
      <c r="I1546" s="498">
        <v>414</v>
      </c>
      <c r="J1546" s="498">
        <v>13</v>
      </c>
      <c r="K1546" s="498">
        <v>5395</v>
      </c>
      <c r="L1546" s="498">
        <v>1.085950080515298</v>
      </c>
      <c r="M1546" s="498">
        <v>415</v>
      </c>
      <c r="N1546" s="498">
        <v>19</v>
      </c>
      <c r="O1546" s="498">
        <v>7909</v>
      </c>
      <c r="P1546" s="511">
        <v>1.5919887278582932</v>
      </c>
      <c r="Q1546" s="499">
        <v>416.26315789473682</v>
      </c>
    </row>
    <row r="1547" spans="1:17" ht="14.4" customHeight="1" x14ac:dyDescent="0.3">
      <c r="A1547" s="494" t="s">
        <v>2700</v>
      </c>
      <c r="B1547" s="495" t="s">
        <v>2082</v>
      </c>
      <c r="C1547" s="495" t="s">
        <v>2057</v>
      </c>
      <c r="D1547" s="495" t="s">
        <v>2374</v>
      </c>
      <c r="E1547" s="495" t="s">
        <v>2375</v>
      </c>
      <c r="F1547" s="498">
        <v>2</v>
      </c>
      <c r="G1547" s="498">
        <v>314</v>
      </c>
      <c r="H1547" s="498">
        <v>1</v>
      </c>
      <c r="I1547" s="498">
        <v>157</v>
      </c>
      <c r="J1547" s="498">
        <v>5</v>
      </c>
      <c r="K1547" s="498">
        <v>790</v>
      </c>
      <c r="L1547" s="498">
        <v>2.515923566878981</v>
      </c>
      <c r="M1547" s="498">
        <v>158</v>
      </c>
      <c r="N1547" s="498">
        <v>1</v>
      </c>
      <c r="O1547" s="498">
        <v>159</v>
      </c>
      <c r="P1547" s="511">
        <v>0.50636942675159236</v>
      </c>
      <c r="Q1547" s="499">
        <v>159</v>
      </c>
    </row>
    <row r="1548" spans="1:17" ht="14.4" customHeight="1" x14ac:dyDescent="0.3">
      <c r="A1548" s="494" t="s">
        <v>2700</v>
      </c>
      <c r="B1548" s="495" t="s">
        <v>2082</v>
      </c>
      <c r="C1548" s="495" t="s">
        <v>2057</v>
      </c>
      <c r="D1548" s="495" t="s">
        <v>2376</v>
      </c>
      <c r="E1548" s="495" t="s">
        <v>2377</v>
      </c>
      <c r="F1548" s="498">
        <v>2</v>
      </c>
      <c r="G1548" s="498">
        <v>622</v>
      </c>
      <c r="H1548" s="498">
        <v>1</v>
      </c>
      <c r="I1548" s="498">
        <v>311</v>
      </c>
      <c r="J1548" s="498">
        <v>4</v>
      </c>
      <c r="K1548" s="498">
        <v>1248</v>
      </c>
      <c r="L1548" s="498">
        <v>2.0064308681672025</v>
      </c>
      <c r="M1548" s="498">
        <v>312</v>
      </c>
      <c r="N1548" s="498">
        <v>3</v>
      </c>
      <c r="O1548" s="498">
        <v>936</v>
      </c>
      <c r="P1548" s="511">
        <v>1.504823151125402</v>
      </c>
      <c r="Q1548" s="499">
        <v>312</v>
      </c>
    </row>
    <row r="1549" spans="1:17" ht="14.4" customHeight="1" x14ac:dyDescent="0.3">
      <c r="A1549" s="494" t="s">
        <v>2700</v>
      </c>
      <c r="B1549" s="495" t="s">
        <v>2082</v>
      </c>
      <c r="C1549" s="495" t="s">
        <v>2057</v>
      </c>
      <c r="D1549" s="495" t="s">
        <v>2378</v>
      </c>
      <c r="E1549" s="495" t="s">
        <v>2379</v>
      </c>
      <c r="F1549" s="498">
        <v>3</v>
      </c>
      <c r="G1549" s="498">
        <v>1272</v>
      </c>
      <c r="H1549" s="498">
        <v>1</v>
      </c>
      <c r="I1549" s="498">
        <v>424</v>
      </c>
      <c r="J1549" s="498"/>
      <c r="K1549" s="498"/>
      <c r="L1549" s="498"/>
      <c r="M1549" s="498"/>
      <c r="N1549" s="498">
        <v>2</v>
      </c>
      <c r="O1549" s="498">
        <v>850</v>
      </c>
      <c r="P1549" s="511">
        <v>0.66823899371069184</v>
      </c>
      <c r="Q1549" s="499">
        <v>425</v>
      </c>
    </row>
    <row r="1550" spans="1:17" ht="14.4" customHeight="1" x14ac:dyDescent="0.3">
      <c r="A1550" s="494" t="s">
        <v>2700</v>
      </c>
      <c r="B1550" s="495" t="s">
        <v>2082</v>
      </c>
      <c r="C1550" s="495" t="s">
        <v>2057</v>
      </c>
      <c r="D1550" s="495" t="s">
        <v>2380</v>
      </c>
      <c r="E1550" s="495" t="s">
        <v>2381</v>
      </c>
      <c r="F1550" s="498">
        <v>20</v>
      </c>
      <c r="G1550" s="498">
        <v>42320</v>
      </c>
      <c r="H1550" s="498">
        <v>1</v>
      </c>
      <c r="I1550" s="498">
        <v>2116</v>
      </c>
      <c r="J1550" s="498">
        <v>20</v>
      </c>
      <c r="K1550" s="498">
        <v>42360</v>
      </c>
      <c r="L1550" s="498">
        <v>1.0009451795841209</v>
      </c>
      <c r="M1550" s="498">
        <v>2118</v>
      </c>
      <c r="N1550" s="498">
        <v>27</v>
      </c>
      <c r="O1550" s="498">
        <v>57231</v>
      </c>
      <c r="P1550" s="511">
        <v>1.3523393194706994</v>
      </c>
      <c r="Q1550" s="499">
        <v>2119.6666666666665</v>
      </c>
    </row>
    <row r="1551" spans="1:17" ht="14.4" customHeight="1" x14ac:dyDescent="0.3">
      <c r="A1551" s="494" t="s">
        <v>2700</v>
      </c>
      <c r="B1551" s="495" t="s">
        <v>2082</v>
      </c>
      <c r="C1551" s="495" t="s">
        <v>2057</v>
      </c>
      <c r="D1551" s="495" t="s">
        <v>2382</v>
      </c>
      <c r="E1551" s="495" t="s">
        <v>2315</v>
      </c>
      <c r="F1551" s="498">
        <v>20</v>
      </c>
      <c r="G1551" s="498">
        <v>37240</v>
      </c>
      <c r="H1551" s="498">
        <v>1</v>
      </c>
      <c r="I1551" s="498">
        <v>1862</v>
      </c>
      <c r="J1551" s="498">
        <v>20</v>
      </c>
      <c r="K1551" s="498">
        <v>37280</v>
      </c>
      <c r="L1551" s="498">
        <v>1.0010741138560688</v>
      </c>
      <c r="M1551" s="498">
        <v>1864</v>
      </c>
      <c r="N1551" s="498">
        <v>14</v>
      </c>
      <c r="O1551" s="498">
        <v>26120</v>
      </c>
      <c r="P1551" s="511">
        <v>0.70139634801288941</v>
      </c>
      <c r="Q1551" s="499">
        <v>1865.7142857142858</v>
      </c>
    </row>
    <row r="1552" spans="1:17" ht="14.4" customHeight="1" x14ac:dyDescent="0.3">
      <c r="A1552" s="494" t="s">
        <v>2700</v>
      </c>
      <c r="B1552" s="495" t="s">
        <v>2082</v>
      </c>
      <c r="C1552" s="495" t="s">
        <v>2057</v>
      </c>
      <c r="D1552" s="495" t="s">
        <v>2383</v>
      </c>
      <c r="E1552" s="495" t="s">
        <v>2384</v>
      </c>
      <c r="F1552" s="498"/>
      <c r="G1552" s="498"/>
      <c r="H1552" s="498"/>
      <c r="I1552" s="498"/>
      <c r="J1552" s="498">
        <v>1</v>
      </c>
      <c r="K1552" s="498">
        <v>158</v>
      </c>
      <c r="L1552" s="498"/>
      <c r="M1552" s="498">
        <v>158</v>
      </c>
      <c r="N1552" s="498">
        <v>1</v>
      </c>
      <c r="O1552" s="498">
        <v>158</v>
      </c>
      <c r="P1552" s="511"/>
      <c r="Q1552" s="499">
        <v>158</v>
      </c>
    </row>
    <row r="1553" spans="1:17" ht="14.4" customHeight="1" x14ac:dyDescent="0.3">
      <c r="A1553" s="494" t="s">
        <v>2700</v>
      </c>
      <c r="B1553" s="495" t="s">
        <v>2082</v>
      </c>
      <c r="C1553" s="495" t="s">
        <v>2057</v>
      </c>
      <c r="D1553" s="495" t="s">
        <v>2385</v>
      </c>
      <c r="E1553" s="495" t="s">
        <v>2386</v>
      </c>
      <c r="F1553" s="498"/>
      <c r="G1553" s="498"/>
      <c r="H1553" s="498"/>
      <c r="I1553" s="498"/>
      <c r="J1553" s="498"/>
      <c r="K1553" s="498"/>
      <c r="L1553" s="498"/>
      <c r="M1553" s="498"/>
      <c r="N1553" s="498">
        <v>1</v>
      </c>
      <c r="O1553" s="498">
        <v>9724</v>
      </c>
      <c r="P1553" s="511"/>
      <c r="Q1553" s="499">
        <v>9724</v>
      </c>
    </row>
    <row r="1554" spans="1:17" ht="14.4" customHeight="1" x14ac:dyDescent="0.3">
      <c r="A1554" s="494" t="s">
        <v>2700</v>
      </c>
      <c r="B1554" s="495" t="s">
        <v>2082</v>
      </c>
      <c r="C1554" s="495" t="s">
        <v>2057</v>
      </c>
      <c r="D1554" s="495" t="s">
        <v>2387</v>
      </c>
      <c r="E1554" s="495" t="s">
        <v>2388</v>
      </c>
      <c r="F1554" s="498">
        <v>2</v>
      </c>
      <c r="G1554" s="498">
        <v>1820</v>
      </c>
      <c r="H1554" s="498">
        <v>1</v>
      </c>
      <c r="I1554" s="498">
        <v>910</v>
      </c>
      <c r="J1554" s="498"/>
      <c r="K1554" s="498"/>
      <c r="L1554" s="498"/>
      <c r="M1554" s="498"/>
      <c r="N1554" s="498">
        <v>2</v>
      </c>
      <c r="O1554" s="498">
        <v>1830</v>
      </c>
      <c r="P1554" s="511">
        <v>1.0054945054945055</v>
      </c>
      <c r="Q1554" s="499">
        <v>915</v>
      </c>
    </row>
    <row r="1555" spans="1:17" ht="14.4" customHeight="1" x14ac:dyDescent="0.3">
      <c r="A1555" s="494" t="s">
        <v>2700</v>
      </c>
      <c r="B1555" s="495" t="s">
        <v>2082</v>
      </c>
      <c r="C1555" s="495" t="s">
        <v>2057</v>
      </c>
      <c r="D1555" s="495" t="s">
        <v>2391</v>
      </c>
      <c r="E1555" s="495" t="s">
        <v>2392</v>
      </c>
      <c r="F1555" s="498">
        <v>39</v>
      </c>
      <c r="G1555" s="498">
        <v>326742</v>
      </c>
      <c r="H1555" s="498">
        <v>1</v>
      </c>
      <c r="I1555" s="498">
        <v>8378</v>
      </c>
      <c r="J1555" s="498">
        <v>41</v>
      </c>
      <c r="K1555" s="498">
        <v>343744</v>
      </c>
      <c r="L1555" s="498">
        <v>1.0520349388814416</v>
      </c>
      <c r="M1555" s="498">
        <v>8384</v>
      </c>
      <c r="N1555" s="498">
        <v>42</v>
      </c>
      <c r="O1555" s="498">
        <v>352348</v>
      </c>
      <c r="P1555" s="511">
        <v>1.0783676417479235</v>
      </c>
      <c r="Q1555" s="499">
        <v>8389.2380952380954</v>
      </c>
    </row>
    <row r="1556" spans="1:17" ht="14.4" customHeight="1" x14ac:dyDescent="0.3">
      <c r="A1556" s="494" t="s">
        <v>2700</v>
      </c>
      <c r="B1556" s="495" t="s">
        <v>2082</v>
      </c>
      <c r="C1556" s="495" t="s">
        <v>2057</v>
      </c>
      <c r="D1556" s="495" t="s">
        <v>2393</v>
      </c>
      <c r="E1556" s="495" t="s">
        <v>2394</v>
      </c>
      <c r="F1556" s="498"/>
      <c r="G1556" s="498"/>
      <c r="H1556" s="498"/>
      <c r="I1556" s="498"/>
      <c r="J1556" s="498"/>
      <c r="K1556" s="498"/>
      <c r="L1556" s="498"/>
      <c r="M1556" s="498"/>
      <c r="N1556" s="498">
        <v>1</v>
      </c>
      <c r="O1556" s="498">
        <v>152</v>
      </c>
      <c r="P1556" s="511"/>
      <c r="Q1556" s="499">
        <v>152</v>
      </c>
    </row>
    <row r="1557" spans="1:17" ht="14.4" customHeight="1" x14ac:dyDescent="0.3">
      <c r="A1557" s="494" t="s">
        <v>2700</v>
      </c>
      <c r="B1557" s="495" t="s">
        <v>2082</v>
      </c>
      <c r="C1557" s="495" t="s">
        <v>2057</v>
      </c>
      <c r="D1557" s="495" t="s">
        <v>2399</v>
      </c>
      <c r="E1557" s="495" t="s">
        <v>2400</v>
      </c>
      <c r="F1557" s="498">
        <v>1</v>
      </c>
      <c r="G1557" s="498">
        <v>1988</v>
      </c>
      <c r="H1557" s="498">
        <v>1</v>
      </c>
      <c r="I1557" s="498">
        <v>1988</v>
      </c>
      <c r="J1557" s="498"/>
      <c r="K1557" s="498"/>
      <c r="L1557" s="498"/>
      <c r="M1557" s="498"/>
      <c r="N1557" s="498"/>
      <c r="O1557" s="498"/>
      <c r="P1557" s="511"/>
      <c r="Q1557" s="499"/>
    </row>
    <row r="1558" spans="1:17" ht="14.4" customHeight="1" x14ac:dyDescent="0.3">
      <c r="A1558" s="494" t="s">
        <v>2700</v>
      </c>
      <c r="B1558" s="495" t="s">
        <v>2082</v>
      </c>
      <c r="C1558" s="495" t="s">
        <v>2057</v>
      </c>
      <c r="D1558" s="495" t="s">
        <v>2407</v>
      </c>
      <c r="E1558" s="495" t="s">
        <v>2408</v>
      </c>
      <c r="F1558" s="498">
        <v>1</v>
      </c>
      <c r="G1558" s="498">
        <v>364</v>
      </c>
      <c r="H1558" s="498">
        <v>1</v>
      </c>
      <c r="I1558" s="498">
        <v>364</v>
      </c>
      <c r="J1558" s="498"/>
      <c r="K1558" s="498"/>
      <c r="L1558" s="498"/>
      <c r="M1558" s="498"/>
      <c r="N1558" s="498"/>
      <c r="O1558" s="498"/>
      <c r="P1558" s="511"/>
      <c r="Q1558" s="499"/>
    </row>
    <row r="1559" spans="1:17" ht="14.4" customHeight="1" x14ac:dyDescent="0.3">
      <c r="A1559" s="494" t="s">
        <v>2705</v>
      </c>
      <c r="B1559" s="495" t="s">
        <v>2047</v>
      </c>
      <c r="C1559" s="495" t="s">
        <v>2057</v>
      </c>
      <c r="D1559" s="495" t="s">
        <v>2070</v>
      </c>
      <c r="E1559" s="495" t="s">
        <v>2071</v>
      </c>
      <c r="F1559" s="498">
        <v>1</v>
      </c>
      <c r="G1559" s="498">
        <v>648</v>
      </c>
      <c r="H1559" s="498">
        <v>1</v>
      </c>
      <c r="I1559" s="498">
        <v>648</v>
      </c>
      <c r="J1559" s="498"/>
      <c r="K1559" s="498"/>
      <c r="L1559" s="498"/>
      <c r="M1559" s="498"/>
      <c r="N1559" s="498"/>
      <c r="O1559" s="498"/>
      <c r="P1559" s="511"/>
      <c r="Q1559" s="499"/>
    </row>
    <row r="1560" spans="1:17" ht="14.4" customHeight="1" x14ac:dyDescent="0.3">
      <c r="A1560" s="494" t="s">
        <v>2705</v>
      </c>
      <c r="B1560" s="495" t="s">
        <v>2047</v>
      </c>
      <c r="C1560" s="495" t="s">
        <v>2057</v>
      </c>
      <c r="D1560" s="495" t="s">
        <v>2072</v>
      </c>
      <c r="E1560" s="495" t="s">
        <v>2073</v>
      </c>
      <c r="F1560" s="498">
        <v>1</v>
      </c>
      <c r="G1560" s="498">
        <v>120</v>
      </c>
      <c r="H1560" s="498">
        <v>1</v>
      </c>
      <c r="I1560" s="498">
        <v>120</v>
      </c>
      <c r="J1560" s="498"/>
      <c r="K1560" s="498"/>
      <c r="L1560" s="498"/>
      <c r="M1560" s="498"/>
      <c r="N1560" s="498"/>
      <c r="O1560" s="498"/>
      <c r="P1560" s="511"/>
      <c r="Q1560" s="499"/>
    </row>
    <row r="1561" spans="1:17" ht="14.4" customHeight="1" x14ac:dyDescent="0.3">
      <c r="A1561" s="494" t="s">
        <v>2705</v>
      </c>
      <c r="B1561" s="495" t="s">
        <v>2082</v>
      </c>
      <c r="C1561" s="495" t="s">
        <v>2083</v>
      </c>
      <c r="D1561" s="495" t="s">
        <v>2111</v>
      </c>
      <c r="E1561" s="495" t="s">
        <v>706</v>
      </c>
      <c r="F1561" s="498">
        <v>0.08</v>
      </c>
      <c r="G1561" s="498">
        <v>866.13</v>
      </c>
      <c r="H1561" s="498">
        <v>1</v>
      </c>
      <c r="I1561" s="498">
        <v>10826.625</v>
      </c>
      <c r="J1561" s="498"/>
      <c r="K1561" s="498"/>
      <c r="L1561" s="498"/>
      <c r="M1561" s="498"/>
      <c r="N1561" s="498"/>
      <c r="O1561" s="498"/>
      <c r="P1561" s="511"/>
      <c r="Q1561" s="499"/>
    </row>
    <row r="1562" spans="1:17" ht="14.4" customHeight="1" x14ac:dyDescent="0.3">
      <c r="A1562" s="494" t="s">
        <v>2705</v>
      </c>
      <c r="B1562" s="495" t="s">
        <v>2082</v>
      </c>
      <c r="C1562" s="495" t="s">
        <v>2057</v>
      </c>
      <c r="D1562" s="495" t="s">
        <v>2272</v>
      </c>
      <c r="E1562" s="495" t="s">
        <v>2273</v>
      </c>
      <c r="F1562" s="498">
        <v>1</v>
      </c>
      <c r="G1562" s="498">
        <v>216</v>
      </c>
      <c r="H1562" s="498">
        <v>1</v>
      </c>
      <c r="I1562" s="498">
        <v>216</v>
      </c>
      <c r="J1562" s="498"/>
      <c r="K1562" s="498"/>
      <c r="L1562" s="498"/>
      <c r="M1562" s="498"/>
      <c r="N1562" s="498"/>
      <c r="O1562" s="498"/>
      <c r="P1562" s="511"/>
      <c r="Q1562" s="499"/>
    </row>
    <row r="1563" spans="1:17" ht="14.4" customHeight="1" x14ac:dyDescent="0.3">
      <c r="A1563" s="494" t="s">
        <v>2705</v>
      </c>
      <c r="B1563" s="495" t="s">
        <v>2082</v>
      </c>
      <c r="C1563" s="495" t="s">
        <v>2057</v>
      </c>
      <c r="D1563" s="495" t="s">
        <v>2294</v>
      </c>
      <c r="E1563" s="495" t="s">
        <v>2295</v>
      </c>
      <c r="F1563" s="498">
        <v>1</v>
      </c>
      <c r="G1563" s="498">
        <v>325</v>
      </c>
      <c r="H1563" s="498">
        <v>1</v>
      </c>
      <c r="I1563" s="498">
        <v>325</v>
      </c>
      <c r="J1563" s="498"/>
      <c r="K1563" s="498"/>
      <c r="L1563" s="498"/>
      <c r="M1563" s="498"/>
      <c r="N1563" s="498"/>
      <c r="O1563" s="498"/>
      <c r="P1563" s="511"/>
      <c r="Q1563" s="499"/>
    </row>
    <row r="1564" spans="1:17" ht="14.4" customHeight="1" x14ac:dyDescent="0.3">
      <c r="A1564" s="494" t="s">
        <v>2705</v>
      </c>
      <c r="B1564" s="495" t="s">
        <v>2082</v>
      </c>
      <c r="C1564" s="495" t="s">
        <v>2057</v>
      </c>
      <c r="D1564" s="495" t="s">
        <v>2342</v>
      </c>
      <c r="E1564" s="495" t="s">
        <v>2343</v>
      </c>
      <c r="F1564" s="498">
        <v>1</v>
      </c>
      <c r="G1564" s="498">
        <v>172</v>
      </c>
      <c r="H1564" s="498">
        <v>1</v>
      </c>
      <c r="I1564" s="498">
        <v>172</v>
      </c>
      <c r="J1564" s="498">
        <v>2</v>
      </c>
      <c r="K1564" s="498">
        <v>346</v>
      </c>
      <c r="L1564" s="498">
        <v>2.0116279069767442</v>
      </c>
      <c r="M1564" s="498">
        <v>173</v>
      </c>
      <c r="N1564" s="498">
        <v>1</v>
      </c>
      <c r="O1564" s="498">
        <v>173</v>
      </c>
      <c r="P1564" s="511">
        <v>1.0058139534883721</v>
      </c>
      <c r="Q1564" s="499">
        <v>173</v>
      </c>
    </row>
    <row r="1565" spans="1:17" ht="14.4" customHeight="1" x14ac:dyDescent="0.3">
      <c r="A1565" s="494" t="s">
        <v>2705</v>
      </c>
      <c r="B1565" s="495" t="s">
        <v>2082</v>
      </c>
      <c r="C1565" s="495" t="s">
        <v>2057</v>
      </c>
      <c r="D1565" s="495" t="s">
        <v>2344</v>
      </c>
      <c r="E1565" s="495" t="s">
        <v>2345</v>
      </c>
      <c r="F1565" s="498"/>
      <c r="G1565" s="498"/>
      <c r="H1565" s="498"/>
      <c r="I1565" s="498"/>
      <c r="J1565" s="498">
        <v>2</v>
      </c>
      <c r="K1565" s="498">
        <v>3992</v>
      </c>
      <c r="L1565" s="498"/>
      <c r="M1565" s="498">
        <v>1996</v>
      </c>
      <c r="N1565" s="498"/>
      <c r="O1565" s="498"/>
      <c r="P1565" s="511"/>
      <c r="Q1565" s="499"/>
    </row>
    <row r="1566" spans="1:17" ht="14.4" customHeight="1" x14ac:dyDescent="0.3">
      <c r="A1566" s="494" t="s">
        <v>2705</v>
      </c>
      <c r="B1566" s="495" t="s">
        <v>2082</v>
      </c>
      <c r="C1566" s="495" t="s">
        <v>2057</v>
      </c>
      <c r="D1566" s="495" t="s">
        <v>2364</v>
      </c>
      <c r="E1566" s="495" t="s">
        <v>2365</v>
      </c>
      <c r="F1566" s="498">
        <v>1</v>
      </c>
      <c r="G1566" s="498">
        <v>149</v>
      </c>
      <c r="H1566" s="498">
        <v>1</v>
      </c>
      <c r="I1566" s="498">
        <v>149</v>
      </c>
      <c r="J1566" s="498"/>
      <c r="K1566" s="498"/>
      <c r="L1566" s="498"/>
      <c r="M1566" s="498"/>
      <c r="N1566" s="498"/>
      <c r="O1566" s="498"/>
      <c r="P1566" s="511"/>
      <c r="Q1566" s="499"/>
    </row>
    <row r="1567" spans="1:17" ht="14.4" customHeight="1" x14ac:dyDescent="0.3">
      <c r="A1567" s="494" t="s">
        <v>2705</v>
      </c>
      <c r="B1567" s="495" t="s">
        <v>2082</v>
      </c>
      <c r="C1567" s="495" t="s">
        <v>2057</v>
      </c>
      <c r="D1567" s="495" t="s">
        <v>2366</v>
      </c>
      <c r="E1567" s="495" t="s">
        <v>2367</v>
      </c>
      <c r="F1567" s="498">
        <v>2</v>
      </c>
      <c r="G1567" s="498">
        <v>384</v>
      </c>
      <c r="H1567" s="498">
        <v>1</v>
      </c>
      <c r="I1567" s="498">
        <v>192</v>
      </c>
      <c r="J1567" s="498"/>
      <c r="K1567" s="498"/>
      <c r="L1567" s="498"/>
      <c r="M1567" s="498"/>
      <c r="N1567" s="498"/>
      <c r="O1567" s="498"/>
      <c r="P1567" s="511"/>
      <c r="Q1567" s="499"/>
    </row>
    <row r="1568" spans="1:17" ht="14.4" customHeight="1" x14ac:dyDescent="0.3">
      <c r="A1568" s="494" t="s">
        <v>2705</v>
      </c>
      <c r="B1568" s="495" t="s">
        <v>2082</v>
      </c>
      <c r="C1568" s="495" t="s">
        <v>2057</v>
      </c>
      <c r="D1568" s="495" t="s">
        <v>2380</v>
      </c>
      <c r="E1568" s="495" t="s">
        <v>2381</v>
      </c>
      <c r="F1568" s="498">
        <v>1</v>
      </c>
      <c r="G1568" s="498">
        <v>2116</v>
      </c>
      <c r="H1568" s="498">
        <v>1</v>
      </c>
      <c r="I1568" s="498">
        <v>2116</v>
      </c>
      <c r="J1568" s="498"/>
      <c r="K1568" s="498"/>
      <c r="L1568" s="498"/>
      <c r="M1568" s="498"/>
      <c r="N1568" s="498"/>
      <c r="O1568" s="498"/>
      <c r="P1568" s="511"/>
      <c r="Q1568" s="499"/>
    </row>
    <row r="1569" spans="1:17" ht="14.4" customHeight="1" x14ac:dyDescent="0.3">
      <c r="A1569" s="494" t="s">
        <v>2706</v>
      </c>
      <c r="B1569" s="495" t="s">
        <v>2082</v>
      </c>
      <c r="C1569" s="495" t="s">
        <v>2083</v>
      </c>
      <c r="D1569" s="495" t="s">
        <v>2096</v>
      </c>
      <c r="E1569" s="495" t="s">
        <v>683</v>
      </c>
      <c r="F1569" s="498">
        <v>1.7000000000000002</v>
      </c>
      <c r="G1569" s="498">
        <v>2634.7</v>
      </c>
      <c r="H1569" s="498">
        <v>1</v>
      </c>
      <c r="I1569" s="498">
        <v>1549.8235294117644</v>
      </c>
      <c r="J1569" s="498"/>
      <c r="K1569" s="498"/>
      <c r="L1569" s="498"/>
      <c r="M1569" s="498"/>
      <c r="N1569" s="498">
        <v>0.6</v>
      </c>
      <c r="O1569" s="498">
        <v>593.41</v>
      </c>
      <c r="P1569" s="511">
        <v>0.22522867878695868</v>
      </c>
      <c r="Q1569" s="499">
        <v>989.01666666666665</v>
      </c>
    </row>
    <row r="1570" spans="1:17" ht="14.4" customHeight="1" x14ac:dyDescent="0.3">
      <c r="A1570" s="494" t="s">
        <v>2706</v>
      </c>
      <c r="B1570" s="495" t="s">
        <v>2082</v>
      </c>
      <c r="C1570" s="495" t="s">
        <v>2083</v>
      </c>
      <c r="D1570" s="495" t="s">
        <v>2099</v>
      </c>
      <c r="E1570" s="495" t="s">
        <v>781</v>
      </c>
      <c r="F1570" s="498">
        <v>0.14000000000000001</v>
      </c>
      <c r="G1570" s="498">
        <v>1805.99</v>
      </c>
      <c r="H1570" s="498">
        <v>1</v>
      </c>
      <c r="I1570" s="498">
        <v>12899.928571428571</v>
      </c>
      <c r="J1570" s="498">
        <v>0.04</v>
      </c>
      <c r="K1570" s="498">
        <v>413.49</v>
      </c>
      <c r="L1570" s="498">
        <v>0.2289547561171435</v>
      </c>
      <c r="M1570" s="498">
        <v>10337.25</v>
      </c>
      <c r="N1570" s="498">
        <v>0.14000000000000001</v>
      </c>
      <c r="O1570" s="498">
        <v>1447.23</v>
      </c>
      <c r="P1570" s="511">
        <v>0.80134995210383231</v>
      </c>
      <c r="Q1570" s="499">
        <v>10337.357142857141</v>
      </c>
    </row>
    <row r="1571" spans="1:17" ht="14.4" customHeight="1" x14ac:dyDescent="0.3">
      <c r="A1571" s="494" t="s">
        <v>2706</v>
      </c>
      <c r="B1571" s="495" t="s">
        <v>2082</v>
      </c>
      <c r="C1571" s="495" t="s">
        <v>2083</v>
      </c>
      <c r="D1571" s="495" t="s">
        <v>2106</v>
      </c>
      <c r="E1571" s="495" t="s">
        <v>687</v>
      </c>
      <c r="F1571" s="498"/>
      <c r="G1571" s="498"/>
      <c r="H1571" s="498"/>
      <c r="I1571" s="498"/>
      <c r="J1571" s="498"/>
      <c r="K1571" s="498"/>
      <c r="L1571" s="498"/>
      <c r="M1571" s="498"/>
      <c r="N1571" s="498">
        <v>1</v>
      </c>
      <c r="O1571" s="498">
        <v>975.22</v>
      </c>
      <c r="P1571" s="511"/>
      <c r="Q1571" s="499">
        <v>975.22</v>
      </c>
    </row>
    <row r="1572" spans="1:17" ht="14.4" customHeight="1" x14ac:dyDescent="0.3">
      <c r="A1572" s="494" t="s">
        <v>2706</v>
      </c>
      <c r="B1572" s="495" t="s">
        <v>2082</v>
      </c>
      <c r="C1572" s="495" t="s">
        <v>2083</v>
      </c>
      <c r="D1572" s="495" t="s">
        <v>2111</v>
      </c>
      <c r="E1572" s="495" t="s">
        <v>706</v>
      </c>
      <c r="F1572" s="498">
        <v>0.2</v>
      </c>
      <c r="G1572" s="498">
        <v>2165.3200000000002</v>
      </c>
      <c r="H1572" s="498">
        <v>1</v>
      </c>
      <c r="I1572" s="498">
        <v>10826.6</v>
      </c>
      <c r="J1572" s="498">
        <v>0.3</v>
      </c>
      <c r="K1572" s="498">
        <v>3270.76</v>
      </c>
      <c r="L1572" s="498">
        <v>1.51052038497774</v>
      </c>
      <c r="M1572" s="498">
        <v>10902.533333333335</v>
      </c>
      <c r="N1572" s="498">
        <v>0.37</v>
      </c>
      <c r="O1572" s="498">
        <v>4040.96</v>
      </c>
      <c r="P1572" s="511">
        <v>1.8662183880442613</v>
      </c>
      <c r="Q1572" s="499">
        <v>10921.513513513513</v>
      </c>
    </row>
    <row r="1573" spans="1:17" ht="14.4" customHeight="1" x14ac:dyDescent="0.3">
      <c r="A1573" s="494" t="s">
        <v>2706</v>
      </c>
      <c r="B1573" s="495" t="s">
        <v>2082</v>
      </c>
      <c r="C1573" s="495" t="s">
        <v>2083</v>
      </c>
      <c r="D1573" s="495" t="s">
        <v>2114</v>
      </c>
      <c r="E1573" s="495" t="s">
        <v>706</v>
      </c>
      <c r="F1573" s="498"/>
      <c r="G1573" s="498"/>
      <c r="H1573" s="498"/>
      <c r="I1573" s="498"/>
      <c r="J1573" s="498"/>
      <c r="K1573" s="498"/>
      <c r="L1573" s="498"/>
      <c r="M1573" s="498"/>
      <c r="N1573" s="498">
        <v>1.35</v>
      </c>
      <c r="O1573" s="498">
        <v>2948.81</v>
      </c>
      <c r="P1573" s="511"/>
      <c r="Q1573" s="499">
        <v>2184.3037037037034</v>
      </c>
    </row>
    <row r="1574" spans="1:17" ht="14.4" customHeight="1" x14ac:dyDescent="0.3">
      <c r="A1574" s="494" t="s">
        <v>2706</v>
      </c>
      <c r="B1574" s="495" t="s">
        <v>2082</v>
      </c>
      <c r="C1574" s="495" t="s">
        <v>2083</v>
      </c>
      <c r="D1574" s="495" t="s">
        <v>2115</v>
      </c>
      <c r="E1574" s="495" t="s">
        <v>691</v>
      </c>
      <c r="F1574" s="498"/>
      <c r="G1574" s="498"/>
      <c r="H1574" s="498"/>
      <c r="I1574" s="498"/>
      <c r="J1574" s="498"/>
      <c r="K1574" s="498"/>
      <c r="L1574" s="498"/>
      <c r="M1574" s="498"/>
      <c r="N1574" s="498">
        <v>0.05</v>
      </c>
      <c r="O1574" s="498">
        <v>18.96</v>
      </c>
      <c r="P1574" s="511"/>
      <c r="Q1574" s="499">
        <v>379.2</v>
      </c>
    </row>
    <row r="1575" spans="1:17" ht="14.4" customHeight="1" x14ac:dyDescent="0.3">
      <c r="A1575" s="494" t="s">
        <v>2706</v>
      </c>
      <c r="B1575" s="495" t="s">
        <v>2082</v>
      </c>
      <c r="C1575" s="495" t="s">
        <v>2048</v>
      </c>
      <c r="D1575" s="495" t="s">
        <v>2130</v>
      </c>
      <c r="E1575" s="495" t="s">
        <v>2129</v>
      </c>
      <c r="F1575" s="498"/>
      <c r="G1575" s="498"/>
      <c r="H1575" s="498"/>
      <c r="I1575" s="498"/>
      <c r="J1575" s="498"/>
      <c r="K1575" s="498"/>
      <c r="L1575" s="498"/>
      <c r="M1575" s="498"/>
      <c r="N1575" s="498">
        <v>1</v>
      </c>
      <c r="O1575" s="498">
        <v>1707.31</v>
      </c>
      <c r="P1575" s="511"/>
      <c r="Q1575" s="499">
        <v>1707.31</v>
      </c>
    </row>
    <row r="1576" spans="1:17" ht="14.4" customHeight="1" x14ac:dyDescent="0.3">
      <c r="A1576" s="494" t="s">
        <v>2706</v>
      </c>
      <c r="B1576" s="495" t="s">
        <v>2082</v>
      </c>
      <c r="C1576" s="495" t="s">
        <v>2048</v>
      </c>
      <c r="D1576" s="495" t="s">
        <v>2134</v>
      </c>
      <c r="E1576" s="495" t="s">
        <v>2135</v>
      </c>
      <c r="F1576" s="498"/>
      <c r="G1576" s="498"/>
      <c r="H1576" s="498"/>
      <c r="I1576" s="498"/>
      <c r="J1576" s="498"/>
      <c r="K1576" s="498"/>
      <c r="L1576" s="498"/>
      <c r="M1576" s="498"/>
      <c r="N1576" s="498">
        <v>1</v>
      </c>
      <c r="O1576" s="498">
        <v>1027.76</v>
      </c>
      <c r="P1576" s="511"/>
      <c r="Q1576" s="499">
        <v>1027.76</v>
      </c>
    </row>
    <row r="1577" spans="1:17" ht="14.4" customHeight="1" x14ac:dyDescent="0.3">
      <c r="A1577" s="494" t="s">
        <v>2706</v>
      </c>
      <c r="B1577" s="495" t="s">
        <v>2082</v>
      </c>
      <c r="C1577" s="495" t="s">
        <v>2048</v>
      </c>
      <c r="D1577" s="495" t="s">
        <v>2152</v>
      </c>
      <c r="E1577" s="495" t="s">
        <v>2153</v>
      </c>
      <c r="F1577" s="498"/>
      <c r="G1577" s="498"/>
      <c r="H1577" s="498"/>
      <c r="I1577" s="498"/>
      <c r="J1577" s="498"/>
      <c r="K1577" s="498"/>
      <c r="L1577" s="498"/>
      <c r="M1577" s="498"/>
      <c r="N1577" s="498">
        <v>1</v>
      </c>
      <c r="O1577" s="498">
        <v>6890.78</v>
      </c>
      <c r="P1577" s="511"/>
      <c r="Q1577" s="499">
        <v>6890.78</v>
      </c>
    </row>
    <row r="1578" spans="1:17" ht="14.4" customHeight="1" x14ac:dyDescent="0.3">
      <c r="A1578" s="494" t="s">
        <v>2706</v>
      </c>
      <c r="B1578" s="495" t="s">
        <v>2082</v>
      </c>
      <c r="C1578" s="495" t="s">
        <v>2048</v>
      </c>
      <c r="D1578" s="495" t="s">
        <v>2216</v>
      </c>
      <c r="E1578" s="495" t="s">
        <v>2217</v>
      </c>
      <c r="F1578" s="498"/>
      <c r="G1578" s="498"/>
      <c r="H1578" s="498"/>
      <c r="I1578" s="498"/>
      <c r="J1578" s="498"/>
      <c r="K1578" s="498"/>
      <c r="L1578" s="498"/>
      <c r="M1578" s="498"/>
      <c r="N1578" s="498">
        <v>1</v>
      </c>
      <c r="O1578" s="498">
        <v>1305.82</v>
      </c>
      <c r="P1578" s="511"/>
      <c r="Q1578" s="499">
        <v>1305.82</v>
      </c>
    </row>
    <row r="1579" spans="1:17" ht="14.4" customHeight="1" x14ac:dyDescent="0.3">
      <c r="A1579" s="494" t="s">
        <v>2706</v>
      </c>
      <c r="B1579" s="495" t="s">
        <v>2082</v>
      </c>
      <c r="C1579" s="495" t="s">
        <v>2048</v>
      </c>
      <c r="D1579" s="495" t="s">
        <v>2228</v>
      </c>
      <c r="E1579" s="495" t="s">
        <v>2229</v>
      </c>
      <c r="F1579" s="498"/>
      <c r="G1579" s="498"/>
      <c r="H1579" s="498"/>
      <c r="I1579" s="498"/>
      <c r="J1579" s="498"/>
      <c r="K1579" s="498"/>
      <c r="L1579" s="498"/>
      <c r="M1579" s="498"/>
      <c r="N1579" s="498">
        <v>1</v>
      </c>
      <c r="O1579" s="498">
        <v>6587.13</v>
      </c>
      <c r="P1579" s="511"/>
      <c r="Q1579" s="499">
        <v>6587.13</v>
      </c>
    </row>
    <row r="1580" spans="1:17" ht="14.4" customHeight="1" x14ac:dyDescent="0.3">
      <c r="A1580" s="494" t="s">
        <v>2706</v>
      </c>
      <c r="B1580" s="495" t="s">
        <v>2082</v>
      </c>
      <c r="C1580" s="495" t="s">
        <v>2057</v>
      </c>
      <c r="D1580" s="495" t="s">
        <v>2262</v>
      </c>
      <c r="E1580" s="495" t="s">
        <v>2263</v>
      </c>
      <c r="F1580" s="498">
        <v>62</v>
      </c>
      <c r="G1580" s="498">
        <v>12648</v>
      </c>
      <c r="H1580" s="498">
        <v>1</v>
      </c>
      <c r="I1580" s="498">
        <v>204</v>
      </c>
      <c r="J1580" s="498">
        <v>31</v>
      </c>
      <c r="K1580" s="498">
        <v>6355</v>
      </c>
      <c r="L1580" s="498">
        <v>0.50245098039215685</v>
      </c>
      <c r="M1580" s="498">
        <v>205</v>
      </c>
      <c r="N1580" s="498">
        <v>27</v>
      </c>
      <c r="O1580" s="498">
        <v>5552</v>
      </c>
      <c r="P1580" s="511">
        <v>0.43896268184693232</v>
      </c>
      <c r="Q1580" s="499">
        <v>205.62962962962962</v>
      </c>
    </row>
    <row r="1581" spans="1:17" ht="14.4" customHeight="1" x14ac:dyDescent="0.3">
      <c r="A1581" s="494" t="s">
        <v>2706</v>
      </c>
      <c r="B1581" s="495" t="s">
        <v>2082</v>
      </c>
      <c r="C1581" s="495" t="s">
        <v>2057</v>
      </c>
      <c r="D1581" s="495" t="s">
        <v>2264</v>
      </c>
      <c r="E1581" s="495" t="s">
        <v>2265</v>
      </c>
      <c r="F1581" s="498">
        <v>3</v>
      </c>
      <c r="G1581" s="498">
        <v>447</v>
      </c>
      <c r="H1581" s="498">
        <v>1</v>
      </c>
      <c r="I1581" s="498">
        <v>149</v>
      </c>
      <c r="J1581" s="498"/>
      <c r="K1581" s="498"/>
      <c r="L1581" s="498"/>
      <c r="M1581" s="498"/>
      <c r="N1581" s="498">
        <v>2</v>
      </c>
      <c r="O1581" s="498">
        <v>301</v>
      </c>
      <c r="P1581" s="511">
        <v>0.67337807606263977</v>
      </c>
      <c r="Q1581" s="499">
        <v>150.5</v>
      </c>
    </row>
    <row r="1582" spans="1:17" ht="14.4" customHeight="1" x14ac:dyDescent="0.3">
      <c r="A1582" s="494" t="s">
        <v>2706</v>
      </c>
      <c r="B1582" s="495" t="s">
        <v>2082</v>
      </c>
      <c r="C1582" s="495" t="s">
        <v>2057</v>
      </c>
      <c r="D1582" s="495" t="s">
        <v>2266</v>
      </c>
      <c r="E1582" s="495" t="s">
        <v>2267</v>
      </c>
      <c r="F1582" s="498">
        <v>1</v>
      </c>
      <c r="G1582" s="498">
        <v>181</v>
      </c>
      <c r="H1582" s="498">
        <v>1</v>
      </c>
      <c r="I1582" s="498">
        <v>181</v>
      </c>
      <c r="J1582" s="498"/>
      <c r="K1582" s="498"/>
      <c r="L1582" s="498"/>
      <c r="M1582" s="498"/>
      <c r="N1582" s="498">
        <v>1</v>
      </c>
      <c r="O1582" s="498">
        <v>182</v>
      </c>
      <c r="P1582" s="511">
        <v>1.0055248618784531</v>
      </c>
      <c r="Q1582" s="499">
        <v>182</v>
      </c>
    </row>
    <row r="1583" spans="1:17" ht="14.4" customHeight="1" x14ac:dyDescent="0.3">
      <c r="A1583" s="494" t="s">
        <v>2706</v>
      </c>
      <c r="B1583" s="495" t="s">
        <v>2082</v>
      </c>
      <c r="C1583" s="495" t="s">
        <v>2057</v>
      </c>
      <c r="D1583" s="495" t="s">
        <v>2268</v>
      </c>
      <c r="E1583" s="495" t="s">
        <v>2269</v>
      </c>
      <c r="F1583" s="498"/>
      <c r="G1583" s="498"/>
      <c r="H1583" s="498"/>
      <c r="I1583" s="498"/>
      <c r="J1583" s="498"/>
      <c r="K1583" s="498"/>
      <c r="L1583" s="498"/>
      <c r="M1583" s="498"/>
      <c r="N1583" s="498">
        <v>6</v>
      </c>
      <c r="O1583" s="498">
        <v>744</v>
      </c>
      <c r="P1583" s="511"/>
      <c r="Q1583" s="499">
        <v>124</v>
      </c>
    </row>
    <row r="1584" spans="1:17" ht="14.4" customHeight="1" x14ac:dyDescent="0.3">
      <c r="A1584" s="494" t="s">
        <v>2706</v>
      </c>
      <c r="B1584" s="495" t="s">
        <v>2082</v>
      </c>
      <c r="C1584" s="495" t="s">
        <v>2057</v>
      </c>
      <c r="D1584" s="495" t="s">
        <v>2270</v>
      </c>
      <c r="E1584" s="495" t="s">
        <v>2271</v>
      </c>
      <c r="F1584" s="498">
        <v>4</v>
      </c>
      <c r="G1584" s="498">
        <v>864</v>
      </c>
      <c r="H1584" s="498">
        <v>1</v>
      </c>
      <c r="I1584" s="498">
        <v>216</v>
      </c>
      <c r="J1584" s="498">
        <v>4</v>
      </c>
      <c r="K1584" s="498">
        <v>868</v>
      </c>
      <c r="L1584" s="498">
        <v>1.0046296296296295</v>
      </c>
      <c r="M1584" s="498">
        <v>217</v>
      </c>
      <c r="N1584" s="498">
        <v>2</v>
      </c>
      <c r="O1584" s="498">
        <v>436</v>
      </c>
      <c r="P1584" s="511">
        <v>0.50462962962962965</v>
      </c>
      <c r="Q1584" s="499">
        <v>218</v>
      </c>
    </row>
    <row r="1585" spans="1:17" ht="14.4" customHeight="1" x14ac:dyDescent="0.3">
      <c r="A1585" s="494" t="s">
        <v>2706</v>
      </c>
      <c r="B1585" s="495" t="s">
        <v>2082</v>
      </c>
      <c r="C1585" s="495" t="s">
        <v>2057</v>
      </c>
      <c r="D1585" s="495" t="s">
        <v>2272</v>
      </c>
      <c r="E1585" s="495" t="s">
        <v>2273</v>
      </c>
      <c r="F1585" s="498">
        <v>1</v>
      </c>
      <c r="G1585" s="498">
        <v>216</v>
      </c>
      <c r="H1585" s="498">
        <v>1</v>
      </c>
      <c r="I1585" s="498">
        <v>216</v>
      </c>
      <c r="J1585" s="498"/>
      <c r="K1585" s="498"/>
      <c r="L1585" s="498"/>
      <c r="M1585" s="498"/>
      <c r="N1585" s="498">
        <v>2</v>
      </c>
      <c r="O1585" s="498">
        <v>435</v>
      </c>
      <c r="P1585" s="511">
        <v>2.0138888888888888</v>
      </c>
      <c r="Q1585" s="499">
        <v>217.5</v>
      </c>
    </row>
    <row r="1586" spans="1:17" ht="14.4" customHeight="1" x14ac:dyDescent="0.3">
      <c r="A1586" s="494" t="s">
        <v>2706</v>
      </c>
      <c r="B1586" s="495" t="s">
        <v>2082</v>
      </c>
      <c r="C1586" s="495" t="s">
        <v>2057</v>
      </c>
      <c r="D1586" s="495" t="s">
        <v>2276</v>
      </c>
      <c r="E1586" s="495" t="s">
        <v>2277</v>
      </c>
      <c r="F1586" s="498"/>
      <c r="G1586" s="498"/>
      <c r="H1586" s="498"/>
      <c r="I1586" s="498"/>
      <c r="J1586" s="498"/>
      <c r="K1586" s="498"/>
      <c r="L1586" s="498"/>
      <c r="M1586" s="498"/>
      <c r="N1586" s="498">
        <v>1</v>
      </c>
      <c r="O1586" s="498">
        <v>220</v>
      </c>
      <c r="P1586" s="511"/>
      <c r="Q1586" s="499">
        <v>220</v>
      </c>
    </row>
    <row r="1587" spans="1:17" ht="14.4" customHeight="1" x14ac:dyDescent="0.3">
      <c r="A1587" s="494" t="s">
        <v>2706</v>
      </c>
      <c r="B1587" s="495" t="s">
        <v>2082</v>
      </c>
      <c r="C1587" s="495" t="s">
        <v>2057</v>
      </c>
      <c r="D1587" s="495" t="s">
        <v>2294</v>
      </c>
      <c r="E1587" s="495" t="s">
        <v>2295</v>
      </c>
      <c r="F1587" s="498">
        <v>1</v>
      </c>
      <c r="G1587" s="498">
        <v>325</v>
      </c>
      <c r="H1587" s="498">
        <v>1</v>
      </c>
      <c r="I1587" s="498">
        <v>325</v>
      </c>
      <c r="J1587" s="498"/>
      <c r="K1587" s="498"/>
      <c r="L1587" s="498"/>
      <c r="M1587" s="498"/>
      <c r="N1587" s="498"/>
      <c r="O1587" s="498"/>
      <c r="P1587" s="511"/>
      <c r="Q1587" s="499"/>
    </row>
    <row r="1588" spans="1:17" ht="14.4" customHeight="1" x14ac:dyDescent="0.3">
      <c r="A1588" s="494" t="s">
        <v>2706</v>
      </c>
      <c r="B1588" s="495" t="s">
        <v>2082</v>
      </c>
      <c r="C1588" s="495" t="s">
        <v>2057</v>
      </c>
      <c r="D1588" s="495" t="s">
        <v>2300</v>
      </c>
      <c r="E1588" s="495" t="s">
        <v>2301</v>
      </c>
      <c r="F1588" s="498">
        <v>2</v>
      </c>
      <c r="G1588" s="498">
        <v>8244</v>
      </c>
      <c r="H1588" s="498">
        <v>1</v>
      </c>
      <c r="I1588" s="498">
        <v>4122</v>
      </c>
      <c r="J1588" s="498">
        <v>1</v>
      </c>
      <c r="K1588" s="498">
        <v>4127</v>
      </c>
      <c r="L1588" s="498">
        <v>0.50060650169820475</v>
      </c>
      <c r="M1588" s="498">
        <v>4127</v>
      </c>
      <c r="N1588" s="498">
        <v>1</v>
      </c>
      <c r="O1588" s="498">
        <v>4135</v>
      </c>
      <c r="P1588" s="511">
        <v>0.50157690441533231</v>
      </c>
      <c r="Q1588" s="499">
        <v>4135</v>
      </c>
    </row>
    <row r="1589" spans="1:17" ht="14.4" customHeight="1" x14ac:dyDescent="0.3">
      <c r="A1589" s="494" t="s">
        <v>2706</v>
      </c>
      <c r="B1589" s="495" t="s">
        <v>2082</v>
      </c>
      <c r="C1589" s="495" t="s">
        <v>2057</v>
      </c>
      <c r="D1589" s="495" t="s">
        <v>2314</v>
      </c>
      <c r="E1589" s="495" t="s">
        <v>2315</v>
      </c>
      <c r="F1589" s="498"/>
      <c r="G1589" s="498"/>
      <c r="H1589" s="498"/>
      <c r="I1589" s="498"/>
      <c r="J1589" s="498"/>
      <c r="K1589" s="498"/>
      <c r="L1589" s="498"/>
      <c r="M1589" s="498"/>
      <c r="N1589" s="498">
        <v>1</v>
      </c>
      <c r="O1589" s="498">
        <v>3821</v>
      </c>
      <c r="P1589" s="511"/>
      <c r="Q1589" s="499">
        <v>3821</v>
      </c>
    </row>
    <row r="1590" spans="1:17" ht="14.4" customHeight="1" x14ac:dyDescent="0.3">
      <c r="A1590" s="494" t="s">
        <v>2706</v>
      </c>
      <c r="B1590" s="495" t="s">
        <v>2082</v>
      </c>
      <c r="C1590" s="495" t="s">
        <v>2057</v>
      </c>
      <c r="D1590" s="495" t="s">
        <v>2316</v>
      </c>
      <c r="E1590" s="495" t="s">
        <v>2317</v>
      </c>
      <c r="F1590" s="498">
        <v>3</v>
      </c>
      <c r="G1590" s="498">
        <v>15435</v>
      </c>
      <c r="H1590" s="498">
        <v>1</v>
      </c>
      <c r="I1590" s="498">
        <v>5145</v>
      </c>
      <c r="J1590" s="498">
        <v>1</v>
      </c>
      <c r="K1590" s="498">
        <v>5150</v>
      </c>
      <c r="L1590" s="498">
        <v>0.33365727243278265</v>
      </c>
      <c r="M1590" s="498">
        <v>5150</v>
      </c>
      <c r="N1590" s="498"/>
      <c r="O1590" s="498"/>
      <c r="P1590" s="511"/>
      <c r="Q1590" s="499"/>
    </row>
    <row r="1591" spans="1:17" ht="14.4" customHeight="1" x14ac:dyDescent="0.3">
      <c r="A1591" s="494" t="s">
        <v>2706</v>
      </c>
      <c r="B1591" s="495" t="s">
        <v>2082</v>
      </c>
      <c r="C1591" s="495" t="s">
        <v>2057</v>
      </c>
      <c r="D1591" s="495" t="s">
        <v>2334</v>
      </c>
      <c r="E1591" s="495" t="s">
        <v>2335</v>
      </c>
      <c r="F1591" s="498">
        <v>1</v>
      </c>
      <c r="G1591" s="498">
        <v>5065</v>
      </c>
      <c r="H1591" s="498">
        <v>1</v>
      </c>
      <c r="I1591" s="498">
        <v>5065</v>
      </c>
      <c r="J1591" s="498"/>
      <c r="K1591" s="498"/>
      <c r="L1591" s="498"/>
      <c r="M1591" s="498"/>
      <c r="N1591" s="498">
        <v>5</v>
      </c>
      <c r="O1591" s="498">
        <v>25370</v>
      </c>
      <c r="P1591" s="511">
        <v>5.0088845014807504</v>
      </c>
      <c r="Q1591" s="499">
        <v>5074</v>
      </c>
    </row>
    <row r="1592" spans="1:17" ht="14.4" customHeight="1" x14ac:dyDescent="0.3">
      <c r="A1592" s="494" t="s">
        <v>2706</v>
      </c>
      <c r="B1592" s="495" t="s">
        <v>2082</v>
      </c>
      <c r="C1592" s="495" t="s">
        <v>2057</v>
      </c>
      <c r="D1592" s="495" t="s">
        <v>2342</v>
      </c>
      <c r="E1592" s="495" t="s">
        <v>2343</v>
      </c>
      <c r="F1592" s="498">
        <v>34</v>
      </c>
      <c r="G1592" s="498">
        <v>5848</v>
      </c>
      <c r="H1592" s="498">
        <v>1</v>
      </c>
      <c r="I1592" s="498">
        <v>172</v>
      </c>
      <c r="J1592" s="498">
        <v>22</v>
      </c>
      <c r="K1592" s="498">
        <v>3806</v>
      </c>
      <c r="L1592" s="498">
        <v>0.65082079343365251</v>
      </c>
      <c r="M1592" s="498">
        <v>173</v>
      </c>
      <c r="N1592" s="498">
        <v>27</v>
      </c>
      <c r="O1592" s="498">
        <v>4687</v>
      </c>
      <c r="P1592" s="511">
        <v>0.80147058823529416</v>
      </c>
      <c r="Q1592" s="499">
        <v>173.59259259259258</v>
      </c>
    </row>
    <row r="1593" spans="1:17" ht="14.4" customHeight="1" x14ac:dyDescent="0.3">
      <c r="A1593" s="494" t="s">
        <v>2706</v>
      </c>
      <c r="B1593" s="495" t="s">
        <v>2082</v>
      </c>
      <c r="C1593" s="495" t="s">
        <v>2057</v>
      </c>
      <c r="D1593" s="495" t="s">
        <v>2344</v>
      </c>
      <c r="E1593" s="495" t="s">
        <v>2345</v>
      </c>
      <c r="F1593" s="498">
        <v>23</v>
      </c>
      <c r="G1593" s="498">
        <v>45862</v>
      </c>
      <c r="H1593" s="498">
        <v>1</v>
      </c>
      <c r="I1593" s="498">
        <v>1994</v>
      </c>
      <c r="J1593" s="498">
        <v>13</v>
      </c>
      <c r="K1593" s="498">
        <v>25948</v>
      </c>
      <c r="L1593" s="498">
        <v>0.5657843094500894</v>
      </c>
      <c r="M1593" s="498">
        <v>1996</v>
      </c>
      <c r="N1593" s="498">
        <v>8</v>
      </c>
      <c r="O1593" s="498">
        <v>15977</v>
      </c>
      <c r="P1593" s="511">
        <v>0.34837120055819631</v>
      </c>
      <c r="Q1593" s="499">
        <v>1997.125</v>
      </c>
    </row>
    <row r="1594" spans="1:17" ht="14.4" customHeight="1" x14ac:dyDescent="0.3">
      <c r="A1594" s="494" t="s">
        <v>2706</v>
      </c>
      <c r="B1594" s="495" t="s">
        <v>2082</v>
      </c>
      <c r="C1594" s="495" t="s">
        <v>2057</v>
      </c>
      <c r="D1594" s="495" t="s">
        <v>2350</v>
      </c>
      <c r="E1594" s="495" t="s">
        <v>2351</v>
      </c>
      <c r="F1594" s="498"/>
      <c r="G1594" s="498"/>
      <c r="H1594" s="498"/>
      <c r="I1594" s="498"/>
      <c r="J1594" s="498"/>
      <c r="K1594" s="498"/>
      <c r="L1594" s="498"/>
      <c r="M1594" s="498"/>
      <c r="N1594" s="498">
        <v>2</v>
      </c>
      <c r="O1594" s="498">
        <v>5390</v>
      </c>
      <c r="P1594" s="511"/>
      <c r="Q1594" s="499">
        <v>2695</v>
      </c>
    </row>
    <row r="1595" spans="1:17" ht="14.4" customHeight="1" x14ac:dyDescent="0.3">
      <c r="A1595" s="494" t="s">
        <v>2706</v>
      </c>
      <c r="B1595" s="495" t="s">
        <v>2082</v>
      </c>
      <c r="C1595" s="495" t="s">
        <v>2057</v>
      </c>
      <c r="D1595" s="495" t="s">
        <v>2352</v>
      </c>
      <c r="E1595" s="495" t="s">
        <v>2353</v>
      </c>
      <c r="F1595" s="498"/>
      <c r="G1595" s="498"/>
      <c r="H1595" s="498"/>
      <c r="I1595" s="498"/>
      <c r="J1595" s="498">
        <v>1</v>
      </c>
      <c r="K1595" s="498">
        <v>5180</v>
      </c>
      <c r="L1595" s="498"/>
      <c r="M1595" s="498">
        <v>5180</v>
      </c>
      <c r="N1595" s="498"/>
      <c r="O1595" s="498"/>
      <c r="P1595" s="511"/>
      <c r="Q1595" s="499"/>
    </row>
    <row r="1596" spans="1:17" ht="14.4" customHeight="1" x14ac:dyDescent="0.3">
      <c r="A1596" s="494" t="s">
        <v>2706</v>
      </c>
      <c r="B1596" s="495" t="s">
        <v>2082</v>
      </c>
      <c r="C1596" s="495" t="s">
        <v>2057</v>
      </c>
      <c r="D1596" s="495" t="s">
        <v>2364</v>
      </c>
      <c r="E1596" s="495" t="s">
        <v>2365</v>
      </c>
      <c r="F1596" s="498">
        <v>2</v>
      </c>
      <c r="G1596" s="498">
        <v>298</v>
      </c>
      <c r="H1596" s="498">
        <v>1</v>
      </c>
      <c r="I1596" s="498">
        <v>149</v>
      </c>
      <c r="J1596" s="498"/>
      <c r="K1596" s="498"/>
      <c r="L1596" s="498"/>
      <c r="M1596" s="498"/>
      <c r="N1596" s="498">
        <v>2</v>
      </c>
      <c r="O1596" s="498">
        <v>302</v>
      </c>
      <c r="P1596" s="511">
        <v>1.0134228187919463</v>
      </c>
      <c r="Q1596" s="499">
        <v>151</v>
      </c>
    </row>
    <row r="1597" spans="1:17" ht="14.4" customHeight="1" x14ac:dyDescent="0.3">
      <c r="A1597" s="494" t="s">
        <v>2706</v>
      </c>
      <c r="B1597" s="495" t="s">
        <v>2082</v>
      </c>
      <c r="C1597" s="495" t="s">
        <v>2057</v>
      </c>
      <c r="D1597" s="495" t="s">
        <v>2370</v>
      </c>
      <c r="E1597" s="495" t="s">
        <v>2371</v>
      </c>
      <c r="F1597" s="498"/>
      <c r="G1597" s="498"/>
      <c r="H1597" s="498"/>
      <c r="I1597" s="498"/>
      <c r="J1597" s="498"/>
      <c r="K1597" s="498"/>
      <c r="L1597" s="498"/>
      <c r="M1597" s="498"/>
      <c r="N1597" s="498">
        <v>1</v>
      </c>
      <c r="O1597" s="498">
        <v>415</v>
      </c>
      <c r="P1597" s="511"/>
      <c r="Q1597" s="499">
        <v>415</v>
      </c>
    </row>
    <row r="1598" spans="1:17" ht="14.4" customHeight="1" x14ac:dyDescent="0.3">
      <c r="A1598" s="494" t="s">
        <v>2706</v>
      </c>
      <c r="B1598" s="495" t="s">
        <v>2082</v>
      </c>
      <c r="C1598" s="495" t="s">
        <v>2057</v>
      </c>
      <c r="D1598" s="495" t="s">
        <v>2374</v>
      </c>
      <c r="E1598" s="495" t="s">
        <v>2375</v>
      </c>
      <c r="F1598" s="498">
        <v>41</v>
      </c>
      <c r="G1598" s="498">
        <v>6437</v>
      </c>
      <c r="H1598" s="498">
        <v>1</v>
      </c>
      <c r="I1598" s="498">
        <v>157</v>
      </c>
      <c r="J1598" s="498">
        <v>23</v>
      </c>
      <c r="K1598" s="498">
        <v>3634</v>
      </c>
      <c r="L1598" s="498">
        <v>0.56454870281186886</v>
      </c>
      <c r="M1598" s="498">
        <v>158</v>
      </c>
      <c r="N1598" s="498">
        <v>23</v>
      </c>
      <c r="O1598" s="498">
        <v>3646</v>
      </c>
      <c r="P1598" s="511">
        <v>0.5664129252757496</v>
      </c>
      <c r="Q1598" s="499">
        <v>158.52173913043478</v>
      </c>
    </row>
    <row r="1599" spans="1:17" ht="14.4" customHeight="1" x14ac:dyDescent="0.3">
      <c r="A1599" s="494" t="s">
        <v>2706</v>
      </c>
      <c r="B1599" s="495" t="s">
        <v>2082</v>
      </c>
      <c r="C1599" s="495" t="s">
        <v>2057</v>
      </c>
      <c r="D1599" s="495" t="s">
        <v>2380</v>
      </c>
      <c r="E1599" s="495" t="s">
        <v>2381</v>
      </c>
      <c r="F1599" s="498">
        <v>6</v>
      </c>
      <c r="G1599" s="498">
        <v>12696</v>
      </c>
      <c r="H1599" s="498">
        <v>1</v>
      </c>
      <c r="I1599" s="498">
        <v>2116</v>
      </c>
      <c r="J1599" s="498">
        <v>5</v>
      </c>
      <c r="K1599" s="498">
        <v>10590</v>
      </c>
      <c r="L1599" s="498">
        <v>0.83412098298676751</v>
      </c>
      <c r="M1599" s="498">
        <v>2118</v>
      </c>
      <c r="N1599" s="498">
        <v>12</v>
      </c>
      <c r="O1599" s="498">
        <v>25437</v>
      </c>
      <c r="P1599" s="511">
        <v>2.0035444234404536</v>
      </c>
      <c r="Q1599" s="499">
        <v>2119.75</v>
      </c>
    </row>
    <row r="1600" spans="1:17" ht="14.4" customHeight="1" x14ac:dyDescent="0.3">
      <c r="A1600" s="494" t="s">
        <v>2706</v>
      </c>
      <c r="B1600" s="495" t="s">
        <v>2082</v>
      </c>
      <c r="C1600" s="495" t="s">
        <v>2057</v>
      </c>
      <c r="D1600" s="495" t="s">
        <v>2382</v>
      </c>
      <c r="E1600" s="495" t="s">
        <v>2315</v>
      </c>
      <c r="F1600" s="498"/>
      <c r="G1600" s="498"/>
      <c r="H1600" s="498"/>
      <c r="I1600" s="498"/>
      <c r="J1600" s="498"/>
      <c r="K1600" s="498"/>
      <c r="L1600" s="498"/>
      <c r="M1600" s="498"/>
      <c r="N1600" s="498">
        <v>2</v>
      </c>
      <c r="O1600" s="498">
        <v>3734</v>
      </c>
      <c r="P1600" s="511"/>
      <c r="Q1600" s="499">
        <v>1867</v>
      </c>
    </row>
    <row r="1601" spans="1:17" ht="14.4" customHeight="1" x14ac:dyDescent="0.3">
      <c r="A1601" s="494" t="s">
        <v>2706</v>
      </c>
      <c r="B1601" s="495" t="s">
        <v>2082</v>
      </c>
      <c r="C1601" s="495" t="s">
        <v>2057</v>
      </c>
      <c r="D1601" s="495" t="s">
        <v>2391</v>
      </c>
      <c r="E1601" s="495" t="s">
        <v>2392</v>
      </c>
      <c r="F1601" s="498"/>
      <c r="G1601" s="498"/>
      <c r="H1601" s="498"/>
      <c r="I1601" s="498"/>
      <c r="J1601" s="498"/>
      <c r="K1601" s="498"/>
      <c r="L1601" s="498"/>
      <c r="M1601" s="498"/>
      <c r="N1601" s="498">
        <v>1</v>
      </c>
      <c r="O1601" s="498">
        <v>8395</v>
      </c>
      <c r="P1601" s="511"/>
      <c r="Q1601" s="499">
        <v>8395</v>
      </c>
    </row>
    <row r="1602" spans="1:17" ht="14.4" customHeight="1" x14ac:dyDescent="0.3">
      <c r="A1602" s="494" t="s">
        <v>2707</v>
      </c>
      <c r="B1602" s="495" t="s">
        <v>2082</v>
      </c>
      <c r="C1602" s="495" t="s">
        <v>2083</v>
      </c>
      <c r="D1602" s="495" t="s">
        <v>2089</v>
      </c>
      <c r="E1602" s="495" t="s">
        <v>2090</v>
      </c>
      <c r="F1602" s="498">
        <v>0.33</v>
      </c>
      <c r="G1602" s="498">
        <v>873.92</v>
      </c>
      <c r="H1602" s="498">
        <v>1</v>
      </c>
      <c r="I1602" s="498">
        <v>2648.242424242424</v>
      </c>
      <c r="J1602" s="498"/>
      <c r="K1602" s="498"/>
      <c r="L1602" s="498"/>
      <c r="M1602" s="498"/>
      <c r="N1602" s="498"/>
      <c r="O1602" s="498"/>
      <c r="P1602" s="511"/>
      <c r="Q1602" s="499"/>
    </row>
    <row r="1603" spans="1:17" ht="14.4" customHeight="1" x14ac:dyDescent="0.3">
      <c r="A1603" s="494" t="s">
        <v>2707</v>
      </c>
      <c r="B1603" s="495" t="s">
        <v>2082</v>
      </c>
      <c r="C1603" s="495" t="s">
        <v>2083</v>
      </c>
      <c r="D1603" s="495" t="s">
        <v>2091</v>
      </c>
      <c r="E1603" s="495" t="s">
        <v>2090</v>
      </c>
      <c r="F1603" s="498">
        <v>0.60000000000000009</v>
      </c>
      <c r="G1603" s="498">
        <v>3972.33</v>
      </c>
      <c r="H1603" s="498">
        <v>1</v>
      </c>
      <c r="I1603" s="498">
        <v>6620.5499999999993</v>
      </c>
      <c r="J1603" s="498"/>
      <c r="K1603" s="498"/>
      <c r="L1603" s="498"/>
      <c r="M1603" s="498"/>
      <c r="N1603" s="498">
        <v>0.2</v>
      </c>
      <c r="O1603" s="498">
        <v>1335.72</v>
      </c>
      <c r="P1603" s="511">
        <v>0.3362560512344141</v>
      </c>
      <c r="Q1603" s="499">
        <v>6678.5999999999995</v>
      </c>
    </row>
    <row r="1604" spans="1:17" ht="14.4" customHeight="1" x14ac:dyDescent="0.3">
      <c r="A1604" s="494" t="s">
        <v>2707</v>
      </c>
      <c r="B1604" s="495" t="s">
        <v>2082</v>
      </c>
      <c r="C1604" s="495" t="s">
        <v>2083</v>
      </c>
      <c r="D1604" s="495" t="s">
        <v>2096</v>
      </c>
      <c r="E1604" s="495" t="s">
        <v>683</v>
      </c>
      <c r="F1604" s="498">
        <v>0.5</v>
      </c>
      <c r="G1604" s="498">
        <v>490.21</v>
      </c>
      <c r="H1604" s="498">
        <v>1</v>
      </c>
      <c r="I1604" s="498">
        <v>980.42</v>
      </c>
      <c r="J1604" s="498"/>
      <c r="K1604" s="498"/>
      <c r="L1604" s="498"/>
      <c r="M1604" s="498"/>
      <c r="N1604" s="498">
        <v>0.9</v>
      </c>
      <c r="O1604" s="498">
        <v>890.12</v>
      </c>
      <c r="P1604" s="511">
        <v>1.8157932314722263</v>
      </c>
      <c r="Q1604" s="499">
        <v>989.02222222222224</v>
      </c>
    </row>
    <row r="1605" spans="1:17" ht="14.4" customHeight="1" x14ac:dyDescent="0.3">
      <c r="A1605" s="494" t="s">
        <v>2707</v>
      </c>
      <c r="B1605" s="495" t="s">
        <v>2082</v>
      </c>
      <c r="C1605" s="495" t="s">
        <v>2083</v>
      </c>
      <c r="D1605" s="495" t="s">
        <v>2110</v>
      </c>
      <c r="E1605" s="495" t="s">
        <v>706</v>
      </c>
      <c r="F1605" s="498">
        <v>0.04</v>
      </c>
      <c r="G1605" s="498">
        <v>216.53</v>
      </c>
      <c r="H1605" s="498">
        <v>1</v>
      </c>
      <c r="I1605" s="498">
        <v>5413.25</v>
      </c>
      <c r="J1605" s="498"/>
      <c r="K1605" s="498"/>
      <c r="L1605" s="498"/>
      <c r="M1605" s="498"/>
      <c r="N1605" s="498"/>
      <c r="O1605" s="498"/>
      <c r="P1605" s="511"/>
      <c r="Q1605" s="499"/>
    </row>
    <row r="1606" spans="1:17" ht="14.4" customHeight="1" x14ac:dyDescent="0.3">
      <c r="A1606" s="494" t="s">
        <v>2707</v>
      </c>
      <c r="B1606" s="495" t="s">
        <v>2082</v>
      </c>
      <c r="C1606" s="495" t="s">
        <v>2083</v>
      </c>
      <c r="D1606" s="495" t="s">
        <v>2111</v>
      </c>
      <c r="E1606" s="495" t="s">
        <v>706</v>
      </c>
      <c r="F1606" s="498">
        <v>0.5</v>
      </c>
      <c r="G1606" s="498">
        <v>5367.52</v>
      </c>
      <c r="H1606" s="498">
        <v>1</v>
      </c>
      <c r="I1606" s="498">
        <v>10735.04</v>
      </c>
      <c r="J1606" s="498">
        <v>0.2</v>
      </c>
      <c r="K1606" s="498">
        <v>2176.7200000000003</v>
      </c>
      <c r="L1606" s="498">
        <v>0.40553551733388976</v>
      </c>
      <c r="M1606" s="498">
        <v>10883.6</v>
      </c>
      <c r="N1606" s="498">
        <v>0.06</v>
      </c>
      <c r="O1606" s="498">
        <v>655.29</v>
      </c>
      <c r="P1606" s="511">
        <v>0.12208431454377439</v>
      </c>
      <c r="Q1606" s="499">
        <v>10921.5</v>
      </c>
    </row>
    <row r="1607" spans="1:17" ht="14.4" customHeight="1" x14ac:dyDescent="0.3">
      <c r="A1607" s="494" t="s">
        <v>2707</v>
      </c>
      <c r="B1607" s="495" t="s">
        <v>2082</v>
      </c>
      <c r="C1607" s="495" t="s">
        <v>2083</v>
      </c>
      <c r="D1607" s="495" t="s">
        <v>2112</v>
      </c>
      <c r="E1607" s="495" t="s">
        <v>803</v>
      </c>
      <c r="F1607" s="498">
        <v>0.30000000000000004</v>
      </c>
      <c r="G1607" s="498">
        <v>581.73</v>
      </c>
      <c r="H1607" s="498">
        <v>1</v>
      </c>
      <c r="I1607" s="498">
        <v>1939.0999999999997</v>
      </c>
      <c r="J1607" s="498"/>
      <c r="K1607" s="498"/>
      <c r="L1607" s="498"/>
      <c r="M1607" s="498"/>
      <c r="N1607" s="498"/>
      <c r="O1607" s="498"/>
      <c r="P1607" s="511"/>
      <c r="Q1607" s="499"/>
    </row>
    <row r="1608" spans="1:17" ht="14.4" customHeight="1" x14ac:dyDescent="0.3">
      <c r="A1608" s="494" t="s">
        <v>2707</v>
      </c>
      <c r="B1608" s="495" t="s">
        <v>2082</v>
      </c>
      <c r="C1608" s="495" t="s">
        <v>2083</v>
      </c>
      <c r="D1608" s="495" t="s">
        <v>2115</v>
      </c>
      <c r="E1608" s="495" t="s">
        <v>691</v>
      </c>
      <c r="F1608" s="498"/>
      <c r="G1608" s="498"/>
      <c r="H1608" s="498"/>
      <c r="I1608" s="498"/>
      <c r="J1608" s="498"/>
      <c r="K1608" s="498"/>
      <c r="L1608" s="498"/>
      <c r="M1608" s="498"/>
      <c r="N1608" s="498">
        <v>0.15</v>
      </c>
      <c r="O1608" s="498">
        <v>56.9</v>
      </c>
      <c r="P1608" s="511"/>
      <c r="Q1608" s="499">
        <v>379.33333333333331</v>
      </c>
    </row>
    <row r="1609" spans="1:17" ht="14.4" customHeight="1" x14ac:dyDescent="0.3">
      <c r="A1609" s="494" t="s">
        <v>2707</v>
      </c>
      <c r="B1609" s="495" t="s">
        <v>2082</v>
      </c>
      <c r="C1609" s="495" t="s">
        <v>2083</v>
      </c>
      <c r="D1609" s="495" t="s">
        <v>2117</v>
      </c>
      <c r="E1609" s="495" t="s">
        <v>668</v>
      </c>
      <c r="F1609" s="498"/>
      <c r="G1609" s="498"/>
      <c r="H1609" s="498"/>
      <c r="I1609" s="498"/>
      <c r="J1609" s="498"/>
      <c r="K1609" s="498"/>
      <c r="L1609" s="498"/>
      <c r="M1609" s="498"/>
      <c r="N1609" s="498">
        <v>0.05</v>
      </c>
      <c r="O1609" s="498">
        <v>47.24</v>
      </c>
      <c r="P1609" s="511"/>
      <c r="Q1609" s="499">
        <v>944.8</v>
      </c>
    </row>
    <row r="1610" spans="1:17" ht="14.4" customHeight="1" x14ac:dyDescent="0.3">
      <c r="A1610" s="494" t="s">
        <v>2707</v>
      </c>
      <c r="B1610" s="495" t="s">
        <v>2082</v>
      </c>
      <c r="C1610" s="495" t="s">
        <v>2057</v>
      </c>
      <c r="D1610" s="495" t="s">
        <v>2264</v>
      </c>
      <c r="E1610" s="495" t="s">
        <v>2265</v>
      </c>
      <c r="F1610" s="498">
        <v>10</v>
      </c>
      <c r="G1610" s="498">
        <v>1490</v>
      </c>
      <c r="H1610" s="498">
        <v>1</v>
      </c>
      <c r="I1610" s="498">
        <v>149</v>
      </c>
      <c r="J1610" s="498">
        <v>6</v>
      </c>
      <c r="K1610" s="498">
        <v>900</v>
      </c>
      <c r="L1610" s="498">
        <v>0.60402684563758391</v>
      </c>
      <c r="M1610" s="498">
        <v>150</v>
      </c>
      <c r="N1610" s="498">
        <v>1</v>
      </c>
      <c r="O1610" s="498">
        <v>151</v>
      </c>
      <c r="P1610" s="511">
        <v>0.10134228187919463</v>
      </c>
      <c r="Q1610" s="499">
        <v>151</v>
      </c>
    </row>
    <row r="1611" spans="1:17" ht="14.4" customHeight="1" x14ac:dyDescent="0.3">
      <c r="A1611" s="494" t="s">
        <v>2707</v>
      </c>
      <c r="B1611" s="495" t="s">
        <v>2082</v>
      </c>
      <c r="C1611" s="495" t="s">
        <v>2057</v>
      </c>
      <c r="D1611" s="495" t="s">
        <v>2266</v>
      </c>
      <c r="E1611" s="495" t="s">
        <v>2267</v>
      </c>
      <c r="F1611" s="498">
        <v>17</v>
      </c>
      <c r="G1611" s="498">
        <v>3077</v>
      </c>
      <c r="H1611" s="498">
        <v>1</v>
      </c>
      <c r="I1611" s="498">
        <v>181</v>
      </c>
      <c r="J1611" s="498">
        <v>10</v>
      </c>
      <c r="K1611" s="498">
        <v>1820</v>
      </c>
      <c r="L1611" s="498">
        <v>0.59148521286967826</v>
      </c>
      <c r="M1611" s="498">
        <v>182</v>
      </c>
      <c r="N1611" s="498">
        <v>16</v>
      </c>
      <c r="O1611" s="498">
        <v>2922</v>
      </c>
      <c r="P1611" s="511">
        <v>0.94962625934351641</v>
      </c>
      <c r="Q1611" s="499">
        <v>182.625</v>
      </c>
    </row>
    <row r="1612" spans="1:17" ht="14.4" customHeight="1" x14ac:dyDescent="0.3">
      <c r="A1612" s="494" t="s">
        <v>2707</v>
      </c>
      <c r="B1612" s="495" t="s">
        <v>2082</v>
      </c>
      <c r="C1612" s="495" t="s">
        <v>2057</v>
      </c>
      <c r="D1612" s="495" t="s">
        <v>2268</v>
      </c>
      <c r="E1612" s="495" t="s">
        <v>2269</v>
      </c>
      <c r="F1612" s="498">
        <v>30</v>
      </c>
      <c r="G1612" s="498">
        <v>3720</v>
      </c>
      <c r="H1612" s="498">
        <v>1</v>
      </c>
      <c r="I1612" s="498">
        <v>124</v>
      </c>
      <c r="J1612" s="498">
        <v>9</v>
      </c>
      <c r="K1612" s="498">
        <v>1116</v>
      </c>
      <c r="L1612" s="498">
        <v>0.3</v>
      </c>
      <c r="M1612" s="498">
        <v>124</v>
      </c>
      <c r="N1612" s="498">
        <v>18</v>
      </c>
      <c r="O1612" s="498">
        <v>2239</v>
      </c>
      <c r="P1612" s="511">
        <v>0.60188172043010757</v>
      </c>
      <c r="Q1612" s="499">
        <v>124.38888888888889</v>
      </c>
    </row>
    <row r="1613" spans="1:17" ht="14.4" customHeight="1" x14ac:dyDescent="0.3">
      <c r="A1613" s="494" t="s">
        <v>2707</v>
      </c>
      <c r="B1613" s="495" t="s">
        <v>2082</v>
      </c>
      <c r="C1613" s="495" t="s">
        <v>2057</v>
      </c>
      <c r="D1613" s="495" t="s">
        <v>2270</v>
      </c>
      <c r="E1613" s="495" t="s">
        <v>2271</v>
      </c>
      <c r="F1613" s="498">
        <v>48</v>
      </c>
      <c r="G1613" s="498">
        <v>10368</v>
      </c>
      <c r="H1613" s="498">
        <v>1</v>
      </c>
      <c r="I1613" s="498">
        <v>216</v>
      </c>
      <c r="J1613" s="498">
        <v>29</v>
      </c>
      <c r="K1613" s="498">
        <v>6293</v>
      </c>
      <c r="L1613" s="498">
        <v>0.6069637345679012</v>
      </c>
      <c r="M1613" s="498">
        <v>217</v>
      </c>
      <c r="N1613" s="498">
        <v>43</v>
      </c>
      <c r="O1613" s="498">
        <v>9352</v>
      </c>
      <c r="P1613" s="511">
        <v>0.90200617283950613</v>
      </c>
      <c r="Q1613" s="499">
        <v>217.48837209302326</v>
      </c>
    </row>
    <row r="1614" spans="1:17" ht="14.4" customHeight="1" x14ac:dyDescent="0.3">
      <c r="A1614" s="494" t="s">
        <v>2707</v>
      </c>
      <c r="B1614" s="495" t="s">
        <v>2082</v>
      </c>
      <c r="C1614" s="495" t="s">
        <v>2057</v>
      </c>
      <c r="D1614" s="495" t="s">
        <v>2272</v>
      </c>
      <c r="E1614" s="495" t="s">
        <v>2273</v>
      </c>
      <c r="F1614" s="498">
        <v>1</v>
      </c>
      <c r="G1614" s="498">
        <v>216</v>
      </c>
      <c r="H1614" s="498">
        <v>1</v>
      </c>
      <c r="I1614" s="498">
        <v>216</v>
      </c>
      <c r="J1614" s="498"/>
      <c r="K1614" s="498"/>
      <c r="L1614" s="498"/>
      <c r="M1614" s="498"/>
      <c r="N1614" s="498">
        <v>2</v>
      </c>
      <c r="O1614" s="498">
        <v>435</v>
      </c>
      <c r="P1614" s="511">
        <v>2.0138888888888888</v>
      </c>
      <c r="Q1614" s="499">
        <v>217.5</v>
      </c>
    </row>
    <row r="1615" spans="1:17" ht="14.4" customHeight="1" x14ac:dyDescent="0.3">
      <c r="A1615" s="494" t="s">
        <v>2707</v>
      </c>
      <c r="B1615" s="495" t="s">
        <v>2082</v>
      </c>
      <c r="C1615" s="495" t="s">
        <v>2057</v>
      </c>
      <c r="D1615" s="495" t="s">
        <v>2276</v>
      </c>
      <c r="E1615" s="495" t="s">
        <v>2277</v>
      </c>
      <c r="F1615" s="498">
        <v>2</v>
      </c>
      <c r="G1615" s="498">
        <v>436</v>
      </c>
      <c r="H1615" s="498">
        <v>1</v>
      </c>
      <c r="I1615" s="498">
        <v>218</v>
      </c>
      <c r="J1615" s="498">
        <v>1</v>
      </c>
      <c r="K1615" s="498">
        <v>219</v>
      </c>
      <c r="L1615" s="498">
        <v>0.50229357798165142</v>
      </c>
      <c r="M1615" s="498">
        <v>219</v>
      </c>
      <c r="N1615" s="498">
        <v>2</v>
      </c>
      <c r="O1615" s="498">
        <v>439</v>
      </c>
      <c r="P1615" s="511">
        <v>1.0068807339449541</v>
      </c>
      <c r="Q1615" s="499">
        <v>219.5</v>
      </c>
    </row>
    <row r="1616" spans="1:17" ht="14.4" customHeight="1" x14ac:dyDescent="0.3">
      <c r="A1616" s="494" t="s">
        <v>2707</v>
      </c>
      <c r="B1616" s="495" t="s">
        <v>2082</v>
      </c>
      <c r="C1616" s="495" t="s">
        <v>2057</v>
      </c>
      <c r="D1616" s="495" t="s">
        <v>2278</v>
      </c>
      <c r="E1616" s="495" t="s">
        <v>2279</v>
      </c>
      <c r="F1616" s="498"/>
      <c r="G1616" s="498"/>
      <c r="H1616" s="498"/>
      <c r="I1616" s="498"/>
      <c r="J1616" s="498"/>
      <c r="K1616" s="498"/>
      <c r="L1616" s="498"/>
      <c r="M1616" s="498"/>
      <c r="N1616" s="498">
        <v>1</v>
      </c>
      <c r="O1616" s="498">
        <v>612</v>
      </c>
      <c r="P1616" s="511"/>
      <c r="Q1616" s="499">
        <v>612</v>
      </c>
    </row>
    <row r="1617" spans="1:17" ht="14.4" customHeight="1" x14ac:dyDescent="0.3">
      <c r="A1617" s="494" t="s">
        <v>2707</v>
      </c>
      <c r="B1617" s="495" t="s">
        <v>2082</v>
      </c>
      <c r="C1617" s="495" t="s">
        <v>2057</v>
      </c>
      <c r="D1617" s="495" t="s">
        <v>2330</v>
      </c>
      <c r="E1617" s="495" t="s">
        <v>2331</v>
      </c>
      <c r="F1617" s="498">
        <v>4</v>
      </c>
      <c r="G1617" s="498">
        <v>5104</v>
      </c>
      <c r="H1617" s="498">
        <v>1</v>
      </c>
      <c r="I1617" s="498">
        <v>1276</v>
      </c>
      <c r="J1617" s="498"/>
      <c r="K1617" s="498"/>
      <c r="L1617" s="498"/>
      <c r="M1617" s="498"/>
      <c r="N1617" s="498"/>
      <c r="O1617" s="498"/>
      <c r="P1617" s="511"/>
      <c r="Q1617" s="499"/>
    </row>
    <row r="1618" spans="1:17" ht="14.4" customHeight="1" x14ac:dyDescent="0.3">
      <c r="A1618" s="494" t="s">
        <v>2707</v>
      </c>
      <c r="B1618" s="495" t="s">
        <v>2082</v>
      </c>
      <c r="C1618" s="495" t="s">
        <v>2057</v>
      </c>
      <c r="D1618" s="495" t="s">
        <v>2332</v>
      </c>
      <c r="E1618" s="495" t="s">
        <v>2333</v>
      </c>
      <c r="F1618" s="498">
        <v>3</v>
      </c>
      <c r="G1618" s="498">
        <v>3489</v>
      </c>
      <c r="H1618" s="498">
        <v>1</v>
      </c>
      <c r="I1618" s="498">
        <v>1163</v>
      </c>
      <c r="J1618" s="498"/>
      <c r="K1618" s="498"/>
      <c r="L1618" s="498"/>
      <c r="M1618" s="498"/>
      <c r="N1618" s="498">
        <v>1</v>
      </c>
      <c r="O1618" s="498">
        <v>1164</v>
      </c>
      <c r="P1618" s="511">
        <v>0.33361994840928633</v>
      </c>
      <c r="Q1618" s="499">
        <v>1164</v>
      </c>
    </row>
    <row r="1619" spans="1:17" ht="14.4" customHeight="1" x14ac:dyDescent="0.3">
      <c r="A1619" s="494" t="s">
        <v>2707</v>
      </c>
      <c r="B1619" s="495" t="s">
        <v>2082</v>
      </c>
      <c r="C1619" s="495" t="s">
        <v>2057</v>
      </c>
      <c r="D1619" s="495" t="s">
        <v>2334</v>
      </c>
      <c r="E1619" s="495" t="s">
        <v>2335</v>
      </c>
      <c r="F1619" s="498">
        <v>18</v>
      </c>
      <c r="G1619" s="498">
        <v>91170</v>
      </c>
      <c r="H1619" s="498">
        <v>1</v>
      </c>
      <c r="I1619" s="498">
        <v>5065</v>
      </c>
      <c r="J1619" s="498">
        <v>3</v>
      </c>
      <c r="K1619" s="498">
        <v>15204</v>
      </c>
      <c r="L1619" s="498">
        <v>0.16676538334978611</v>
      </c>
      <c r="M1619" s="498">
        <v>5068</v>
      </c>
      <c r="N1619" s="498">
        <v>3</v>
      </c>
      <c r="O1619" s="498">
        <v>15216</v>
      </c>
      <c r="P1619" s="511">
        <v>0.16689700559394538</v>
      </c>
      <c r="Q1619" s="499">
        <v>5072</v>
      </c>
    </row>
    <row r="1620" spans="1:17" ht="14.4" customHeight="1" x14ac:dyDescent="0.3">
      <c r="A1620" s="494" t="s">
        <v>2707</v>
      </c>
      <c r="B1620" s="495" t="s">
        <v>2082</v>
      </c>
      <c r="C1620" s="495" t="s">
        <v>2057</v>
      </c>
      <c r="D1620" s="495" t="s">
        <v>2342</v>
      </c>
      <c r="E1620" s="495" t="s">
        <v>2343</v>
      </c>
      <c r="F1620" s="498">
        <v>27</v>
      </c>
      <c r="G1620" s="498">
        <v>4644</v>
      </c>
      <c r="H1620" s="498">
        <v>1</v>
      </c>
      <c r="I1620" s="498">
        <v>172</v>
      </c>
      <c r="J1620" s="498">
        <v>10</v>
      </c>
      <c r="K1620" s="498">
        <v>1730</v>
      </c>
      <c r="L1620" s="498">
        <v>0.37252368647717488</v>
      </c>
      <c r="M1620" s="498">
        <v>173</v>
      </c>
      <c r="N1620" s="498">
        <v>12</v>
      </c>
      <c r="O1620" s="498">
        <v>2085</v>
      </c>
      <c r="P1620" s="511">
        <v>0.44896640826873385</v>
      </c>
      <c r="Q1620" s="499">
        <v>173.75</v>
      </c>
    </row>
    <row r="1621" spans="1:17" ht="14.4" customHeight="1" x14ac:dyDescent="0.3">
      <c r="A1621" s="494" t="s">
        <v>2707</v>
      </c>
      <c r="B1621" s="495" t="s">
        <v>2082</v>
      </c>
      <c r="C1621" s="495" t="s">
        <v>2057</v>
      </c>
      <c r="D1621" s="495" t="s">
        <v>2344</v>
      </c>
      <c r="E1621" s="495" t="s">
        <v>2345</v>
      </c>
      <c r="F1621" s="498">
        <v>18</v>
      </c>
      <c r="G1621" s="498">
        <v>35892</v>
      </c>
      <c r="H1621" s="498">
        <v>1</v>
      </c>
      <c r="I1621" s="498">
        <v>1994</v>
      </c>
      <c r="J1621" s="498">
        <v>5</v>
      </c>
      <c r="K1621" s="498">
        <v>9980</v>
      </c>
      <c r="L1621" s="498">
        <v>0.27805639139641147</v>
      </c>
      <c r="M1621" s="498">
        <v>1996</v>
      </c>
      <c r="N1621" s="498">
        <v>15</v>
      </c>
      <c r="O1621" s="498">
        <v>29952</v>
      </c>
      <c r="P1621" s="511">
        <v>0.83450351053159477</v>
      </c>
      <c r="Q1621" s="499">
        <v>1996.8</v>
      </c>
    </row>
    <row r="1622" spans="1:17" ht="14.4" customHeight="1" x14ac:dyDescent="0.3">
      <c r="A1622" s="494" t="s">
        <v>2707</v>
      </c>
      <c r="B1622" s="495" t="s">
        <v>2082</v>
      </c>
      <c r="C1622" s="495" t="s">
        <v>2057</v>
      </c>
      <c r="D1622" s="495" t="s">
        <v>2350</v>
      </c>
      <c r="E1622" s="495" t="s">
        <v>2351</v>
      </c>
      <c r="F1622" s="498">
        <v>4</v>
      </c>
      <c r="G1622" s="498">
        <v>10764</v>
      </c>
      <c r="H1622" s="498">
        <v>1</v>
      </c>
      <c r="I1622" s="498">
        <v>2691</v>
      </c>
      <c r="J1622" s="498"/>
      <c r="K1622" s="498"/>
      <c r="L1622" s="498"/>
      <c r="M1622" s="498"/>
      <c r="N1622" s="498">
        <v>3</v>
      </c>
      <c r="O1622" s="498">
        <v>8082</v>
      </c>
      <c r="P1622" s="511">
        <v>0.75083612040133785</v>
      </c>
      <c r="Q1622" s="499">
        <v>2694</v>
      </c>
    </row>
    <row r="1623" spans="1:17" ht="14.4" customHeight="1" x14ac:dyDescent="0.3">
      <c r="A1623" s="494" t="s">
        <v>2707</v>
      </c>
      <c r="B1623" s="495" t="s">
        <v>2082</v>
      </c>
      <c r="C1623" s="495" t="s">
        <v>2057</v>
      </c>
      <c r="D1623" s="495" t="s">
        <v>2352</v>
      </c>
      <c r="E1623" s="495" t="s">
        <v>2353</v>
      </c>
      <c r="F1623" s="498"/>
      <c r="G1623" s="498"/>
      <c r="H1623" s="498"/>
      <c r="I1623" s="498"/>
      <c r="J1623" s="498"/>
      <c r="K1623" s="498"/>
      <c r="L1623" s="498"/>
      <c r="M1623" s="498"/>
      <c r="N1623" s="498">
        <v>1</v>
      </c>
      <c r="O1623" s="498">
        <v>5186</v>
      </c>
      <c r="P1623" s="511"/>
      <c r="Q1623" s="499">
        <v>5186</v>
      </c>
    </row>
    <row r="1624" spans="1:17" ht="14.4" customHeight="1" x14ac:dyDescent="0.3">
      <c r="A1624" s="494" t="s">
        <v>2707</v>
      </c>
      <c r="B1624" s="495" t="s">
        <v>2082</v>
      </c>
      <c r="C1624" s="495" t="s">
        <v>2057</v>
      </c>
      <c r="D1624" s="495" t="s">
        <v>2364</v>
      </c>
      <c r="E1624" s="495" t="s">
        <v>2365</v>
      </c>
      <c r="F1624" s="498">
        <v>6</v>
      </c>
      <c r="G1624" s="498">
        <v>894</v>
      </c>
      <c r="H1624" s="498">
        <v>1</v>
      </c>
      <c r="I1624" s="498">
        <v>149</v>
      </c>
      <c r="J1624" s="498">
        <v>1</v>
      </c>
      <c r="K1624" s="498">
        <v>150</v>
      </c>
      <c r="L1624" s="498">
        <v>0.16778523489932887</v>
      </c>
      <c r="M1624" s="498">
        <v>150</v>
      </c>
      <c r="N1624" s="498">
        <v>1</v>
      </c>
      <c r="O1624" s="498">
        <v>151</v>
      </c>
      <c r="P1624" s="511">
        <v>0.16890380313199105</v>
      </c>
      <c r="Q1624" s="499">
        <v>151</v>
      </c>
    </row>
    <row r="1625" spans="1:17" ht="14.4" customHeight="1" x14ac:dyDescent="0.3">
      <c r="A1625" s="494" t="s">
        <v>2707</v>
      </c>
      <c r="B1625" s="495" t="s">
        <v>2082</v>
      </c>
      <c r="C1625" s="495" t="s">
        <v>2057</v>
      </c>
      <c r="D1625" s="495" t="s">
        <v>2366</v>
      </c>
      <c r="E1625" s="495" t="s">
        <v>2367</v>
      </c>
      <c r="F1625" s="498">
        <v>7</v>
      </c>
      <c r="G1625" s="498">
        <v>1344</v>
      </c>
      <c r="H1625" s="498">
        <v>1</v>
      </c>
      <c r="I1625" s="498">
        <v>192</v>
      </c>
      <c r="J1625" s="498">
        <v>5</v>
      </c>
      <c r="K1625" s="498">
        <v>965</v>
      </c>
      <c r="L1625" s="498">
        <v>0.71800595238095233</v>
      </c>
      <c r="M1625" s="498">
        <v>193</v>
      </c>
      <c r="N1625" s="498">
        <v>3</v>
      </c>
      <c r="O1625" s="498">
        <v>580</v>
      </c>
      <c r="P1625" s="511">
        <v>0.43154761904761907</v>
      </c>
      <c r="Q1625" s="499">
        <v>193.33333333333334</v>
      </c>
    </row>
    <row r="1626" spans="1:17" ht="14.4" customHeight="1" x14ac:dyDescent="0.3">
      <c r="A1626" s="494" t="s">
        <v>2707</v>
      </c>
      <c r="B1626" s="495" t="s">
        <v>2082</v>
      </c>
      <c r="C1626" s="495" t="s">
        <v>2057</v>
      </c>
      <c r="D1626" s="495" t="s">
        <v>2368</v>
      </c>
      <c r="E1626" s="495" t="s">
        <v>2369</v>
      </c>
      <c r="F1626" s="498"/>
      <c r="G1626" s="498"/>
      <c r="H1626" s="498"/>
      <c r="I1626" s="498"/>
      <c r="J1626" s="498">
        <v>4</v>
      </c>
      <c r="K1626" s="498">
        <v>792</v>
      </c>
      <c r="L1626" s="498"/>
      <c r="M1626" s="498">
        <v>198</v>
      </c>
      <c r="N1626" s="498">
        <v>3</v>
      </c>
      <c r="O1626" s="498">
        <v>597</v>
      </c>
      <c r="P1626" s="511"/>
      <c r="Q1626" s="499">
        <v>199</v>
      </c>
    </row>
    <row r="1627" spans="1:17" ht="14.4" customHeight="1" x14ac:dyDescent="0.3">
      <c r="A1627" s="494" t="s">
        <v>2707</v>
      </c>
      <c r="B1627" s="495" t="s">
        <v>2082</v>
      </c>
      <c r="C1627" s="495" t="s">
        <v>2057</v>
      </c>
      <c r="D1627" s="495" t="s">
        <v>2370</v>
      </c>
      <c r="E1627" s="495" t="s">
        <v>2371</v>
      </c>
      <c r="F1627" s="498"/>
      <c r="G1627" s="498"/>
      <c r="H1627" s="498"/>
      <c r="I1627" s="498"/>
      <c r="J1627" s="498"/>
      <c r="K1627" s="498"/>
      <c r="L1627" s="498"/>
      <c r="M1627" s="498"/>
      <c r="N1627" s="498">
        <v>1</v>
      </c>
      <c r="O1627" s="498">
        <v>417</v>
      </c>
      <c r="P1627" s="511"/>
      <c r="Q1627" s="499">
        <v>417</v>
      </c>
    </row>
    <row r="1628" spans="1:17" ht="14.4" customHeight="1" x14ac:dyDescent="0.3">
      <c r="A1628" s="494" t="s">
        <v>2707</v>
      </c>
      <c r="B1628" s="495" t="s">
        <v>2082</v>
      </c>
      <c r="C1628" s="495" t="s">
        <v>2057</v>
      </c>
      <c r="D1628" s="495" t="s">
        <v>2380</v>
      </c>
      <c r="E1628" s="495" t="s">
        <v>2381</v>
      </c>
      <c r="F1628" s="498">
        <v>3</v>
      </c>
      <c r="G1628" s="498">
        <v>6348</v>
      </c>
      <c r="H1628" s="498">
        <v>1</v>
      </c>
      <c r="I1628" s="498">
        <v>2116</v>
      </c>
      <c r="J1628" s="498">
        <v>5</v>
      </c>
      <c r="K1628" s="498">
        <v>10590</v>
      </c>
      <c r="L1628" s="498">
        <v>1.668241965973535</v>
      </c>
      <c r="M1628" s="498">
        <v>2118</v>
      </c>
      <c r="N1628" s="498">
        <v>4</v>
      </c>
      <c r="O1628" s="498">
        <v>8472</v>
      </c>
      <c r="P1628" s="511">
        <v>1.3345935727788281</v>
      </c>
      <c r="Q1628" s="499">
        <v>2118</v>
      </c>
    </row>
    <row r="1629" spans="1:17" ht="14.4" customHeight="1" x14ac:dyDescent="0.3">
      <c r="A1629" s="494" t="s">
        <v>2707</v>
      </c>
      <c r="B1629" s="495" t="s">
        <v>2082</v>
      </c>
      <c r="C1629" s="495" t="s">
        <v>2057</v>
      </c>
      <c r="D1629" s="495" t="s">
        <v>2383</v>
      </c>
      <c r="E1629" s="495" t="s">
        <v>2384</v>
      </c>
      <c r="F1629" s="498"/>
      <c r="G1629" s="498"/>
      <c r="H1629" s="498"/>
      <c r="I1629" s="498"/>
      <c r="J1629" s="498"/>
      <c r="K1629" s="498"/>
      <c r="L1629" s="498"/>
      <c r="M1629" s="498"/>
      <c r="N1629" s="498">
        <v>1</v>
      </c>
      <c r="O1629" s="498">
        <v>158</v>
      </c>
      <c r="P1629" s="511"/>
      <c r="Q1629" s="499">
        <v>158</v>
      </c>
    </row>
    <row r="1630" spans="1:17" ht="14.4" customHeight="1" x14ac:dyDescent="0.3">
      <c r="A1630" s="494" t="s">
        <v>2707</v>
      </c>
      <c r="B1630" s="495" t="s">
        <v>2082</v>
      </c>
      <c r="C1630" s="495" t="s">
        <v>2057</v>
      </c>
      <c r="D1630" s="495" t="s">
        <v>2395</v>
      </c>
      <c r="E1630" s="495" t="s">
        <v>2396</v>
      </c>
      <c r="F1630" s="498">
        <v>1</v>
      </c>
      <c r="G1630" s="498">
        <v>252</v>
      </c>
      <c r="H1630" s="498">
        <v>1</v>
      </c>
      <c r="I1630" s="498">
        <v>252</v>
      </c>
      <c r="J1630" s="498"/>
      <c r="K1630" s="498"/>
      <c r="L1630" s="498"/>
      <c r="M1630" s="498"/>
      <c r="N1630" s="498"/>
      <c r="O1630" s="498"/>
      <c r="P1630" s="511"/>
      <c r="Q1630" s="499"/>
    </row>
    <row r="1631" spans="1:17" ht="14.4" customHeight="1" x14ac:dyDescent="0.3">
      <c r="A1631" s="494" t="s">
        <v>2707</v>
      </c>
      <c r="B1631" s="495" t="s">
        <v>2082</v>
      </c>
      <c r="C1631" s="495" t="s">
        <v>2057</v>
      </c>
      <c r="D1631" s="495" t="s">
        <v>2407</v>
      </c>
      <c r="E1631" s="495" t="s">
        <v>2408</v>
      </c>
      <c r="F1631" s="498">
        <v>1</v>
      </c>
      <c r="G1631" s="498">
        <v>364</v>
      </c>
      <c r="H1631" s="498">
        <v>1</v>
      </c>
      <c r="I1631" s="498">
        <v>364</v>
      </c>
      <c r="J1631" s="498"/>
      <c r="K1631" s="498"/>
      <c r="L1631" s="498"/>
      <c r="M1631" s="498"/>
      <c r="N1631" s="498"/>
      <c r="O1631" s="498"/>
      <c r="P1631" s="511"/>
      <c r="Q1631" s="499"/>
    </row>
    <row r="1632" spans="1:17" ht="14.4" customHeight="1" x14ac:dyDescent="0.3">
      <c r="A1632" s="494" t="s">
        <v>2708</v>
      </c>
      <c r="B1632" s="495" t="s">
        <v>2082</v>
      </c>
      <c r="C1632" s="495" t="s">
        <v>2083</v>
      </c>
      <c r="D1632" s="495" t="s">
        <v>2096</v>
      </c>
      <c r="E1632" s="495" t="s">
        <v>683</v>
      </c>
      <c r="F1632" s="498">
        <v>0.6</v>
      </c>
      <c r="G1632" s="498">
        <v>588.25</v>
      </c>
      <c r="H1632" s="498">
        <v>1</v>
      </c>
      <c r="I1632" s="498">
        <v>980.41666666666674</v>
      </c>
      <c r="J1632" s="498"/>
      <c r="K1632" s="498"/>
      <c r="L1632" s="498"/>
      <c r="M1632" s="498"/>
      <c r="N1632" s="498"/>
      <c r="O1632" s="498"/>
      <c r="P1632" s="511"/>
      <c r="Q1632" s="499"/>
    </row>
    <row r="1633" spans="1:17" ht="14.4" customHeight="1" x14ac:dyDescent="0.3">
      <c r="A1633" s="494" t="s">
        <v>2708</v>
      </c>
      <c r="B1633" s="495" t="s">
        <v>2082</v>
      </c>
      <c r="C1633" s="495" t="s">
        <v>2083</v>
      </c>
      <c r="D1633" s="495" t="s">
        <v>2099</v>
      </c>
      <c r="E1633" s="495" t="s">
        <v>781</v>
      </c>
      <c r="F1633" s="498">
        <v>0.4</v>
      </c>
      <c r="G1633" s="498">
        <v>5159.96</v>
      </c>
      <c r="H1633" s="498">
        <v>1</v>
      </c>
      <c r="I1633" s="498">
        <v>12899.9</v>
      </c>
      <c r="J1633" s="498"/>
      <c r="K1633" s="498"/>
      <c r="L1633" s="498"/>
      <c r="M1633" s="498"/>
      <c r="N1633" s="498"/>
      <c r="O1633" s="498"/>
      <c r="P1633" s="511"/>
      <c r="Q1633" s="499"/>
    </row>
    <row r="1634" spans="1:17" ht="14.4" customHeight="1" x14ac:dyDescent="0.3">
      <c r="A1634" s="494" t="s">
        <v>2708</v>
      </c>
      <c r="B1634" s="495" t="s">
        <v>2082</v>
      </c>
      <c r="C1634" s="495" t="s">
        <v>2083</v>
      </c>
      <c r="D1634" s="495" t="s">
        <v>2102</v>
      </c>
      <c r="E1634" s="495" t="s">
        <v>781</v>
      </c>
      <c r="F1634" s="498">
        <v>0.08</v>
      </c>
      <c r="G1634" s="498">
        <v>515.99</v>
      </c>
      <c r="H1634" s="498">
        <v>1</v>
      </c>
      <c r="I1634" s="498">
        <v>6449.875</v>
      </c>
      <c r="J1634" s="498"/>
      <c r="K1634" s="498"/>
      <c r="L1634" s="498"/>
      <c r="M1634" s="498"/>
      <c r="N1634" s="498"/>
      <c r="O1634" s="498"/>
      <c r="P1634" s="511"/>
      <c r="Q1634" s="499"/>
    </row>
    <row r="1635" spans="1:17" ht="14.4" customHeight="1" x14ac:dyDescent="0.3">
      <c r="A1635" s="494" t="s">
        <v>2708</v>
      </c>
      <c r="B1635" s="495" t="s">
        <v>2082</v>
      </c>
      <c r="C1635" s="495" t="s">
        <v>2083</v>
      </c>
      <c r="D1635" s="495" t="s">
        <v>2111</v>
      </c>
      <c r="E1635" s="495" t="s">
        <v>706</v>
      </c>
      <c r="F1635" s="498">
        <v>0.3</v>
      </c>
      <c r="G1635" s="498">
        <v>3247.9700000000003</v>
      </c>
      <c r="H1635" s="498">
        <v>1</v>
      </c>
      <c r="I1635" s="498">
        <v>10826.566666666668</v>
      </c>
      <c r="J1635" s="498"/>
      <c r="K1635" s="498"/>
      <c r="L1635" s="498"/>
      <c r="M1635" s="498"/>
      <c r="N1635" s="498"/>
      <c r="O1635" s="498"/>
      <c r="P1635" s="511"/>
      <c r="Q1635" s="499"/>
    </row>
    <row r="1636" spans="1:17" ht="14.4" customHeight="1" x14ac:dyDescent="0.3">
      <c r="A1636" s="494" t="s">
        <v>2708</v>
      </c>
      <c r="B1636" s="495" t="s">
        <v>2082</v>
      </c>
      <c r="C1636" s="495" t="s">
        <v>2057</v>
      </c>
      <c r="D1636" s="495" t="s">
        <v>2262</v>
      </c>
      <c r="E1636" s="495" t="s">
        <v>2263</v>
      </c>
      <c r="F1636" s="498">
        <v>1</v>
      </c>
      <c r="G1636" s="498">
        <v>204</v>
      </c>
      <c r="H1636" s="498">
        <v>1</v>
      </c>
      <c r="I1636" s="498">
        <v>204</v>
      </c>
      <c r="J1636" s="498"/>
      <c r="K1636" s="498"/>
      <c r="L1636" s="498"/>
      <c r="M1636" s="498"/>
      <c r="N1636" s="498"/>
      <c r="O1636" s="498"/>
      <c r="P1636" s="511"/>
      <c r="Q1636" s="499"/>
    </row>
    <row r="1637" spans="1:17" ht="14.4" customHeight="1" x14ac:dyDescent="0.3">
      <c r="A1637" s="494" t="s">
        <v>2708</v>
      </c>
      <c r="B1637" s="495" t="s">
        <v>2082</v>
      </c>
      <c r="C1637" s="495" t="s">
        <v>2057</v>
      </c>
      <c r="D1637" s="495" t="s">
        <v>2264</v>
      </c>
      <c r="E1637" s="495" t="s">
        <v>2265</v>
      </c>
      <c r="F1637" s="498">
        <v>2</v>
      </c>
      <c r="G1637" s="498">
        <v>298</v>
      </c>
      <c r="H1637" s="498">
        <v>1</v>
      </c>
      <c r="I1637" s="498">
        <v>149</v>
      </c>
      <c r="J1637" s="498"/>
      <c r="K1637" s="498"/>
      <c r="L1637" s="498"/>
      <c r="M1637" s="498"/>
      <c r="N1637" s="498"/>
      <c r="O1637" s="498"/>
      <c r="P1637" s="511"/>
      <c r="Q1637" s="499"/>
    </row>
    <row r="1638" spans="1:17" ht="14.4" customHeight="1" x14ac:dyDescent="0.3">
      <c r="A1638" s="494" t="s">
        <v>2708</v>
      </c>
      <c r="B1638" s="495" t="s">
        <v>2082</v>
      </c>
      <c r="C1638" s="495" t="s">
        <v>2057</v>
      </c>
      <c r="D1638" s="495" t="s">
        <v>2270</v>
      </c>
      <c r="E1638" s="495" t="s">
        <v>2271</v>
      </c>
      <c r="F1638" s="498">
        <v>8</v>
      </c>
      <c r="G1638" s="498">
        <v>1728</v>
      </c>
      <c r="H1638" s="498">
        <v>1</v>
      </c>
      <c r="I1638" s="498">
        <v>216</v>
      </c>
      <c r="J1638" s="498"/>
      <c r="K1638" s="498"/>
      <c r="L1638" s="498"/>
      <c r="M1638" s="498"/>
      <c r="N1638" s="498"/>
      <c r="O1638" s="498"/>
      <c r="P1638" s="511"/>
      <c r="Q1638" s="499"/>
    </row>
    <row r="1639" spans="1:17" ht="14.4" customHeight="1" x14ac:dyDescent="0.3">
      <c r="A1639" s="494" t="s">
        <v>2708</v>
      </c>
      <c r="B1639" s="495" t="s">
        <v>2082</v>
      </c>
      <c r="C1639" s="495" t="s">
        <v>2057</v>
      </c>
      <c r="D1639" s="495" t="s">
        <v>2300</v>
      </c>
      <c r="E1639" s="495" t="s">
        <v>2301</v>
      </c>
      <c r="F1639" s="498">
        <v>1</v>
      </c>
      <c r="G1639" s="498">
        <v>4122</v>
      </c>
      <c r="H1639" s="498">
        <v>1</v>
      </c>
      <c r="I1639" s="498">
        <v>4122</v>
      </c>
      <c r="J1639" s="498"/>
      <c r="K1639" s="498"/>
      <c r="L1639" s="498"/>
      <c r="M1639" s="498"/>
      <c r="N1639" s="498"/>
      <c r="O1639" s="498"/>
      <c r="P1639" s="511"/>
      <c r="Q1639" s="499"/>
    </row>
    <row r="1640" spans="1:17" ht="14.4" customHeight="1" x14ac:dyDescent="0.3">
      <c r="A1640" s="494" t="s">
        <v>2708</v>
      </c>
      <c r="B1640" s="495" t="s">
        <v>2082</v>
      </c>
      <c r="C1640" s="495" t="s">
        <v>2057</v>
      </c>
      <c r="D1640" s="495" t="s">
        <v>2314</v>
      </c>
      <c r="E1640" s="495" t="s">
        <v>2315</v>
      </c>
      <c r="F1640" s="498">
        <v>4</v>
      </c>
      <c r="G1640" s="498">
        <v>15244</v>
      </c>
      <c r="H1640" s="498">
        <v>1</v>
      </c>
      <c r="I1640" s="498">
        <v>3811</v>
      </c>
      <c r="J1640" s="498"/>
      <c r="K1640" s="498"/>
      <c r="L1640" s="498"/>
      <c r="M1640" s="498"/>
      <c r="N1640" s="498"/>
      <c r="O1640" s="498"/>
      <c r="P1640" s="511"/>
      <c r="Q1640" s="499"/>
    </row>
    <row r="1641" spans="1:17" ht="14.4" customHeight="1" x14ac:dyDescent="0.3">
      <c r="A1641" s="494" t="s">
        <v>2708</v>
      </c>
      <c r="B1641" s="495" t="s">
        <v>2082</v>
      </c>
      <c r="C1641" s="495" t="s">
        <v>2057</v>
      </c>
      <c r="D1641" s="495" t="s">
        <v>2316</v>
      </c>
      <c r="E1641" s="495" t="s">
        <v>2317</v>
      </c>
      <c r="F1641" s="498">
        <v>1</v>
      </c>
      <c r="G1641" s="498">
        <v>5145</v>
      </c>
      <c r="H1641" s="498">
        <v>1</v>
      </c>
      <c r="I1641" s="498">
        <v>5145</v>
      </c>
      <c r="J1641" s="498"/>
      <c r="K1641" s="498"/>
      <c r="L1641" s="498"/>
      <c r="M1641" s="498"/>
      <c r="N1641" s="498"/>
      <c r="O1641" s="498"/>
      <c r="P1641" s="511"/>
      <c r="Q1641" s="499"/>
    </row>
    <row r="1642" spans="1:17" ht="14.4" customHeight="1" x14ac:dyDescent="0.3">
      <c r="A1642" s="494" t="s">
        <v>2708</v>
      </c>
      <c r="B1642" s="495" t="s">
        <v>2082</v>
      </c>
      <c r="C1642" s="495" t="s">
        <v>2057</v>
      </c>
      <c r="D1642" s="495" t="s">
        <v>2334</v>
      </c>
      <c r="E1642" s="495" t="s">
        <v>2335</v>
      </c>
      <c r="F1642" s="498">
        <v>2</v>
      </c>
      <c r="G1642" s="498">
        <v>10130</v>
      </c>
      <c r="H1642" s="498">
        <v>1</v>
      </c>
      <c r="I1642" s="498">
        <v>5065</v>
      </c>
      <c r="J1642" s="498"/>
      <c r="K1642" s="498"/>
      <c r="L1642" s="498"/>
      <c r="M1642" s="498"/>
      <c r="N1642" s="498"/>
      <c r="O1642" s="498"/>
      <c r="P1642" s="511"/>
      <c r="Q1642" s="499"/>
    </row>
    <row r="1643" spans="1:17" ht="14.4" customHeight="1" x14ac:dyDescent="0.3">
      <c r="A1643" s="494" t="s">
        <v>2708</v>
      </c>
      <c r="B1643" s="495" t="s">
        <v>2082</v>
      </c>
      <c r="C1643" s="495" t="s">
        <v>2057</v>
      </c>
      <c r="D1643" s="495" t="s">
        <v>2340</v>
      </c>
      <c r="E1643" s="495" t="s">
        <v>2341</v>
      </c>
      <c r="F1643" s="498">
        <v>1</v>
      </c>
      <c r="G1643" s="498">
        <v>738</v>
      </c>
      <c r="H1643" s="498">
        <v>1</v>
      </c>
      <c r="I1643" s="498">
        <v>738</v>
      </c>
      <c r="J1643" s="498"/>
      <c r="K1643" s="498"/>
      <c r="L1643" s="498"/>
      <c r="M1643" s="498"/>
      <c r="N1643" s="498"/>
      <c r="O1643" s="498"/>
      <c r="P1643" s="511"/>
      <c r="Q1643" s="499"/>
    </row>
    <row r="1644" spans="1:17" ht="14.4" customHeight="1" x14ac:dyDescent="0.3">
      <c r="A1644" s="494" t="s">
        <v>2708</v>
      </c>
      <c r="B1644" s="495" t="s">
        <v>2082</v>
      </c>
      <c r="C1644" s="495" t="s">
        <v>2057</v>
      </c>
      <c r="D1644" s="495" t="s">
        <v>2342</v>
      </c>
      <c r="E1644" s="495" t="s">
        <v>2343</v>
      </c>
      <c r="F1644" s="498">
        <v>31</v>
      </c>
      <c r="G1644" s="498">
        <v>5332</v>
      </c>
      <c r="H1644" s="498">
        <v>1</v>
      </c>
      <c r="I1644" s="498">
        <v>172</v>
      </c>
      <c r="J1644" s="498"/>
      <c r="K1644" s="498"/>
      <c r="L1644" s="498"/>
      <c r="M1644" s="498"/>
      <c r="N1644" s="498"/>
      <c r="O1644" s="498"/>
      <c r="P1644" s="511"/>
      <c r="Q1644" s="499"/>
    </row>
    <row r="1645" spans="1:17" ht="14.4" customHeight="1" x14ac:dyDescent="0.3">
      <c r="A1645" s="494" t="s">
        <v>2708</v>
      </c>
      <c r="B1645" s="495" t="s">
        <v>2082</v>
      </c>
      <c r="C1645" s="495" t="s">
        <v>2057</v>
      </c>
      <c r="D1645" s="495" t="s">
        <v>2344</v>
      </c>
      <c r="E1645" s="495" t="s">
        <v>2345</v>
      </c>
      <c r="F1645" s="498">
        <v>2</v>
      </c>
      <c r="G1645" s="498">
        <v>3988</v>
      </c>
      <c r="H1645" s="498">
        <v>1</v>
      </c>
      <c r="I1645" s="498">
        <v>1994</v>
      </c>
      <c r="J1645" s="498"/>
      <c r="K1645" s="498"/>
      <c r="L1645" s="498"/>
      <c r="M1645" s="498"/>
      <c r="N1645" s="498"/>
      <c r="O1645" s="498"/>
      <c r="P1645" s="511"/>
      <c r="Q1645" s="499"/>
    </row>
    <row r="1646" spans="1:17" ht="14.4" customHeight="1" x14ac:dyDescent="0.3">
      <c r="A1646" s="494" t="s">
        <v>2708</v>
      </c>
      <c r="B1646" s="495" t="s">
        <v>2082</v>
      </c>
      <c r="C1646" s="495" t="s">
        <v>2057</v>
      </c>
      <c r="D1646" s="495" t="s">
        <v>2364</v>
      </c>
      <c r="E1646" s="495" t="s">
        <v>2365</v>
      </c>
      <c r="F1646" s="498">
        <v>20</v>
      </c>
      <c r="G1646" s="498">
        <v>2980</v>
      </c>
      <c r="H1646" s="498">
        <v>1</v>
      </c>
      <c r="I1646" s="498">
        <v>149</v>
      </c>
      <c r="J1646" s="498"/>
      <c r="K1646" s="498"/>
      <c r="L1646" s="498"/>
      <c r="M1646" s="498"/>
      <c r="N1646" s="498"/>
      <c r="O1646" s="498"/>
      <c r="P1646" s="511"/>
      <c r="Q1646" s="499"/>
    </row>
    <row r="1647" spans="1:17" ht="14.4" customHeight="1" x14ac:dyDescent="0.3">
      <c r="A1647" s="494" t="s">
        <v>2708</v>
      </c>
      <c r="B1647" s="495" t="s">
        <v>2082</v>
      </c>
      <c r="C1647" s="495" t="s">
        <v>2057</v>
      </c>
      <c r="D1647" s="495" t="s">
        <v>2368</v>
      </c>
      <c r="E1647" s="495" t="s">
        <v>2369</v>
      </c>
      <c r="F1647" s="498">
        <v>3</v>
      </c>
      <c r="G1647" s="498">
        <v>591</v>
      </c>
      <c r="H1647" s="498">
        <v>1</v>
      </c>
      <c r="I1647" s="498">
        <v>197</v>
      </c>
      <c r="J1647" s="498"/>
      <c r="K1647" s="498"/>
      <c r="L1647" s="498"/>
      <c r="M1647" s="498"/>
      <c r="N1647" s="498"/>
      <c r="O1647" s="498"/>
      <c r="P1647" s="511"/>
      <c r="Q1647" s="499"/>
    </row>
    <row r="1648" spans="1:17" ht="14.4" customHeight="1" x14ac:dyDescent="0.3">
      <c r="A1648" s="494" t="s">
        <v>2708</v>
      </c>
      <c r="B1648" s="495" t="s">
        <v>2082</v>
      </c>
      <c r="C1648" s="495" t="s">
        <v>2057</v>
      </c>
      <c r="D1648" s="495" t="s">
        <v>2374</v>
      </c>
      <c r="E1648" s="495" t="s">
        <v>2375</v>
      </c>
      <c r="F1648" s="498">
        <v>3</v>
      </c>
      <c r="G1648" s="498">
        <v>471</v>
      </c>
      <c r="H1648" s="498">
        <v>1</v>
      </c>
      <c r="I1648" s="498">
        <v>157</v>
      </c>
      <c r="J1648" s="498"/>
      <c r="K1648" s="498"/>
      <c r="L1648" s="498"/>
      <c r="M1648" s="498"/>
      <c r="N1648" s="498"/>
      <c r="O1648" s="498"/>
      <c r="P1648" s="511"/>
      <c r="Q1648" s="499"/>
    </row>
    <row r="1649" spans="1:17" ht="14.4" customHeight="1" x14ac:dyDescent="0.3">
      <c r="A1649" s="494" t="s">
        <v>2708</v>
      </c>
      <c r="B1649" s="495" t="s">
        <v>2082</v>
      </c>
      <c r="C1649" s="495" t="s">
        <v>2057</v>
      </c>
      <c r="D1649" s="495" t="s">
        <v>2380</v>
      </c>
      <c r="E1649" s="495" t="s">
        <v>2381</v>
      </c>
      <c r="F1649" s="498">
        <v>6</v>
      </c>
      <c r="G1649" s="498">
        <v>12696</v>
      </c>
      <c r="H1649" s="498">
        <v>1</v>
      </c>
      <c r="I1649" s="498">
        <v>2116</v>
      </c>
      <c r="J1649" s="498"/>
      <c r="K1649" s="498"/>
      <c r="L1649" s="498"/>
      <c r="M1649" s="498"/>
      <c r="N1649" s="498"/>
      <c r="O1649" s="498"/>
      <c r="P1649" s="511"/>
      <c r="Q1649" s="499"/>
    </row>
    <row r="1650" spans="1:17" ht="14.4" customHeight="1" x14ac:dyDescent="0.3">
      <c r="A1650" s="494" t="s">
        <v>2708</v>
      </c>
      <c r="B1650" s="495" t="s">
        <v>2082</v>
      </c>
      <c r="C1650" s="495" t="s">
        <v>2057</v>
      </c>
      <c r="D1650" s="495" t="s">
        <v>2382</v>
      </c>
      <c r="E1650" s="495" t="s">
        <v>2315</v>
      </c>
      <c r="F1650" s="498">
        <v>4</v>
      </c>
      <c r="G1650" s="498">
        <v>7448</v>
      </c>
      <c r="H1650" s="498">
        <v>1</v>
      </c>
      <c r="I1650" s="498">
        <v>1862</v>
      </c>
      <c r="J1650" s="498"/>
      <c r="K1650" s="498"/>
      <c r="L1650" s="498"/>
      <c r="M1650" s="498"/>
      <c r="N1650" s="498"/>
      <c r="O1650" s="498"/>
      <c r="P1650" s="511"/>
      <c r="Q1650" s="499"/>
    </row>
    <row r="1651" spans="1:17" ht="14.4" customHeight="1" x14ac:dyDescent="0.3">
      <c r="A1651" s="494" t="s">
        <v>2708</v>
      </c>
      <c r="B1651" s="495" t="s">
        <v>2082</v>
      </c>
      <c r="C1651" s="495" t="s">
        <v>2057</v>
      </c>
      <c r="D1651" s="495" t="s">
        <v>2391</v>
      </c>
      <c r="E1651" s="495" t="s">
        <v>2392</v>
      </c>
      <c r="F1651" s="498">
        <v>2</v>
      </c>
      <c r="G1651" s="498">
        <v>16756</v>
      </c>
      <c r="H1651" s="498">
        <v>1</v>
      </c>
      <c r="I1651" s="498">
        <v>8378</v>
      </c>
      <c r="J1651" s="498"/>
      <c r="K1651" s="498"/>
      <c r="L1651" s="498"/>
      <c r="M1651" s="498"/>
      <c r="N1651" s="498"/>
      <c r="O1651" s="498"/>
      <c r="P1651" s="511"/>
      <c r="Q1651" s="499"/>
    </row>
    <row r="1652" spans="1:17" ht="14.4" customHeight="1" x14ac:dyDescent="0.3">
      <c r="A1652" s="494" t="s">
        <v>2709</v>
      </c>
      <c r="B1652" s="495" t="s">
        <v>2047</v>
      </c>
      <c r="C1652" s="495" t="s">
        <v>2057</v>
      </c>
      <c r="D1652" s="495" t="s">
        <v>2074</v>
      </c>
      <c r="E1652" s="495" t="s">
        <v>2075</v>
      </c>
      <c r="F1652" s="498">
        <v>1</v>
      </c>
      <c r="G1652" s="498">
        <v>264</v>
      </c>
      <c r="H1652" s="498">
        <v>1</v>
      </c>
      <c r="I1652" s="498">
        <v>264</v>
      </c>
      <c r="J1652" s="498"/>
      <c r="K1652" s="498"/>
      <c r="L1652" s="498"/>
      <c r="M1652" s="498"/>
      <c r="N1652" s="498"/>
      <c r="O1652" s="498"/>
      <c r="P1652" s="511"/>
      <c r="Q1652" s="499"/>
    </row>
    <row r="1653" spans="1:17" ht="14.4" customHeight="1" x14ac:dyDescent="0.3">
      <c r="A1653" s="494" t="s">
        <v>2709</v>
      </c>
      <c r="B1653" s="495" t="s">
        <v>2082</v>
      </c>
      <c r="C1653" s="495" t="s">
        <v>2083</v>
      </c>
      <c r="D1653" s="495" t="s">
        <v>2088</v>
      </c>
      <c r="E1653" s="495" t="s">
        <v>672</v>
      </c>
      <c r="F1653" s="498">
        <v>0.5</v>
      </c>
      <c r="G1653" s="498">
        <v>991.44</v>
      </c>
      <c r="H1653" s="498">
        <v>1</v>
      </c>
      <c r="I1653" s="498">
        <v>1982.88</v>
      </c>
      <c r="J1653" s="498"/>
      <c r="K1653" s="498"/>
      <c r="L1653" s="498"/>
      <c r="M1653" s="498"/>
      <c r="N1653" s="498"/>
      <c r="O1653" s="498"/>
      <c r="P1653" s="511"/>
      <c r="Q1653" s="499"/>
    </row>
    <row r="1654" spans="1:17" ht="14.4" customHeight="1" x14ac:dyDescent="0.3">
      <c r="A1654" s="494" t="s">
        <v>2709</v>
      </c>
      <c r="B1654" s="495" t="s">
        <v>2082</v>
      </c>
      <c r="C1654" s="495" t="s">
        <v>2083</v>
      </c>
      <c r="D1654" s="495" t="s">
        <v>2089</v>
      </c>
      <c r="E1654" s="495" t="s">
        <v>2090</v>
      </c>
      <c r="F1654" s="498">
        <v>1</v>
      </c>
      <c r="G1654" s="498">
        <v>2648.23</v>
      </c>
      <c r="H1654" s="498">
        <v>1</v>
      </c>
      <c r="I1654" s="498">
        <v>2648.23</v>
      </c>
      <c r="J1654" s="498">
        <v>1.33</v>
      </c>
      <c r="K1654" s="498">
        <v>3537.47</v>
      </c>
      <c r="L1654" s="498">
        <v>1.3357865442201016</v>
      </c>
      <c r="M1654" s="498">
        <v>2659.7518796992476</v>
      </c>
      <c r="N1654" s="498">
        <v>2.34</v>
      </c>
      <c r="O1654" s="498">
        <v>6251.2</v>
      </c>
      <c r="P1654" s="511">
        <v>2.3605200454643289</v>
      </c>
      <c r="Q1654" s="499">
        <v>2671.4529914529917</v>
      </c>
    </row>
    <row r="1655" spans="1:17" ht="14.4" customHeight="1" x14ac:dyDescent="0.3">
      <c r="A1655" s="494" t="s">
        <v>2709</v>
      </c>
      <c r="B1655" s="495" t="s">
        <v>2082</v>
      </c>
      <c r="C1655" s="495" t="s">
        <v>2083</v>
      </c>
      <c r="D1655" s="495" t="s">
        <v>2091</v>
      </c>
      <c r="E1655" s="495" t="s">
        <v>2090</v>
      </c>
      <c r="F1655" s="498">
        <v>0.2</v>
      </c>
      <c r="G1655" s="498">
        <v>1324.11</v>
      </c>
      <c r="H1655" s="498">
        <v>1</v>
      </c>
      <c r="I1655" s="498">
        <v>6620.5499999999993</v>
      </c>
      <c r="J1655" s="498">
        <v>0.2</v>
      </c>
      <c r="K1655" s="498">
        <v>1335.72</v>
      </c>
      <c r="L1655" s="498">
        <v>1.0087681537032422</v>
      </c>
      <c r="M1655" s="498">
        <v>6678.5999999999995</v>
      </c>
      <c r="N1655" s="498"/>
      <c r="O1655" s="498"/>
      <c r="P1655" s="511"/>
      <c r="Q1655" s="499"/>
    </row>
    <row r="1656" spans="1:17" ht="14.4" customHeight="1" x14ac:dyDescent="0.3">
      <c r="A1656" s="494" t="s">
        <v>2709</v>
      </c>
      <c r="B1656" s="495" t="s">
        <v>2082</v>
      </c>
      <c r="C1656" s="495" t="s">
        <v>2083</v>
      </c>
      <c r="D1656" s="495" t="s">
        <v>2096</v>
      </c>
      <c r="E1656" s="495" t="s">
        <v>683</v>
      </c>
      <c r="F1656" s="498">
        <v>1</v>
      </c>
      <c r="G1656" s="498">
        <v>1549.83</v>
      </c>
      <c r="H1656" s="498">
        <v>1</v>
      </c>
      <c r="I1656" s="498">
        <v>1549.83</v>
      </c>
      <c r="J1656" s="498">
        <v>0.5</v>
      </c>
      <c r="K1656" s="498">
        <v>494.51</v>
      </c>
      <c r="L1656" s="498">
        <v>0.31907370485795217</v>
      </c>
      <c r="M1656" s="498">
        <v>989.02</v>
      </c>
      <c r="N1656" s="498">
        <v>1</v>
      </c>
      <c r="O1656" s="498">
        <v>989.03</v>
      </c>
      <c r="P1656" s="511">
        <v>0.63815386203648139</v>
      </c>
      <c r="Q1656" s="499">
        <v>989.03</v>
      </c>
    </row>
    <row r="1657" spans="1:17" ht="14.4" customHeight="1" x14ac:dyDescent="0.3">
      <c r="A1657" s="494" t="s">
        <v>2709</v>
      </c>
      <c r="B1657" s="495" t="s">
        <v>2082</v>
      </c>
      <c r="C1657" s="495" t="s">
        <v>2083</v>
      </c>
      <c r="D1657" s="495" t="s">
        <v>2099</v>
      </c>
      <c r="E1657" s="495" t="s">
        <v>781</v>
      </c>
      <c r="F1657" s="498">
        <v>0.14000000000000001</v>
      </c>
      <c r="G1657" s="498">
        <v>1805.97</v>
      </c>
      <c r="H1657" s="498">
        <v>1</v>
      </c>
      <c r="I1657" s="498">
        <v>12899.785714285714</v>
      </c>
      <c r="J1657" s="498">
        <v>0.01</v>
      </c>
      <c r="K1657" s="498">
        <v>103.37</v>
      </c>
      <c r="L1657" s="498">
        <v>5.723793861470567E-2</v>
      </c>
      <c r="M1657" s="498">
        <v>10337</v>
      </c>
      <c r="N1657" s="498">
        <v>0.31</v>
      </c>
      <c r="O1657" s="498">
        <v>3204.58</v>
      </c>
      <c r="P1657" s="511">
        <v>1.7744370061518187</v>
      </c>
      <c r="Q1657" s="499">
        <v>10337.354838709678</v>
      </c>
    </row>
    <row r="1658" spans="1:17" ht="14.4" customHeight="1" x14ac:dyDescent="0.3">
      <c r="A1658" s="494" t="s">
        <v>2709</v>
      </c>
      <c r="B1658" s="495" t="s">
        <v>2082</v>
      </c>
      <c r="C1658" s="495" t="s">
        <v>2083</v>
      </c>
      <c r="D1658" s="495" t="s">
        <v>2102</v>
      </c>
      <c r="E1658" s="495" t="s">
        <v>781</v>
      </c>
      <c r="F1658" s="498">
        <v>0.01</v>
      </c>
      <c r="G1658" s="498">
        <v>64.489999999999995</v>
      </c>
      <c r="H1658" s="498">
        <v>1</v>
      </c>
      <c r="I1658" s="498">
        <v>6448.9999999999991</v>
      </c>
      <c r="J1658" s="498">
        <v>0.2</v>
      </c>
      <c r="K1658" s="498">
        <v>1289.99</v>
      </c>
      <c r="L1658" s="498">
        <v>20.002946193208253</v>
      </c>
      <c r="M1658" s="498">
        <v>6449.95</v>
      </c>
      <c r="N1658" s="498"/>
      <c r="O1658" s="498"/>
      <c r="P1658" s="511"/>
      <c r="Q1658" s="499"/>
    </row>
    <row r="1659" spans="1:17" ht="14.4" customHeight="1" x14ac:dyDescent="0.3">
      <c r="A1659" s="494" t="s">
        <v>2709</v>
      </c>
      <c r="B1659" s="495" t="s">
        <v>2082</v>
      </c>
      <c r="C1659" s="495" t="s">
        <v>2083</v>
      </c>
      <c r="D1659" s="495" t="s">
        <v>2104</v>
      </c>
      <c r="E1659" s="495" t="s">
        <v>2105</v>
      </c>
      <c r="F1659" s="498"/>
      <c r="G1659" s="498"/>
      <c r="H1659" s="498"/>
      <c r="I1659" s="498"/>
      <c r="J1659" s="498">
        <v>0.35</v>
      </c>
      <c r="K1659" s="498">
        <v>98.99</v>
      </c>
      <c r="L1659" s="498"/>
      <c r="M1659" s="498">
        <v>282.82857142857142</v>
      </c>
      <c r="N1659" s="498"/>
      <c r="O1659" s="498"/>
      <c r="P1659" s="511"/>
      <c r="Q1659" s="499"/>
    </row>
    <row r="1660" spans="1:17" ht="14.4" customHeight="1" x14ac:dyDescent="0.3">
      <c r="A1660" s="494" t="s">
        <v>2709</v>
      </c>
      <c r="B1660" s="495" t="s">
        <v>2082</v>
      </c>
      <c r="C1660" s="495" t="s">
        <v>2083</v>
      </c>
      <c r="D1660" s="495" t="s">
        <v>2106</v>
      </c>
      <c r="E1660" s="495" t="s">
        <v>687</v>
      </c>
      <c r="F1660" s="498">
        <v>2</v>
      </c>
      <c r="G1660" s="498">
        <v>1933.48</v>
      </c>
      <c r="H1660" s="498">
        <v>1</v>
      </c>
      <c r="I1660" s="498">
        <v>966.74</v>
      </c>
      <c r="J1660" s="498"/>
      <c r="K1660" s="498"/>
      <c r="L1660" s="498"/>
      <c r="M1660" s="498"/>
      <c r="N1660" s="498"/>
      <c r="O1660" s="498"/>
      <c r="P1660" s="511"/>
      <c r="Q1660" s="499"/>
    </row>
    <row r="1661" spans="1:17" ht="14.4" customHeight="1" x14ac:dyDescent="0.3">
      <c r="A1661" s="494" t="s">
        <v>2709</v>
      </c>
      <c r="B1661" s="495" t="s">
        <v>2082</v>
      </c>
      <c r="C1661" s="495" t="s">
        <v>2083</v>
      </c>
      <c r="D1661" s="495" t="s">
        <v>2110</v>
      </c>
      <c r="E1661" s="495" t="s">
        <v>706</v>
      </c>
      <c r="F1661" s="498">
        <v>0.2</v>
      </c>
      <c r="G1661" s="498">
        <v>1082.6600000000001</v>
      </c>
      <c r="H1661" s="498">
        <v>1</v>
      </c>
      <c r="I1661" s="498">
        <v>5413.3</v>
      </c>
      <c r="J1661" s="498">
        <v>0.2</v>
      </c>
      <c r="K1661" s="498">
        <v>1092.1600000000001</v>
      </c>
      <c r="L1661" s="498">
        <v>1.0087746845731809</v>
      </c>
      <c r="M1661" s="498">
        <v>5460.8</v>
      </c>
      <c r="N1661" s="498">
        <v>0.16</v>
      </c>
      <c r="O1661" s="498">
        <v>873.72</v>
      </c>
      <c r="P1661" s="511">
        <v>0.80701235845048302</v>
      </c>
      <c r="Q1661" s="499">
        <v>5460.75</v>
      </c>
    </row>
    <row r="1662" spans="1:17" ht="14.4" customHeight="1" x14ac:dyDescent="0.3">
      <c r="A1662" s="494" t="s">
        <v>2709</v>
      </c>
      <c r="B1662" s="495" t="s">
        <v>2082</v>
      </c>
      <c r="C1662" s="495" t="s">
        <v>2083</v>
      </c>
      <c r="D1662" s="495" t="s">
        <v>2111</v>
      </c>
      <c r="E1662" s="495" t="s">
        <v>706</v>
      </c>
      <c r="F1662" s="498">
        <v>0.98000000000000009</v>
      </c>
      <c r="G1662" s="498">
        <v>10610.07</v>
      </c>
      <c r="H1662" s="498">
        <v>1</v>
      </c>
      <c r="I1662" s="498">
        <v>10826.602040816326</v>
      </c>
      <c r="J1662" s="498">
        <v>0.48000000000000004</v>
      </c>
      <c r="K1662" s="498">
        <v>5210.0499999999993</v>
      </c>
      <c r="L1662" s="498">
        <v>0.49104765567050918</v>
      </c>
      <c r="M1662" s="498">
        <v>10854.27083333333</v>
      </c>
      <c r="N1662" s="498">
        <v>0.5</v>
      </c>
      <c r="O1662" s="498">
        <v>5460.78</v>
      </c>
      <c r="P1662" s="511">
        <v>0.51467897949777897</v>
      </c>
      <c r="Q1662" s="499">
        <v>10921.56</v>
      </c>
    </row>
    <row r="1663" spans="1:17" ht="14.4" customHeight="1" x14ac:dyDescent="0.3">
      <c r="A1663" s="494" t="s">
        <v>2709</v>
      </c>
      <c r="B1663" s="495" t="s">
        <v>2082</v>
      </c>
      <c r="C1663" s="495" t="s">
        <v>2083</v>
      </c>
      <c r="D1663" s="495" t="s">
        <v>2112</v>
      </c>
      <c r="E1663" s="495" t="s">
        <v>803</v>
      </c>
      <c r="F1663" s="498">
        <v>0.5</v>
      </c>
      <c r="G1663" s="498">
        <v>969.55</v>
      </c>
      <c r="H1663" s="498">
        <v>1</v>
      </c>
      <c r="I1663" s="498">
        <v>1939.1</v>
      </c>
      <c r="J1663" s="498">
        <v>0.30000000000000004</v>
      </c>
      <c r="K1663" s="498">
        <v>583.42999999999995</v>
      </c>
      <c r="L1663" s="498">
        <v>0.60175339074828527</v>
      </c>
      <c r="M1663" s="498">
        <v>1944.7666666666662</v>
      </c>
      <c r="N1663" s="498">
        <v>0.4</v>
      </c>
      <c r="O1663" s="498">
        <v>782.44</v>
      </c>
      <c r="P1663" s="511">
        <v>0.8070135629931412</v>
      </c>
      <c r="Q1663" s="499">
        <v>1956.1000000000001</v>
      </c>
    </row>
    <row r="1664" spans="1:17" ht="14.4" customHeight="1" x14ac:dyDescent="0.3">
      <c r="A1664" s="494" t="s">
        <v>2709</v>
      </c>
      <c r="B1664" s="495" t="s">
        <v>2082</v>
      </c>
      <c r="C1664" s="495" t="s">
        <v>2083</v>
      </c>
      <c r="D1664" s="495" t="s">
        <v>2114</v>
      </c>
      <c r="E1664" s="495" t="s">
        <v>706</v>
      </c>
      <c r="F1664" s="498"/>
      <c r="G1664" s="498"/>
      <c r="H1664" s="498"/>
      <c r="I1664" s="498"/>
      <c r="J1664" s="498"/>
      <c r="K1664" s="498"/>
      <c r="L1664" s="498"/>
      <c r="M1664" s="498"/>
      <c r="N1664" s="498">
        <v>1.1499999999999999</v>
      </c>
      <c r="O1664" s="498">
        <v>2511.96</v>
      </c>
      <c r="P1664" s="511"/>
      <c r="Q1664" s="499">
        <v>2184.3130434782611</v>
      </c>
    </row>
    <row r="1665" spans="1:17" ht="14.4" customHeight="1" x14ac:dyDescent="0.3">
      <c r="A1665" s="494" t="s">
        <v>2709</v>
      </c>
      <c r="B1665" s="495" t="s">
        <v>2082</v>
      </c>
      <c r="C1665" s="495" t="s">
        <v>2083</v>
      </c>
      <c r="D1665" s="495" t="s">
        <v>2115</v>
      </c>
      <c r="E1665" s="495" t="s">
        <v>691</v>
      </c>
      <c r="F1665" s="498"/>
      <c r="G1665" s="498"/>
      <c r="H1665" s="498"/>
      <c r="I1665" s="498"/>
      <c r="J1665" s="498"/>
      <c r="K1665" s="498"/>
      <c r="L1665" s="498"/>
      <c r="M1665" s="498"/>
      <c r="N1665" s="498">
        <v>0.16999999999999998</v>
      </c>
      <c r="O1665" s="498">
        <v>64.48</v>
      </c>
      <c r="P1665" s="511"/>
      <c r="Q1665" s="499">
        <v>379.2941176470589</v>
      </c>
    </row>
    <row r="1666" spans="1:17" ht="14.4" customHeight="1" x14ac:dyDescent="0.3">
      <c r="A1666" s="494" t="s">
        <v>2709</v>
      </c>
      <c r="B1666" s="495" t="s">
        <v>2082</v>
      </c>
      <c r="C1666" s="495" t="s">
        <v>2083</v>
      </c>
      <c r="D1666" s="495" t="s">
        <v>2117</v>
      </c>
      <c r="E1666" s="495" t="s">
        <v>668</v>
      </c>
      <c r="F1666" s="498">
        <v>0.08</v>
      </c>
      <c r="G1666" s="498">
        <v>74.92</v>
      </c>
      <c r="H1666" s="498">
        <v>1</v>
      </c>
      <c r="I1666" s="498">
        <v>936.5</v>
      </c>
      <c r="J1666" s="498">
        <v>0.05</v>
      </c>
      <c r="K1666" s="498">
        <v>46.83</v>
      </c>
      <c r="L1666" s="498">
        <v>0.62506673785371059</v>
      </c>
      <c r="M1666" s="498">
        <v>936.59999999999991</v>
      </c>
      <c r="N1666" s="498">
        <v>0.23</v>
      </c>
      <c r="O1666" s="498">
        <v>217.3</v>
      </c>
      <c r="P1666" s="511">
        <v>2.9004271222637481</v>
      </c>
      <c r="Q1666" s="499">
        <v>944.78260869565213</v>
      </c>
    </row>
    <row r="1667" spans="1:17" ht="14.4" customHeight="1" x14ac:dyDescent="0.3">
      <c r="A1667" s="494" t="s">
        <v>2709</v>
      </c>
      <c r="B1667" s="495" t="s">
        <v>2082</v>
      </c>
      <c r="C1667" s="495" t="s">
        <v>2048</v>
      </c>
      <c r="D1667" s="495" t="s">
        <v>2130</v>
      </c>
      <c r="E1667" s="495" t="s">
        <v>2129</v>
      </c>
      <c r="F1667" s="498">
        <v>1</v>
      </c>
      <c r="G1667" s="498">
        <v>1707.31</v>
      </c>
      <c r="H1667" s="498">
        <v>1</v>
      </c>
      <c r="I1667" s="498">
        <v>1707.31</v>
      </c>
      <c r="J1667" s="498"/>
      <c r="K1667" s="498"/>
      <c r="L1667" s="498"/>
      <c r="M1667" s="498"/>
      <c r="N1667" s="498"/>
      <c r="O1667" s="498"/>
      <c r="P1667" s="511"/>
      <c r="Q1667" s="499"/>
    </row>
    <row r="1668" spans="1:17" ht="14.4" customHeight="1" x14ac:dyDescent="0.3">
      <c r="A1668" s="494" t="s">
        <v>2709</v>
      </c>
      <c r="B1668" s="495" t="s">
        <v>2082</v>
      </c>
      <c r="C1668" s="495" t="s">
        <v>2048</v>
      </c>
      <c r="D1668" s="495" t="s">
        <v>2131</v>
      </c>
      <c r="E1668" s="495" t="s">
        <v>2129</v>
      </c>
      <c r="F1668" s="498"/>
      <c r="G1668" s="498"/>
      <c r="H1668" s="498"/>
      <c r="I1668" s="498"/>
      <c r="J1668" s="498">
        <v>1</v>
      </c>
      <c r="K1668" s="498">
        <v>2066.3000000000002</v>
      </c>
      <c r="L1668" s="498"/>
      <c r="M1668" s="498">
        <v>2066.3000000000002</v>
      </c>
      <c r="N1668" s="498">
        <v>1</v>
      </c>
      <c r="O1668" s="498">
        <v>2066.3000000000002</v>
      </c>
      <c r="P1668" s="511"/>
      <c r="Q1668" s="499">
        <v>2066.3000000000002</v>
      </c>
    </row>
    <row r="1669" spans="1:17" ht="14.4" customHeight="1" x14ac:dyDescent="0.3">
      <c r="A1669" s="494" t="s">
        <v>2709</v>
      </c>
      <c r="B1669" s="495" t="s">
        <v>2082</v>
      </c>
      <c r="C1669" s="495" t="s">
        <v>2048</v>
      </c>
      <c r="D1669" s="495" t="s">
        <v>2136</v>
      </c>
      <c r="E1669" s="495" t="s">
        <v>2135</v>
      </c>
      <c r="F1669" s="498"/>
      <c r="G1669" s="498"/>
      <c r="H1669" s="498"/>
      <c r="I1669" s="498"/>
      <c r="J1669" s="498">
        <v>1</v>
      </c>
      <c r="K1669" s="498">
        <v>2141.85</v>
      </c>
      <c r="L1669" s="498"/>
      <c r="M1669" s="498">
        <v>2141.85</v>
      </c>
      <c r="N1669" s="498">
        <v>1</v>
      </c>
      <c r="O1669" s="498">
        <v>2141.85</v>
      </c>
      <c r="P1669" s="511"/>
      <c r="Q1669" s="499">
        <v>2141.85</v>
      </c>
    </row>
    <row r="1670" spans="1:17" ht="14.4" customHeight="1" x14ac:dyDescent="0.3">
      <c r="A1670" s="494" t="s">
        <v>2709</v>
      </c>
      <c r="B1670" s="495" t="s">
        <v>2082</v>
      </c>
      <c r="C1670" s="495" t="s">
        <v>2048</v>
      </c>
      <c r="D1670" s="495" t="s">
        <v>2139</v>
      </c>
      <c r="E1670" s="495" t="s">
        <v>2140</v>
      </c>
      <c r="F1670" s="498"/>
      <c r="G1670" s="498"/>
      <c r="H1670" s="498"/>
      <c r="I1670" s="498"/>
      <c r="J1670" s="498"/>
      <c r="K1670" s="498"/>
      <c r="L1670" s="498"/>
      <c r="M1670" s="498"/>
      <c r="N1670" s="498">
        <v>2</v>
      </c>
      <c r="O1670" s="498">
        <v>54927.28</v>
      </c>
      <c r="P1670" s="511"/>
      <c r="Q1670" s="499">
        <v>27463.64</v>
      </c>
    </row>
    <row r="1671" spans="1:17" ht="14.4" customHeight="1" x14ac:dyDescent="0.3">
      <c r="A1671" s="494" t="s">
        <v>2709</v>
      </c>
      <c r="B1671" s="495" t="s">
        <v>2082</v>
      </c>
      <c r="C1671" s="495" t="s">
        <v>2048</v>
      </c>
      <c r="D1671" s="495" t="s">
        <v>2451</v>
      </c>
      <c r="E1671" s="495" t="s">
        <v>2452</v>
      </c>
      <c r="F1671" s="498"/>
      <c r="G1671" s="498"/>
      <c r="H1671" s="498"/>
      <c r="I1671" s="498"/>
      <c r="J1671" s="498"/>
      <c r="K1671" s="498"/>
      <c r="L1671" s="498"/>
      <c r="M1671" s="498"/>
      <c r="N1671" s="498">
        <v>1</v>
      </c>
      <c r="O1671" s="498">
        <v>3991.04</v>
      </c>
      <c r="P1671" s="511"/>
      <c r="Q1671" s="499">
        <v>3991.04</v>
      </c>
    </row>
    <row r="1672" spans="1:17" ht="14.4" customHeight="1" x14ac:dyDescent="0.3">
      <c r="A1672" s="494" t="s">
        <v>2709</v>
      </c>
      <c r="B1672" s="495" t="s">
        <v>2082</v>
      </c>
      <c r="C1672" s="495" t="s">
        <v>2048</v>
      </c>
      <c r="D1672" s="495" t="s">
        <v>2151</v>
      </c>
      <c r="E1672" s="495" t="s">
        <v>2129</v>
      </c>
      <c r="F1672" s="498"/>
      <c r="G1672" s="498"/>
      <c r="H1672" s="498"/>
      <c r="I1672" s="498"/>
      <c r="J1672" s="498"/>
      <c r="K1672" s="498"/>
      <c r="L1672" s="498"/>
      <c r="M1672" s="498"/>
      <c r="N1672" s="498">
        <v>1</v>
      </c>
      <c r="O1672" s="498">
        <v>1446.97</v>
      </c>
      <c r="P1672" s="511"/>
      <c r="Q1672" s="499">
        <v>1446.97</v>
      </c>
    </row>
    <row r="1673" spans="1:17" ht="14.4" customHeight="1" x14ac:dyDescent="0.3">
      <c r="A1673" s="494" t="s">
        <v>2709</v>
      </c>
      <c r="B1673" s="495" t="s">
        <v>2082</v>
      </c>
      <c r="C1673" s="495" t="s">
        <v>2048</v>
      </c>
      <c r="D1673" s="495" t="s">
        <v>2152</v>
      </c>
      <c r="E1673" s="495" t="s">
        <v>2153</v>
      </c>
      <c r="F1673" s="498"/>
      <c r="G1673" s="498"/>
      <c r="H1673" s="498"/>
      <c r="I1673" s="498"/>
      <c r="J1673" s="498">
        <v>1</v>
      </c>
      <c r="K1673" s="498">
        <v>6890.78</v>
      </c>
      <c r="L1673" s="498"/>
      <c r="M1673" s="498">
        <v>6890.78</v>
      </c>
      <c r="N1673" s="498">
        <v>1</v>
      </c>
      <c r="O1673" s="498">
        <v>6890.78</v>
      </c>
      <c r="P1673" s="511"/>
      <c r="Q1673" s="499">
        <v>6890.78</v>
      </c>
    </row>
    <row r="1674" spans="1:17" ht="14.4" customHeight="1" x14ac:dyDescent="0.3">
      <c r="A1674" s="494" t="s">
        <v>2709</v>
      </c>
      <c r="B1674" s="495" t="s">
        <v>2082</v>
      </c>
      <c r="C1674" s="495" t="s">
        <v>2048</v>
      </c>
      <c r="D1674" s="495" t="s">
        <v>2158</v>
      </c>
      <c r="E1674" s="495" t="s">
        <v>2159</v>
      </c>
      <c r="F1674" s="498">
        <v>1</v>
      </c>
      <c r="G1674" s="498">
        <v>4137.8900000000003</v>
      </c>
      <c r="H1674" s="498">
        <v>1</v>
      </c>
      <c r="I1674" s="498">
        <v>4137.8900000000003</v>
      </c>
      <c r="J1674" s="498"/>
      <c r="K1674" s="498"/>
      <c r="L1674" s="498"/>
      <c r="M1674" s="498"/>
      <c r="N1674" s="498"/>
      <c r="O1674" s="498"/>
      <c r="P1674" s="511"/>
      <c r="Q1674" s="499"/>
    </row>
    <row r="1675" spans="1:17" ht="14.4" customHeight="1" x14ac:dyDescent="0.3">
      <c r="A1675" s="494" t="s">
        <v>2709</v>
      </c>
      <c r="B1675" s="495" t="s">
        <v>2082</v>
      </c>
      <c r="C1675" s="495" t="s">
        <v>2048</v>
      </c>
      <c r="D1675" s="495" t="s">
        <v>2164</v>
      </c>
      <c r="E1675" s="495" t="s">
        <v>2165</v>
      </c>
      <c r="F1675" s="498"/>
      <c r="G1675" s="498"/>
      <c r="H1675" s="498"/>
      <c r="I1675" s="498"/>
      <c r="J1675" s="498">
        <v>1</v>
      </c>
      <c r="K1675" s="498">
        <v>1002.8</v>
      </c>
      <c r="L1675" s="498"/>
      <c r="M1675" s="498">
        <v>1002.8</v>
      </c>
      <c r="N1675" s="498"/>
      <c r="O1675" s="498"/>
      <c r="P1675" s="511"/>
      <c r="Q1675" s="499"/>
    </row>
    <row r="1676" spans="1:17" ht="14.4" customHeight="1" x14ac:dyDescent="0.3">
      <c r="A1676" s="494" t="s">
        <v>2709</v>
      </c>
      <c r="B1676" s="495" t="s">
        <v>2082</v>
      </c>
      <c r="C1676" s="495" t="s">
        <v>2048</v>
      </c>
      <c r="D1676" s="495" t="s">
        <v>2166</v>
      </c>
      <c r="E1676" s="495" t="s">
        <v>2167</v>
      </c>
      <c r="F1676" s="498"/>
      <c r="G1676" s="498"/>
      <c r="H1676" s="498"/>
      <c r="I1676" s="498"/>
      <c r="J1676" s="498">
        <v>1</v>
      </c>
      <c r="K1676" s="498">
        <v>7650</v>
      </c>
      <c r="L1676" s="498"/>
      <c r="M1676" s="498">
        <v>7650</v>
      </c>
      <c r="N1676" s="498">
        <v>2</v>
      </c>
      <c r="O1676" s="498">
        <v>15300</v>
      </c>
      <c r="P1676" s="511"/>
      <c r="Q1676" s="499">
        <v>7650</v>
      </c>
    </row>
    <row r="1677" spans="1:17" ht="14.4" customHeight="1" x14ac:dyDescent="0.3">
      <c r="A1677" s="494" t="s">
        <v>2709</v>
      </c>
      <c r="B1677" s="495" t="s">
        <v>2082</v>
      </c>
      <c r="C1677" s="495" t="s">
        <v>2048</v>
      </c>
      <c r="D1677" s="495" t="s">
        <v>2508</v>
      </c>
      <c r="E1677" s="495" t="s">
        <v>2509</v>
      </c>
      <c r="F1677" s="498"/>
      <c r="G1677" s="498"/>
      <c r="H1677" s="498"/>
      <c r="I1677" s="498"/>
      <c r="J1677" s="498"/>
      <c r="K1677" s="498"/>
      <c r="L1677" s="498"/>
      <c r="M1677" s="498"/>
      <c r="N1677" s="498">
        <v>1</v>
      </c>
      <c r="O1677" s="498">
        <v>4041.82</v>
      </c>
      <c r="P1677" s="511"/>
      <c r="Q1677" s="499">
        <v>4041.82</v>
      </c>
    </row>
    <row r="1678" spans="1:17" ht="14.4" customHeight="1" x14ac:dyDescent="0.3">
      <c r="A1678" s="494" t="s">
        <v>2709</v>
      </c>
      <c r="B1678" s="495" t="s">
        <v>2082</v>
      </c>
      <c r="C1678" s="495" t="s">
        <v>2048</v>
      </c>
      <c r="D1678" s="495" t="s">
        <v>2195</v>
      </c>
      <c r="E1678" s="495" t="s">
        <v>2196</v>
      </c>
      <c r="F1678" s="498">
        <v>1</v>
      </c>
      <c r="G1678" s="498">
        <v>605.65</v>
      </c>
      <c r="H1678" s="498">
        <v>1</v>
      </c>
      <c r="I1678" s="498">
        <v>605.65</v>
      </c>
      <c r="J1678" s="498"/>
      <c r="K1678" s="498"/>
      <c r="L1678" s="498"/>
      <c r="M1678" s="498"/>
      <c r="N1678" s="498"/>
      <c r="O1678" s="498"/>
      <c r="P1678" s="511"/>
      <c r="Q1678" s="499"/>
    </row>
    <row r="1679" spans="1:17" ht="14.4" customHeight="1" x14ac:dyDescent="0.3">
      <c r="A1679" s="494" t="s">
        <v>2709</v>
      </c>
      <c r="B1679" s="495" t="s">
        <v>2082</v>
      </c>
      <c r="C1679" s="495" t="s">
        <v>2048</v>
      </c>
      <c r="D1679" s="495" t="s">
        <v>2216</v>
      </c>
      <c r="E1679" s="495" t="s">
        <v>2217</v>
      </c>
      <c r="F1679" s="498"/>
      <c r="G1679" s="498"/>
      <c r="H1679" s="498"/>
      <c r="I1679" s="498"/>
      <c r="J1679" s="498">
        <v>1</v>
      </c>
      <c r="K1679" s="498">
        <v>1305.82</v>
      </c>
      <c r="L1679" s="498"/>
      <c r="M1679" s="498">
        <v>1305.82</v>
      </c>
      <c r="N1679" s="498">
        <v>1</v>
      </c>
      <c r="O1679" s="498">
        <v>1305.82</v>
      </c>
      <c r="P1679" s="511"/>
      <c r="Q1679" s="499">
        <v>1305.82</v>
      </c>
    </row>
    <row r="1680" spans="1:17" ht="14.4" customHeight="1" x14ac:dyDescent="0.3">
      <c r="A1680" s="494" t="s">
        <v>2709</v>
      </c>
      <c r="B1680" s="495" t="s">
        <v>2082</v>
      </c>
      <c r="C1680" s="495" t="s">
        <v>2048</v>
      </c>
      <c r="D1680" s="495" t="s">
        <v>2218</v>
      </c>
      <c r="E1680" s="495" t="s">
        <v>2219</v>
      </c>
      <c r="F1680" s="498"/>
      <c r="G1680" s="498"/>
      <c r="H1680" s="498"/>
      <c r="I1680" s="498"/>
      <c r="J1680" s="498">
        <v>1</v>
      </c>
      <c r="K1680" s="498">
        <v>359.1</v>
      </c>
      <c r="L1680" s="498"/>
      <c r="M1680" s="498">
        <v>359.1</v>
      </c>
      <c r="N1680" s="498"/>
      <c r="O1680" s="498"/>
      <c r="P1680" s="511"/>
      <c r="Q1680" s="499"/>
    </row>
    <row r="1681" spans="1:17" ht="14.4" customHeight="1" x14ac:dyDescent="0.3">
      <c r="A1681" s="494" t="s">
        <v>2709</v>
      </c>
      <c r="B1681" s="495" t="s">
        <v>2082</v>
      </c>
      <c r="C1681" s="495" t="s">
        <v>2048</v>
      </c>
      <c r="D1681" s="495" t="s">
        <v>2228</v>
      </c>
      <c r="E1681" s="495" t="s">
        <v>2229</v>
      </c>
      <c r="F1681" s="498"/>
      <c r="G1681" s="498"/>
      <c r="H1681" s="498"/>
      <c r="I1681" s="498"/>
      <c r="J1681" s="498"/>
      <c r="K1681" s="498"/>
      <c r="L1681" s="498"/>
      <c r="M1681" s="498"/>
      <c r="N1681" s="498">
        <v>1</v>
      </c>
      <c r="O1681" s="498">
        <v>6587.13</v>
      </c>
      <c r="P1681" s="511"/>
      <c r="Q1681" s="499">
        <v>6587.13</v>
      </c>
    </row>
    <row r="1682" spans="1:17" ht="14.4" customHeight="1" x14ac:dyDescent="0.3">
      <c r="A1682" s="494" t="s">
        <v>2709</v>
      </c>
      <c r="B1682" s="495" t="s">
        <v>2082</v>
      </c>
      <c r="C1682" s="495" t="s">
        <v>2048</v>
      </c>
      <c r="D1682" s="495" t="s">
        <v>2230</v>
      </c>
      <c r="E1682" s="495" t="s">
        <v>2231</v>
      </c>
      <c r="F1682" s="498"/>
      <c r="G1682" s="498"/>
      <c r="H1682" s="498"/>
      <c r="I1682" s="498"/>
      <c r="J1682" s="498"/>
      <c r="K1682" s="498"/>
      <c r="L1682" s="498"/>
      <c r="M1682" s="498"/>
      <c r="N1682" s="498">
        <v>1</v>
      </c>
      <c r="O1682" s="498">
        <v>1841.62</v>
      </c>
      <c r="P1682" s="511"/>
      <c r="Q1682" s="499">
        <v>1841.62</v>
      </c>
    </row>
    <row r="1683" spans="1:17" ht="14.4" customHeight="1" x14ac:dyDescent="0.3">
      <c r="A1683" s="494" t="s">
        <v>2709</v>
      </c>
      <c r="B1683" s="495" t="s">
        <v>2082</v>
      </c>
      <c r="C1683" s="495" t="s">
        <v>2048</v>
      </c>
      <c r="D1683" s="495" t="s">
        <v>2055</v>
      </c>
      <c r="E1683" s="495" t="s">
        <v>2056</v>
      </c>
      <c r="F1683" s="498">
        <v>1</v>
      </c>
      <c r="G1683" s="498">
        <v>511</v>
      </c>
      <c r="H1683" s="498">
        <v>1</v>
      </c>
      <c r="I1683" s="498">
        <v>511</v>
      </c>
      <c r="J1683" s="498"/>
      <c r="K1683" s="498"/>
      <c r="L1683" s="498"/>
      <c r="M1683" s="498"/>
      <c r="N1683" s="498">
        <v>2</v>
      </c>
      <c r="O1683" s="498">
        <v>1022</v>
      </c>
      <c r="P1683" s="511">
        <v>2</v>
      </c>
      <c r="Q1683" s="499">
        <v>511</v>
      </c>
    </row>
    <row r="1684" spans="1:17" ht="14.4" customHeight="1" x14ac:dyDescent="0.3">
      <c r="A1684" s="494" t="s">
        <v>2709</v>
      </c>
      <c r="B1684" s="495" t="s">
        <v>2082</v>
      </c>
      <c r="C1684" s="495" t="s">
        <v>2048</v>
      </c>
      <c r="D1684" s="495" t="s">
        <v>2246</v>
      </c>
      <c r="E1684" s="495" t="s">
        <v>2247</v>
      </c>
      <c r="F1684" s="498"/>
      <c r="G1684" s="498"/>
      <c r="H1684" s="498"/>
      <c r="I1684" s="498"/>
      <c r="J1684" s="498"/>
      <c r="K1684" s="498"/>
      <c r="L1684" s="498"/>
      <c r="M1684" s="498"/>
      <c r="N1684" s="498">
        <v>1</v>
      </c>
      <c r="O1684" s="498">
        <v>380.86</v>
      </c>
      <c r="P1684" s="511"/>
      <c r="Q1684" s="499">
        <v>380.86</v>
      </c>
    </row>
    <row r="1685" spans="1:17" ht="14.4" customHeight="1" x14ac:dyDescent="0.3">
      <c r="A1685" s="494" t="s">
        <v>2709</v>
      </c>
      <c r="B1685" s="495" t="s">
        <v>2082</v>
      </c>
      <c r="C1685" s="495" t="s">
        <v>2048</v>
      </c>
      <c r="D1685" s="495" t="s">
        <v>2512</v>
      </c>
      <c r="E1685" s="495" t="s">
        <v>2513</v>
      </c>
      <c r="F1685" s="498"/>
      <c r="G1685" s="498"/>
      <c r="H1685" s="498"/>
      <c r="I1685" s="498"/>
      <c r="J1685" s="498"/>
      <c r="K1685" s="498"/>
      <c r="L1685" s="498"/>
      <c r="M1685" s="498"/>
      <c r="N1685" s="498">
        <v>1</v>
      </c>
      <c r="O1685" s="498">
        <v>17527.810000000001</v>
      </c>
      <c r="P1685" s="511"/>
      <c r="Q1685" s="499">
        <v>17527.810000000001</v>
      </c>
    </row>
    <row r="1686" spans="1:17" ht="14.4" customHeight="1" x14ac:dyDescent="0.3">
      <c r="A1686" s="494" t="s">
        <v>2709</v>
      </c>
      <c r="B1686" s="495" t="s">
        <v>2082</v>
      </c>
      <c r="C1686" s="495" t="s">
        <v>2057</v>
      </c>
      <c r="D1686" s="495" t="s">
        <v>2262</v>
      </c>
      <c r="E1686" s="495" t="s">
        <v>2263</v>
      </c>
      <c r="F1686" s="498"/>
      <c r="G1686" s="498"/>
      <c r="H1686" s="498"/>
      <c r="I1686" s="498"/>
      <c r="J1686" s="498"/>
      <c r="K1686" s="498"/>
      <c r="L1686" s="498"/>
      <c r="M1686" s="498"/>
      <c r="N1686" s="498">
        <v>1</v>
      </c>
      <c r="O1686" s="498">
        <v>205</v>
      </c>
      <c r="P1686" s="511"/>
      <c r="Q1686" s="499">
        <v>205</v>
      </c>
    </row>
    <row r="1687" spans="1:17" ht="14.4" customHeight="1" x14ac:dyDescent="0.3">
      <c r="A1687" s="494" t="s">
        <v>2709</v>
      </c>
      <c r="B1687" s="495" t="s">
        <v>2082</v>
      </c>
      <c r="C1687" s="495" t="s">
        <v>2057</v>
      </c>
      <c r="D1687" s="495" t="s">
        <v>2264</v>
      </c>
      <c r="E1687" s="495" t="s">
        <v>2265</v>
      </c>
      <c r="F1687" s="498">
        <v>6</v>
      </c>
      <c r="G1687" s="498">
        <v>894</v>
      </c>
      <c r="H1687" s="498">
        <v>1</v>
      </c>
      <c r="I1687" s="498">
        <v>149</v>
      </c>
      <c r="J1687" s="498">
        <v>3</v>
      </c>
      <c r="K1687" s="498">
        <v>450</v>
      </c>
      <c r="L1687" s="498">
        <v>0.50335570469798663</v>
      </c>
      <c r="M1687" s="498">
        <v>150</v>
      </c>
      <c r="N1687" s="498">
        <v>8</v>
      </c>
      <c r="O1687" s="498">
        <v>1204</v>
      </c>
      <c r="P1687" s="511">
        <v>1.3467561521252795</v>
      </c>
      <c r="Q1687" s="499">
        <v>150.5</v>
      </c>
    </row>
    <row r="1688" spans="1:17" ht="14.4" customHeight="1" x14ac:dyDescent="0.3">
      <c r="A1688" s="494" t="s">
        <v>2709</v>
      </c>
      <c r="B1688" s="495" t="s">
        <v>2082</v>
      </c>
      <c r="C1688" s="495" t="s">
        <v>2057</v>
      </c>
      <c r="D1688" s="495" t="s">
        <v>2266</v>
      </c>
      <c r="E1688" s="495" t="s">
        <v>2267</v>
      </c>
      <c r="F1688" s="498">
        <v>15</v>
      </c>
      <c r="G1688" s="498">
        <v>2715</v>
      </c>
      <c r="H1688" s="498">
        <v>1</v>
      </c>
      <c r="I1688" s="498">
        <v>181</v>
      </c>
      <c r="J1688" s="498">
        <v>11</v>
      </c>
      <c r="K1688" s="498">
        <v>2002</v>
      </c>
      <c r="L1688" s="498">
        <v>0.73738489871086554</v>
      </c>
      <c r="M1688" s="498">
        <v>182</v>
      </c>
      <c r="N1688" s="498">
        <v>18</v>
      </c>
      <c r="O1688" s="498">
        <v>3283</v>
      </c>
      <c r="P1688" s="511">
        <v>1.2092081031307551</v>
      </c>
      <c r="Q1688" s="499">
        <v>182.38888888888889</v>
      </c>
    </row>
    <row r="1689" spans="1:17" ht="14.4" customHeight="1" x14ac:dyDescent="0.3">
      <c r="A1689" s="494" t="s">
        <v>2709</v>
      </c>
      <c r="B1689" s="495" t="s">
        <v>2082</v>
      </c>
      <c r="C1689" s="495" t="s">
        <v>2057</v>
      </c>
      <c r="D1689" s="495" t="s">
        <v>2268</v>
      </c>
      <c r="E1689" s="495" t="s">
        <v>2269</v>
      </c>
      <c r="F1689" s="498">
        <v>53</v>
      </c>
      <c r="G1689" s="498">
        <v>6572</v>
      </c>
      <c r="H1689" s="498">
        <v>1</v>
      </c>
      <c r="I1689" s="498">
        <v>124</v>
      </c>
      <c r="J1689" s="498">
        <v>40</v>
      </c>
      <c r="K1689" s="498">
        <v>4960</v>
      </c>
      <c r="L1689" s="498">
        <v>0.75471698113207553</v>
      </c>
      <c r="M1689" s="498">
        <v>124</v>
      </c>
      <c r="N1689" s="498">
        <v>43</v>
      </c>
      <c r="O1689" s="498">
        <v>5350</v>
      </c>
      <c r="P1689" s="511">
        <v>0.81405964698721855</v>
      </c>
      <c r="Q1689" s="499">
        <v>124.41860465116279</v>
      </c>
    </row>
    <row r="1690" spans="1:17" ht="14.4" customHeight="1" x14ac:dyDescent="0.3">
      <c r="A1690" s="494" t="s">
        <v>2709</v>
      </c>
      <c r="B1690" s="495" t="s">
        <v>2082</v>
      </c>
      <c r="C1690" s="495" t="s">
        <v>2057</v>
      </c>
      <c r="D1690" s="495" t="s">
        <v>2270</v>
      </c>
      <c r="E1690" s="495" t="s">
        <v>2271</v>
      </c>
      <c r="F1690" s="498">
        <v>35</v>
      </c>
      <c r="G1690" s="498">
        <v>7560</v>
      </c>
      <c r="H1690" s="498">
        <v>1</v>
      </c>
      <c r="I1690" s="498">
        <v>216</v>
      </c>
      <c r="J1690" s="498">
        <v>33</v>
      </c>
      <c r="K1690" s="498">
        <v>7161</v>
      </c>
      <c r="L1690" s="498">
        <v>0.94722222222222219</v>
      </c>
      <c r="M1690" s="498">
        <v>217</v>
      </c>
      <c r="N1690" s="498">
        <v>29</v>
      </c>
      <c r="O1690" s="498">
        <v>6309</v>
      </c>
      <c r="P1690" s="511">
        <v>0.83452380952380956</v>
      </c>
      <c r="Q1690" s="499">
        <v>217.55172413793105</v>
      </c>
    </row>
    <row r="1691" spans="1:17" ht="14.4" customHeight="1" x14ac:dyDescent="0.3">
      <c r="A1691" s="494" t="s">
        <v>2709</v>
      </c>
      <c r="B1691" s="495" t="s">
        <v>2082</v>
      </c>
      <c r="C1691" s="495" t="s">
        <v>2057</v>
      </c>
      <c r="D1691" s="495" t="s">
        <v>2272</v>
      </c>
      <c r="E1691" s="495" t="s">
        <v>2273</v>
      </c>
      <c r="F1691" s="498">
        <v>4</v>
      </c>
      <c r="G1691" s="498">
        <v>864</v>
      </c>
      <c r="H1691" s="498">
        <v>1</v>
      </c>
      <c r="I1691" s="498">
        <v>216</v>
      </c>
      <c r="J1691" s="498">
        <v>4</v>
      </c>
      <c r="K1691" s="498">
        <v>868</v>
      </c>
      <c r="L1691" s="498">
        <v>1.0046296296296295</v>
      </c>
      <c r="M1691" s="498">
        <v>217</v>
      </c>
      <c r="N1691" s="498">
        <v>6</v>
      </c>
      <c r="O1691" s="498">
        <v>1308</v>
      </c>
      <c r="P1691" s="511">
        <v>1.5138888888888888</v>
      </c>
      <c r="Q1691" s="499">
        <v>218</v>
      </c>
    </row>
    <row r="1692" spans="1:17" ht="14.4" customHeight="1" x14ac:dyDescent="0.3">
      <c r="A1692" s="494" t="s">
        <v>2709</v>
      </c>
      <c r="B1692" s="495" t="s">
        <v>2082</v>
      </c>
      <c r="C1692" s="495" t="s">
        <v>2057</v>
      </c>
      <c r="D1692" s="495" t="s">
        <v>2276</v>
      </c>
      <c r="E1692" s="495" t="s">
        <v>2277</v>
      </c>
      <c r="F1692" s="498">
        <v>14</v>
      </c>
      <c r="G1692" s="498">
        <v>3052</v>
      </c>
      <c r="H1692" s="498">
        <v>1</v>
      </c>
      <c r="I1692" s="498">
        <v>218</v>
      </c>
      <c r="J1692" s="498">
        <v>13</v>
      </c>
      <c r="K1692" s="498">
        <v>2847</v>
      </c>
      <c r="L1692" s="498">
        <v>0.93283093053735255</v>
      </c>
      <c r="M1692" s="498">
        <v>219</v>
      </c>
      <c r="N1692" s="498">
        <v>23</v>
      </c>
      <c r="O1692" s="498">
        <v>5053</v>
      </c>
      <c r="P1692" s="511">
        <v>1.6556356487549149</v>
      </c>
      <c r="Q1692" s="499">
        <v>219.69565217391303</v>
      </c>
    </row>
    <row r="1693" spans="1:17" ht="14.4" customHeight="1" x14ac:dyDescent="0.3">
      <c r="A1693" s="494" t="s">
        <v>2709</v>
      </c>
      <c r="B1693" s="495" t="s">
        <v>2082</v>
      </c>
      <c r="C1693" s="495" t="s">
        <v>2057</v>
      </c>
      <c r="D1693" s="495" t="s">
        <v>2278</v>
      </c>
      <c r="E1693" s="495" t="s">
        <v>2279</v>
      </c>
      <c r="F1693" s="498"/>
      <c r="G1693" s="498"/>
      <c r="H1693" s="498"/>
      <c r="I1693" s="498"/>
      <c r="J1693" s="498"/>
      <c r="K1693" s="498"/>
      <c r="L1693" s="498"/>
      <c r="M1693" s="498"/>
      <c r="N1693" s="498">
        <v>3</v>
      </c>
      <c r="O1693" s="498">
        <v>1830</v>
      </c>
      <c r="P1693" s="511"/>
      <c r="Q1693" s="499">
        <v>610</v>
      </c>
    </row>
    <row r="1694" spans="1:17" ht="14.4" customHeight="1" x14ac:dyDescent="0.3">
      <c r="A1694" s="494" t="s">
        <v>2709</v>
      </c>
      <c r="B1694" s="495" t="s">
        <v>2082</v>
      </c>
      <c r="C1694" s="495" t="s">
        <v>2057</v>
      </c>
      <c r="D1694" s="495" t="s">
        <v>2294</v>
      </c>
      <c r="E1694" s="495" t="s">
        <v>2295</v>
      </c>
      <c r="F1694" s="498">
        <v>1</v>
      </c>
      <c r="G1694" s="498">
        <v>325</v>
      </c>
      <c r="H1694" s="498">
        <v>1</v>
      </c>
      <c r="I1694" s="498">
        <v>325</v>
      </c>
      <c r="J1694" s="498">
        <v>1</v>
      </c>
      <c r="K1694" s="498">
        <v>326</v>
      </c>
      <c r="L1694" s="498">
        <v>1.003076923076923</v>
      </c>
      <c r="M1694" s="498">
        <v>326</v>
      </c>
      <c r="N1694" s="498">
        <v>2</v>
      </c>
      <c r="O1694" s="498">
        <v>655</v>
      </c>
      <c r="P1694" s="511">
        <v>2.0153846153846153</v>
      </c>
      <c r="Q1694" s="499">
        <v>327.5</v>
      </c>
    </row>
    <row r="1695" spans="1:17" ht="14.4" customHeight="1" x14ac:dyDescent="0.3">
      <c r="A1695" s="494" t="s">
        <v>2709</v>
      </c>
      <c r="B1695" s="495" t="s">
        <v>2082</v>
      </c>
      <c r="C1695" s="495" t="s">
        <v>2057</v>
      </c>
      <c r="D1695" s="495" t="s">
        <v>2300</v>
      </c>
      <c r="E1695" s="495" t="s">
        <v>2301</v>
      </c>
      <c r="F1695" s="498"/>
      <c r="G1695" s="498"/>
      <c r="H1695" s="498"/>
      <c r="I1695" s="498"/>
      <c r="J1695" s="498"/>
      <c r="K1695" s="498"/>
      <c r="L1695" s="498"/>
      <c r="M1695" s="498"/>
      <c r="N1695" s="498">
        <v>1</v>
      </c>
      <c r="O1695" s="498">
        <v>4135</v>
      </c>
      <c r="P1695" s="511"/>
      <c r="Q1695" s="499">
        <v>4135</v>
      </c>
    </row>
    <row r="1696" spans="1:17" ht="14.4" customHeight="1" x14ac:dyDescent="0.3">
      <c r="A1696" s="494" t="s">
        <v>2709</v>
      </c>
      <c r="B1696" s="495" t="s">
        <v>2082</v>
      </c>
      <c r="C1696" s="495" t="s">
        <v>2057</v>
      </c>
      <c r="D1696" s="495" t="s">
        <v>2306</v>
      </c>
      <c r="E1696" s="495" t="s">
        <v>2307</v>
      </c>
      <c r="F1696" s="498">
        <v>1</v>
      </c>
      <c r="G1696" s="498">
        <v>6244</v>
      </c>
      <c r="H1696" s="498">
        <v>1</v>
      </c>
      <c r="I1696" s="498">
        <v>6244</v>
      </c>
      <c r="J1696" s="498"/>
      <c r="K1696" s="498"/>
      <c r="L1696" s="498"/>
      <c r="M1696" s="498"/>
      <c r="N1696" s="498"/>
      <c r="O1696" s="498"/>
      <c r="P1696" s="511"/>
      <c r="Q1696" s="499"/>
    </row>
    <row r="1697" spans="1:17" ht="14.4" customHeight="1" x14ac:dyDescent="0.3">
      <c r="A1697" s="494" t="s">
        <v>2709</v>
      </c>
      <c r="B1697" s="495" t="s">
        <v>2082</v>
      </c>
      <c r="C1697" s="495" t="s">
        <v>2057</v>
      </c>
      <c r="D1697" s="495" t="s">
        <v>2314</v>
      </c>
      <c r="E1697" s="495" t="s">
        <v>2315</v>
      </c>
      <c r="F1697" s="498"/>
      <c r="G1697" s="498"/>
      <c r="H1697" s="498"/>
      <c r="I1697" s="498"/>
      <c r="J1697" s="498">
        <v>2</v>
      </c>
      <c r="K1697" s="498">
        <v>7630</v>
      </c>
      <c r="L1697" s="498"/>
      <c r="M1697" s="498">
        <v>3815</v>
      </c>
      <c r="N1697" s="498">
        <v>2</v>
      </c>
      <c r="O1697" s="498">
        <v>7642</v>
      </c>
      <c r="P1697" s="511"/>
      <c r="Q1697" s="499">
        <v>3821</v>
      </c>
    </row>
    <row r="1698" spans="1:17" ht="14.4" customHeight="1" x14ac:dyDescent="0.3">
      <c r="A1698" s="494" t="s">
        <v>2709</v>
      </c>
      <c r="B1698" s="495" t="s">
        <v>2082</v>
      </c>
      <c r="C1698" s="495" t="s">
        <v>2057</v>
      </c>
      <c r="D1698" s="495" t="s">
        <v>2316</v>
      </c>
      <c r="E1698" s="495" t="s">
        <v>2317</v>
      </c>
      <c r="F1698" s="498">
        <v>1</v>
      </c>
      <c r="G1698" s="498">
        <v>5145</v>
      </c>
      <c r="H1698" s="498">
        <v>1</v>
      </c>
      <c r="I1698" s="498">
        <v>5145</v>
      </c>
      <c r="J1698" s="498"/>
      <c r="K1698" s="498"/>
      <c r="L1698" s="498"/>
      <c r="M1698" s="498"/>
      <c r="N1698" s="498">
        <v>1</v>
      </c>
      <c r="O1698" s="498">
        <v>5158</v>
      </c>
      <c r="P1698" s="511">
        <v>1.0025267249757046</v>
      </c>
      <c r="Q1698" s="499">
        <v>5158</v>
      </c>
    </row>
    <row r="1699" spans="1:17" ht="14.4" customHeight="1" x14ac:dyDescent="0.3">
      <c r="A1699" s="494" t="s">
        <v>2709</v>
      </c>
      <c r="B1699" s="495" t="s">
        <v>2082</v>
      </c>
      <c r="C1699" s="495" t="s">
        <v>2057</v>
      </c>
      <c r="D1699" s="495" t="s">
        <v>2318</v>
      </c>
      <c r="E1699" s="495" t="s">
        <v>2319</v>
      </c>
      <c r="F1699" s="498"/>
      <c r="G1699" s="498"/>
      <c r="H1699" s="498"/>
      <c r="I1699" s="498"/>
      <c r="J1699" s="498">
        <v>3</v>
      </c>
      <c r="K1699" s="498">
        <v>23505</v>
      </c>
      <c r="L1699" s="498"/>
      <c r="M1699" s="498">
        <v>7835</v>
      </c>
      <c r="N1699" s="498">
        <v>3</v>
      </c>
      <c r="O1699" s="498">
        <v>23544</v>
      </c>
      <c r="P1699" s="511"/>
      <c r="Q1699" s="499">
        <v>7848</v>
      </c>
    </row>
    <row r="1700" spans="1:17" ht="14.4" customHeight="1" x14ac:dyDescent="0.3">
      <c r="A1700" s="494" t="s">
        <v>2709</v>
      </c>
      <c r="B1700" s="495" t="s">
        <v>2082</v>
      </c>
      <c r="C1700" s="495" t="s">
        <v>2057</v>
      </c>
      <c r="D1700" s="495" t="s">
        <v>2320</v>
      </c>
      <c r="E1700" s="495" t="s">
        <v>2321</v>
      </c>
      <c r="F1700" s="498">
        <v>1</v>
      </c>
      <c r="G1700" s="498">
        <v>1653</v>
      </c>
      <c r="H1700" s="498">
        <v>1</v>
      </c>
      <c r="I1700" s="498">
        <v>1653</v>
      </c>
      <c r="J1700" s="498"/>
      <c r="K1700" s="498"/>
      <c r="L1700" s="498"/>
      <c r="M1700" s="498"/>
      <c r="N1700" s="498"/>
      <c r="O1700" s="498"/>
      <c r="P1700" s="511"/>
      <c r="Q1700" s="499"/>
    </row>
    <row r="1701" spans="1:17" ht="14.4" customHeight="1" x14ac:dyDescent="0.3">
      <c r="A1701" s="494" t="s">
        <v>2709</v>
      </c>
      <c r="B1701" s="495" t="s">
        <v>2082</v>
      </c>
      <c r="C1701" s="495" t="s">
        <v>2057</v>
      </c>
      <c r="D1701" s="495" t="s">
        <v>2330</v>
      </c>
      <c r="E1701" s="495" t="s">
        <v>2331</v>
      </c>
      <c r="F1701" s="498">
        <v>8</v>
      </c>
      <c r="G1701" s="498">
        <v>10208</v>
      </c>
      <c r="H1701" s="498">
        <v>1</v>
      </c>
      <c r="I1701" s="498">
        <v>1276</v>
      </c>
      <c r="J1701" s="498">
        <v>7</v>
      </c>
      <c r="K1701" s="498">
        <v>8939</v>
      </c>
      <c r="L1701" s="498">
        <v>0.87568573667711602</v>
      </c>
      <c r="M1701" s="498">
        <v>1277</v>
      </c>
      <c r="N1701" s="498">
        <v>10</v>
      </c>
      <c r="O1701" s="498">
        <v>12788</v>
      </c>
      <c r="P1701" s="511">
        <v>1.2527429467084639</v>
      </c>
      <c r="Q1701" s="499">
        <v>1278.8</v>
      </c>
    </row>
    <row r="1702" spans="1:17" ht="14.4" customHeight="1" x14ac:dyDescent="0.3">
      <c r="A1702" s="494" t="s">
        <v>2709</v>
      </c>
      <c r="B1702" s="495" t="s">
        <v>2082</v>
      </c>
      <c r="C1702" s="495" t="s">
        <v>2057</v>
      </c>
      <c r="D1702" s="495" t="s">
        <v>2332</v>
      </c>
      <c r="E1702" s="495" t="s">
        <v>2333</v>
      </c>
      <c r="F1702" s="498">
        <v>7</v>
      </c>
      <c r="G1702" s="498">
        <v>8141</v>
      </c>
      <c r="H1702" s="498">
        <v>1</v>
      </c>
      <c r="I1702" s="498">
        <v>1163</v>
      </c>
      <c r="J1702" s="498">
        <v>7</v>
      </c>
      <c r="K1702" s="498">
        <v>8148</v>
      </c>
      <c r="L1702" s="498">
        <v>1.000859845227859</v>
      </c>
      <c r="M1702" s="498">
        <v>1164</v>
      </c>
      <c r="N1702" s="498">
        <v>10</v>
      </c>
      <c r="O1702" s="498">
        <v>11652</v>
      </c>
      <c r="P1702" s="511">
        <v>1.4312737992875568</v>
      </c>
      <c r="Q1702" s="499">
        <v>1165.2</v>
      </c>
    </row>
    <row r="1703" spans="1:17" ht="14.4" customHeight="1" x14ac:dyDescent="0.3">
      <c r="A1703" s="494" t="s">
        <v>2709</v>
      </c>
      <c r="B1703" s="495" t="s">
        <v>2082</v>
      </c>
      <c r="C1703" s="495" t="s">
        <v>2057</v>
      </c>
      <c r="D1703" s="495" t="s">
        <v>2334</v>
      </c>
      <c r="E1703" s="495" t="s">
        <v>2335</v>
      </c>
      <c r="F1703" s="498">
        <v>19</v>
      </c>
      <c r="G1703" s="498">
        <v>96235</v>
      </c>
      <c r="H1703" s="498">
        <v>1</v>
      </c>
      <c r="I1703" s="498">
        <v>5065</v>
      </c>
      <c r="J1703" s="498">
        <v>6</v>
      </c>
      <c r="K1703" s="498">
        <v>30408</v>
      </c>
      <c r="L1703" s="498">
        <v>0.3159765158206474</v>
      </c>
      <c r="M1703" s="498">
        <v>5068</v>
      </c>
      <c r="N1703" s="498">
        <v>7</v>
      </c>
      <c r="O1703" s="498">
        <v>35488</v>
      </c>
      <c r="P1703" s="511">
        <v>0.36876396321504651</v>
      </c>
      <c r="Q1703" s="499">
        <v>5069.7142857142853</v>
      </c>
    </row>
    <row r="1704" spans="1:17" ht="14.4" customHeight="1" x14ac:dyDescent="0.3">
      <c r="A1704" s="494" t="s">
        <v>2709</v>
      </c>
      <c r="B1704" s="495" t="s">
        <v>2082</v>
      </c>
      <c r="C1704" s="495" t="s">
        <v>2057</v>
      </c>
      <c r="D1704" s="495" t="s">
        <v>2338</v>
      </c>
      <c r="E1704" s="495" t="s">
        <v>2339</v>
      </c>
      <c r="F1704" s="498"/>
      <c r="G1704" s="498"/>
      <c r="H1704" s="498"/>
      <c r="I1704" s="498"/>
      <c r="J1704" s="498"/>
      <c r="K1704" s="498"/>
      <c r="L1704" s="498"/>
      <c r="M1704" s="498"/>
      <c r="N1704" s="498">
        <v>1</v>
      </c>
      <c r="O1704" s="498">
        <v>5508</v>
      </c>
      <c r="P1704" s="511"/>
      <c r="Q1704" s="499">
        <v>5508</v>
      </c>
    </row>
    <row r="1705" spans="1:17" ht="14.4" customHeight="1" x14ac:dyDescent="0.3">
      <c r="A1705" s="494" t="s">
        <v>2709</v>
      </c>
      <c r="B1705" s="495" t="s">
        <v>2082</v>
      </c>
      <c r="C1705" s="495" t="s">
        <v>2057</v>
      </c>
      <c r="D1705" s="495" t="s">
        <v>2342</v>
      </c>
      <c r="E1705" s="495" t="s">
        <v>2343</v>
      </c>
      <c r="F1705" s="498">
        <v>142</v>
      </c>
      <c r="G1705" s="498">
        <v>24424</v>
      </c>
      <c r="H1705" s="498">
        <v>1</v>
      </c>
      <c r="I1705" s="498">
        <v>172</v>
      </c>
      <c r="J1705" s="498">
        <v>112</v>
      </c>
      <c r="K1705" s="498">
        <v>19376</v>
      </c>
      <c r="L1705" s="498">
        <v>0.79331804782181459</v>
      </c>
      <c r="M1705" s="498">
        <v>173</v>
      </c>
      <c r="N1705" s="498">
        <v>120</v>
      </c>
      <c r="O1705" s="498">
        <v>20829</v>
      </c>
      <c r="P1705" s="511">
        <v>0.85280871274156567</v>
      </c>
      <c r="Q1705" s="499">
        <v>173.57499999999999</v>
      </c>
    </row>
    <row r="1706" spans="1:17" ht="14.4" customHeight="1" x14ac:dyDescent="0.3">
      <c r="A1706" s="494" t="s">
        <v>2709</v>
      </c>
      <c r="B1706" s="495" t="s">
        <v>2082</v>
      </c>
      <c r="C1706" s="495" t="s">
        <v>2057</v>
      </c>
      <c r="D1706" s="495" t="s">
        <v>2344</v>
      </c>
      <c r="E1706" s="495" t="s">
        <v>2345</v>
      </c>
      <c r="F1706" s="498">
        <v>32</v>
      </c>
      <c r="G1706" s="498">
        <v>63808</v>
      </c>
      <c r="H1706" s="498">
        <v>1</v>
      </c>
      <c r="I1706" s="498">
        <v>1994</v>
      </c>
      <c r="J1706" s="498">
        <v>23</v>
      </c>
      <c r="K1706" s="498">
        <v>45908</v>
      </c>
      <c r="L1706" s="498">
        <v>0.71947091273821462</v>
      </c>
      <c r="M1706" s="498">
        <v>1996</v>
      </c>
      <c r="N1706" s="498">
        <v>36</v>
      </c>
      <c r="O1706" s="498">
        <v>71904</v>
      </c>
      <c r="P1706" s="511">
        <v>1.1268806419257773</v>
      </c>
      <c r="Q1706" s="499">
        <v>1997.3333333333333</v>
      </c>
    </row>
    <row r="1707" spans="1:17" ht="14.4" customHeight="1" x14ac:dyDescent="0.3">
      <c r="A1707" s="494" t="s">
        <v>2709</v>
      </c>
      <c r="B1707" s="495" t="s">
        <v>2082</v>
      </c>
      <c r="C1707" s="495" t="s">
        <v>2057</v>
      </c>
      <c r="D1707" s="495" t="s">
        <v>2350</v>
      </c>
      <c r="E1707" s="495" t="s">
        <v>2351</v>
      </c>
      <c r="F1707" s="498">
        <v>7</v>
      </c>
      <c r="G1707" s="498">
        <v>18837</v>
      </c>
      <c r="H1707" s="498">
        <v>1</v>
      </c>
      <c r="I1707" s="498">
        <v>2691</v>
      </c>
      <c r="J1707" s="498">
        <v>4</v>
      </c>
      <c r="K1707" s="498">
        <v>10768</v>
      </c>
      <c r="L1707" s="498">
        <v>0.57164091946700646</v>
      </c>
      <c r="M1707" s="498">
        <v>2692</v>
      </c>
      <c r="N1707" s="498">
        <v>3</v>
      </c>
      <c r="O1707" s="498">
        <v>8082</v>
      </c>
      <c r="P1707" s="511">
        <v>0.42904921165790733</v>
      </c>
      <c r="Q1707" s="499">
        <v>2694</v>
      </c>
    </row>
    <row r="1708" spans="1:17" ht="14.4" customHeight="1" x14ac:dyDescent="0.3">
      <c r="A1708" s="494" t="s">
        <v>2709</v>
      </c>
      <c r="B1708" s="495" t="s">
        <v>2082</v>
      </c>
      <c r="C1708" s="495" t="s">
        <v>2057</v>
      </c>
      <c r="D1708" s="495" t="s">
        <v>2352</v>
      </c>
      <c r="E1708" s="495" t="s">
        <v>2353</v>
      </c>
      <c r="F1708" s="498">
        <v>3</v>
      </c>
      <c r="G1708" s="498">
        <v>15531</v>
      </c>
      <c r="H1708" s="498">
        <v>1</v>
      </c>
      <c r="I1708" s="498">
        <v>5177</v>
      </c>
      <c r="J1708" s="498">
        <v>3</v>
      </c>
      <c r="K1708" s="498">
        <v>15540</v>
      </c>
      <c r="L1708" s="498">
        <v>1.0005794861889126</v>
      </c>
      <c r="M1708" s="498">
        <v>5180</v>
      </c>
      <c r="N1708" s="498">
        <v>3</v>
      </c>
      <c r="O1708" s="498">
        <v>15552</v>
      </c>
      <c r="P1708" s="511">
        <v>1.0013521344407958</v>
      </c>
      <c r="Q1708" s="499">
        <v>5184</v>
      </c>
    </row>
    <row r="1709" spans="1:17" ht="14.4" customHeight="1" x14ac:dyDescent="0.3">
      <c r="A1709" s="494" t="s">
        <v>2709</v>
      </c>
      <c r="B1709" s="495" t="s">
        <v>2082</v>
      </c>
      <c r="C1709" s="495" t="s">
        <v>2057</v>
      </c>
      <c r="D1709" s="495" t="s">
        <v>2356</v>
      </c>
      <c r="E1709" s="495" t="s">
        <v>2357</v>
      </c>
      <c r="F1709" s="498"/>
      <c r="G1709" s="498"/>
      <c r="H1709" s="498"/>
      <c r="I1709" s="498"/>
      <c r="J1709" s="498"/>
      <c r="K1709" s="498"/>
      <c r="L1709" s="498"/>
      <c r="M1709" s="498"/>
      <c r="N1709" s="498">
        <v>3</v>
      </c>
      <c r="O1709" s="498">
        <v>1977</v>
      </c>
      <c r="P1709" s="511"/>
      <c r="Q1709" s="499">
        <v>659</v>
      </c>
    </row>
    <row r="1710" spans="1:17" ht="14.4" customHeight="1" x14ac:dyDescent="0.3">
      <c r="A1710" s="494" t="s">
        <v>2709</v>
      </c>
      <c r="B1710" s="495" t="s">
        <v>2082</v>
      </c>
      <c r="C1710" s="495" t="s">
        <v>2057</v>
      </c>
      <c r="D1710" s="495" t="s">
        <v>2364</v>
      </c>
      <c r="E1710" s="495" t="s">
        <v>2365</v>
      </c>
      <c r="F1710" s="498">
        <v>5</v>
      </c>
      <c r="G1710" s="498">
        <v>745</v>
      </c>
      <c r="H1710" s="498">
        <v>1</v>
      </c>
      <c r="I1710" s="498">
        <v>149</v>
      </c>
      <c r="J1710" s="498">
        <v>7</v>
      </c>
      <c r="K1710" s="498">
        <v>1050</v>
      </c>
      <c r="L1710" s="498">
        <v>1.4093959731543624</v>
      </c>
      <c r="M1710" s="498">
        <v>150</v>
      </c>
      <c r="N1710" s="498">
        <v>10</v>
      </c>
      <c r="O1710" s="498">
        <v>1504</v>
      </c>
      <c r="P1710" s="511">
        <v>2.0187919463087249</v>
      </c>
      <c r="Q1710" s="499">
        <v>150.4</v>
      </c>
    </row>
    <row r="1711" spans="1:17" ht="14.4" customHeight="1" x14ac:dyDescent="0.3">
      <c r="A1711" s="494" t="s">
        <v>2709</v>
      </c>
      <c r="B1711" s="495" t="s">
        <v>2082</v>
      </c>
      <c r="C1711" s="495" t="s">
        <v>2057</v>
      </c>
      <c r="D1711" s="495" t="s">
        <v>2366</v>
      </c>
      <c r="E1711" s="495" t="s">
        <v>2367</v>
      </c>
      <c r="F1711" s="498">
        <v>4</v>
      </c>
      <c r="G1711" s="498">
        <v>768</v>
      </c>
      <c r="H1711" s="498">
        <v>1</v>
      </c>
      <c r="I1711" s="498">
        <v>192</v>
      </c>
      <c r="J1711" s="498">
        <v>15</v>
      </c>
      <c r="K1711" s="498">
        <v>2895</v>
      </c>
      <c r="L1711" s="498">
        <v>3.76953125</v>
      </c>
      <c r="M1711" s="498">
        <v>193</v>
      </c>
      <c r="N1711" s="498">
        <v>9</v>
      </c>
      <c r="O1711" s="498">
        <v>1742</v>
      </c>
      <c r="P1711" s="511">
        <v>2.2682291666666665</v>
      </c>
      <c r="Q1711" s="499">
        <v>193.55555555555554</v>
      </c>
    </row>
    <row r="1712" spans="1:17" ht="14.4" customHeight="1" x14ac:dyDescent="0.3">
      <c r="A1712" s="494" t="s">
        <v>2709</v>
      </c>
      <c r="B1712" s="495" t="s">
        <v>2082</v>
      </c>
      <c r="C1712" s="495" t="s">
        <v>2057</v>
      </c>
      <c r="D1712" s="495" t="s">
        <v>2368</v>
      </c>
      <c r="E1712" s="495" t="s">
        <v>2369</v>
      </c>
      <c r="F1712" s="498"/>
      <c r="G1712" s="498"/>
      <c r="H1712" s="498"/>
      <c r="I1712" s="498"/>
      <c r="J1712" s="498"/>
      <c r="K1712" s="498"/>
      <c r="L1712" s="498"/>
      <c r="M1712" s="498"/>
      <c r="N1712" s="498">
        <v>11</v>
      </c>
      <c r="O1712" s="498">
        <v>2178</v>
      </c>
      <c r="P1712" s="511"/>
      <c r="Q1712" s="499">
        <v>198</v>
      </c>
    </row>
    <row r="1713" spans="1:17" ht="14.4" customHeight="1" x14ac:dyDescent="0.3">
      <c r="A1713" s="494" t="s">
        <v>2709</v>
      </c>
      <c r="B1713" s="495" t="s">
        <v>2082</v>
      </c>
      <c r="C1713" s="495" t="s">
        <v>2057</v>
      </c>
      <c r="D1713" s="495" t="s">
        <v>2370</v>
      </c>
      <c r="E1713" s="495" t="s">
        <v>2371</v>
      </c>
      <c r="F1713" s="498"/>
      <c r="G1713" s="498"/>
      <c r="H1713" s="498"/>
      <c r="I1713" s="498"/>
      <c r="J1713" s="498"/>
      <c r="K1713" s="498"/>
      <c r="L1713" s="498"/>
      <c r="M1713" s="498"/>
      <c r="N1713" s="498">
        <v>3</v>
      </c>
      <c r="O1713" s="498">
        <v>1247</v>
      </c>
      <c r="P1713" s="511"/>
      <c r="Q1713" s="499">
        <v>415.66666666666669</v>
      </c>
    </row>
    <row r="1714" spans="1:17" ht="14.4" customHeight="1" x14ac:dyDescent="0.3">
      <c r="A1714" s="494" t="s">
        <v>2709</v>
      </c>
      <c r="B1714" s="495" t="s">
        <v>2082</v>
      </c>
      <c r="C1714" s="495" t="s">
        <v>2057</v>
      </c>
      <c r="D1714" s="495" t="s">
        <v>2374</v>
      </c>
      <c r="E1714" s="495" t="s">
        <v>2375</v>
      </c>
      <c r="F1714" s="498">
        <v>5</v>
      </c>
      <c r="G1714" s="498">
        <v>785</v>
      </c>
      <c r="H1714" s="498">
        <v>1</v>
      </c>
      <c r="I1714" s="498">
        <v>157</v>
      </c>
      <c r="J1714" s="498">
        <v>6</v>
      </c>
      <c r="K1714" s="498">
        <v>948</v>
      </c>
      <c r="L1714" s="498">
        <v>1.2076433121019108</v>
      </c>
      <c r="M1714" s="498">
        <v>158</v>
      </c>
      <c r="N1714" s="498">
        <v>7</v>
      </c>
      <c r="O1714" s="498">
        <v>1107</v>
      </c>
      <c r="P1714" s="511">
        <v>1.4101910828025477</v>
      </c>
      <c r="Q1714" s="499">
        <v>158.14285714285714</v>
      </c>
    </row>
    <row r="1715" spans="1:17" ht="14.4" customHeight="1" x14ac:dyDescent="0.3">
      <c r="A1715" s="494" t="s">
        <v>2709</v>
      </c>
      <c r="B1715" s="495" t="s">
        <v>2082</v>
      </c>
      <c r="C1715" s="495" t="s">
        <v>2057</v>
      </c>
      <c r="D1715" s="495" t="s">
        <v>2376</v>
      </c>
      <c r="E1715" s="495" t="s">
        <v>2377</v>
      </c>
      <c r="F1715" s="498">
        <v>2</v>
      </c>
      <c r="G1715" s="498">
        <v>622</v>
      </c>
      <c r="H1715" s="498">
        <v>1</v>
      </c>
      <c r="I1715" s="498">
        <v>311</v>
      </c>
      <c r="J1715" s="498"/>
      <c r="K1715" s="498"/>
      <c r="L1715" s="498"/>
      <c r="M1715" s="498"/>
      <c r="N1715" s="498">
        <v>2</v>
      </c>
      <c r="O1715" s="498">
        <v>624</v>
      </c>
      <c r="P1715" s="511">
        <v>1.0032154340836013</v>
      </c>
      <c r="Q1715" s="499">
        <v>312</v>
      </c>
    </row>
    <row r="1716" spans="1:17" ht="14.4" customHeight="1" x14ac:dyDescent="0.3">
      <c r="A1716" s="494" t="s">
        <v>2709</v>
      </c>
      <c r="B1716" s="495" t="s">
        <v>2082</v>
      </c>
      <c r="C1716" s="495" t="s">
        <v>2057</v>
      </c>
      <c r="D1716" s="495" t="s">
        <v>2378</v>
      </c>
      <c r="E1716" s="495" t="s">
        <v>2379</v>
      </c>
      <c r="F1716" s="498">
        <v>1</v>
      </c>
      <c r="G1716" s="498">
        <v>424</v>
      </c>
      <c r="H1716" s="498">
        <v>1</v>
      </c>
      <c r="I1716" s="498">
        <v>424</v>
      </c>
      <c r="J1716" s="498">
        <v>1</v>
      </c>
      <c r="K1716" s="498">
        <v>425</v>
      </c>
      <c r="L1716" s="498">
        <v>1.0023584905660377</v>
      </c>
      <c r="M1716" s="498">
        <v>425</v>
      </c>
      <c r="N1716" s="498">
        <v>2</v>
      </c>
      <c r="O1716" s="498">
        <v>850</v>
      </c>
      <c r="P1716" s="511">
        <v>2.0047169811320753</v>
      </c>
      <c r="Q1716" s="499">
        <v>425</v>
      </c>
    </row>
    <row r="1717" spans="1:17" ht="14.4" customHeight="1" x14ac:dyDescent="0.3">
      <c r="A1717" s="494" t="s">
        <v>2709</v>
      </c>
      <c r="B1717" s="495" t="s">
        <v>2082</v>
      </c>
      <c r="C1717" s="495" t="s">
        <v>2057</v>
      </c>
      <c r="D1717" s="495" t="s">
        <v>2380</v>
      </c>
      <c r="E1717" s="495" t="s">
        <v>2381</v>
      </c>
      <c r="F1717" s="498">
        <v>9</v>
      </c>
      <c r="G1717" s="498">
        <v>19044</v>
      </c>
      <c r="H1717" s="498">
        <v>1</v>
      </c>
      <c r="I1717" s="498">
        <v>2116</v>
      </c>
      <c r="J1717" s="498">
        <v>4</v>
      </c>
      <c r="K1717" s="498">
        <v>8472</v>
      </c>
      <c r="L1717" s="498">
        <v>0.44486452425960932</v>
      </c>
      <c r="M1717" s="498">
        <v>2118</v>
      </c>
      <c r="N1717" s="498">
        <v>3</v>
      </c>
      <c r="O1717" s="498">
        <v>6357</v>
      </c>
      <c r="P1717" s="511">
        <v>0.33380592312539381</v>
      </c>
      <c r="Q1717" s="499">
        <v>2119</v>
      </c>
    </row>
    <row r="1718" spans="1:17" ht="14.4" customHeight="1" x14ac:dyDescent="0.3">
      <c r="A1718" s="494" t="s">
        <v>2709</v>
      </c>
      <c r="B1718" s="495" t="s">
        <v>2082</v>
      </c>
      <c r="C1718" s="495" t="s">
        <v>2057</v>
      </c>
      <c r="D1718" s="495" t="s">
        <v>2382</v>
      </c>
      <c r="E1718" s="495" t="s">
        <v>2315</v>
      </c>
      <c r="F1718" s="498"/>
      <c r="G1718" s="498"/>
      <c r="H1718" s="498"/>
      <c r="I1718" s="498"/>
      <c r="J1718" s="498">
        <v>2</v>
      </c>
      <c r="K1718" s="498">
        <v>3728</v>
      </c>
      <c r="L1718" s="498"/>
      <c r="M1718" s="498">
        <v>1864</v>
      </c>
      <c r="N1718" s="498">
        <v>2</v>
      </c>
      <c r="O1718" s="498">
        <v>3734</v>
      </c>
      <c r="P1718" s="511"/>
      <c r="Q1718" s="499">
        <v>1867</v>
      </c>
    </row>
    <row r="1719" spans="1:17" ht="14.4" customHeight="1" x14ac:dyDescent="0.3">
      <c r="A1719" s="494" t="s">
        <v>2709</v>
      </c>
      <c r="B1719" s="495" t="s">
        <v>2082</v>
      </c>
      <c r="C1719" s="495" t="s">
        <v>2057</v>
      </c>
      <c r="D1719" s="495" t="s">
        <v>2383</v>
      </c>
      <c r="E1719" s="495" t="s">
        <v>2384</v>
      </c>
      <c r="F1719" s="498"/>
      <c r="G1719" s="498"/>
      <c r="H1719" s="498"/>
      <c r="I1719" s="498"/>
      <c r="J1719" s="498">
        <v>1</v>
      </c>
      <c r="K1719" s="498">
        <v>158</v>
      </c>
      <c r="L1719" s="498"/>
      <c r="M1719" s="498">
        <v>158</v>
      </c>
      <c r="N1719" s="498">
        <v>1</v>
      </c>
      <c r="O1719" s="498">
        <v>158</v>
      </c>
      <c r="P1719" s="511"/>
      <c r="Q1719" s="499">
        <v>158</v>
      </c>
    </row>
    <row r="1720" spans="1:17" ht="14.4" customHeight="1" x14ac:dyDescent="0.3">
      <c r="A1720" s="494" t="s">
        <v>2709</v>
      </c>
      <c r="B1720" s="495" t="s">
        <v>2082</v>
      </c>
      <c r="C1720" s="495" t="s">
        <v>2057</v>
      </c>
      <c r="D1720" s="495" t="s">
        <v>2391</v>
      </c>
      <c r="E1720" s="495" t="s">
        <v>2392</v>
      </c>
      <c r="F1720" s="498">
        <v>1</v>
      </c>
      <c r="G1720" s="498">
        <v>8378</v>
      </c>
      <c r="H1720" s="498">
        <v>1</v>
      </c>
      <c r="I1720" s="498">
        <v>8378</v>
      </c>
      <c r="J1720" s="498">
        <v>1</v>
      </c>
      <c r="K1720" s="498">
        <v>8384</v>
      </c>
      <c r="L1720" s="498">
        <v>1.0007161613750299</v>
      </c>
      <c r="M1720" s="498">
        <v>8384</v>
      </c>
      <c r="N1720" s="498">
        <v>2</v>
      </c>
      <c r="O1720" s="498">
        <v>16790</v>
      </c>
      <c r="P1720" s="511">
        <v>2.0040582477918356</v>
      </c>
      <c r="Q1720" s="499">
        <v>8395</v>
      </c>
    </row>
    <row r="1721" spans="1:17" ht="14.4" customHeight="1" x14ac:dyDescent="0.3">
      <c r="A1721" s="494" t="s">
        <v>2709</v>
      </c>
      <c r="B1721" s="495" t="s">
        <v>2082</v>
      </c>
      <c r="C1721" s="495" t="s">
        <v>2057</v>
      </c>
      <c r="D1721" s="495" t="s">
        <v>2399</v>
      </c>
      <c r="E1721" s="495" t="s">
        <v>2400</v>
      </c>
      <c r="F1721" s="498"/>
      <c r="G1721" s="498"/>
      <c r="H1721" s="498"/>
      <c r="I1721" s="498"/>
      <c r="J1721" s="498"/>
      <c r="K1721" s="498"/>
      <c r="L1721" s="498"/>
      <c r="M1721" s="498"/>
      <c r="N1721" s="498">
        <v>1</v>
      </c>
      <c r="O1721" s="498">
        <v>1993</v>
      </c>
      <c r="P1721" s="511"/>
      <c r="Q1721" s="499">
        <v>1993</v>
      </c>
    </row>
    <row r="1722" spans="1:17" ht="14.4" customHeight="1" x14ac:dyDescent="0.3">
      <c r="A1722" s="494" t="s">
        <v>2710</v>
      </c>
      <c r="B1722" s="495" t="s">
        <v>2082</v>
      </c>
      <c r="C1722" s="495" t="s">
        <v>2083</v>
      </c>
      <c r="D1722" s="495" t="s">
        <v>2087</v>
      </c>
      <c r="E1722" s="495" t="s">
        <v>672</v>
      </c>
      <c r="F1722" s="498"/>
      <c r="G1722" s="498"/>
      <c r="H1722" s="498"/>
      <c r="I1722" s="498"/>
      <c r="J1722" s="498">
        <v>1</v>
      </c>
      <c r="K1722" s="498">
        <v>1000.59</v>
      </c>
      <c r="L1722" s="498"/>
      <c r="M1722" s="498">
        <v>1000.59</v>
      </c>
      <c r="N1722" s="498"/>
      <c r="O1722" s="498"/>
      <c r="P1722" s="511"/>
      <c r="Q1722" s="499"/>
    </row>
    <row r="1723" spans="1:17" ht="14.4" customHeight="1" x14ac:dyDescent="0.3">
      <c r="A1723" s="494" t="s">
        <v>2710</v>
      </c>
      <c r="B1723" s="495" t="s">
        <v>2082</v>
      </c>
      <c r="C1723" s="495" t="s">
        <v>2083</v>
      </c>
      <c r="D1723" s="495" t="s">
        <v>2091</v>
      </c>
      <c r="E1723" s="495" t="s">
        <v>2090</v>
      </c>
      <c r="F1723" s="498"/>
      <c r="G1723" s="498"/>
      <c r="H1723" s="498"/>
      <c r="I1723" s="498"/>
      <c r="J1723" s="498"/>
      <c r="K1723" s="498"/>
      <c r="L1723" s="498"/>
      <c r="M1723" s="498"/>
      <c r="N1723" s="498">
        <v>0.2</v>
      </c>
      <c r="O1723" s="498">
        <v>1335.72</v>
      </c>
      <c r="P1723" s="511"/>
      <c r="Q1723" s="499">
        <v>6678.5999999999995</v>
      </c>
    </row>
    <row r="1724" spans="1:17" ht="14.4" customHeight="1" x14ac:dyDescent="0.3">
      <c r="A1724" s="494" t="s">
        <v>2710</v>
      </c>
      <c r="B1724" s="495" t="s">
        <v>2082</v>
      </c>
      <c r="C1724" s="495" t="s">
        <v>2083</v>
      </c>
      <c r="D1724" s="495" t="s">
        <v>2096</v>
      </c>
      <c r="E1724" s="495" t="s">
        <v>683</v>
      </c>
      <c r="F1724" s="498">
        <v>19.360000000000003</v>
      </c>
      <c r="G1724" s="498">
        <v>22169.670000000002</v>
      </c>
      <c r="H1724" s="498">
        <v>1</v>
      </c>
      <c r="I1724" s="498">
        <v>1145.1275826446281</v>
      </c>
      <c r="J1724" s="498">
        <v>8.3000000000000007</v>
      </c>
      <c r="K1724" s="498">
        <v>8144.420000000001</v>
      </c>
      <c r="L1724" s="498">
        <v>0.36736766943305876</v>
      </c>
      <c r="M1724" s="498">
        <v>981.25542168674701</v>
      </c>
      <c r="N1724" s="498">
        <v>13.099999999999998</v>
      </c>
      <c r="O1724" s="498">
        <v>12956.240000000002</v>
      </c>
      <c r="P1724" s="511">
        <v>0.58441284872530808</v>
      </c>
      <c r="Q1724" s="499">
        <v>989.02595419847353</v>
      </c>
    </row>
    <row r="1725" spans="1:17" ht="14.4" customHeight="1" x14ac:dyDescent="0.3">
      <c r="A1725" s="494" t="s">
        <v>2710</v>
      </c>
      <c r="B1725" s="495" t="s">
        <v>2082</v>
      </c>
      <c r="C1725" s="495" t="s">
        <v>2083</v>
      </c>
      <c r="D1725" s="495" t="s">
        <v>2099</v>
      </c>
      <c r="E1725" s="495" t="s">
        <v>781</v>
      </c>
      <c r="F1725" s="498">
        <v>1.18</v>
      </c>
      <c r="G1725" s="498">
        <v>15221.859999999999</v>
      </c>
      <c r="H1725" s="498">
        <v>1</v>
      </c>
      <c r="I1725" s="498">
        <v>12899.881355932202</v>
      </c>
      <c r="J1725" s="498">
        <v>1.06</v>
      </c>
      <c r="K1725" s="498">
        <v>11188.199999999999</v>
      </c>
      <c r="L1725" s="498">
        <v>0.73500873086469065</v>
      </c>
      <c r="M1725" s="498">
        <v>10554.905660377357</v>
      </c>
      <c r="N1725" s="498">
        <v>0.99</v>
      </c>
      <c r="O1725" s="498">
        <v>10234</v>
      </c>
      <c r="P1725" s="511">
        <v>0.67232256767569798</v>
      </c>
      <c r="Q1725" s="499">
        <v>10337.373737373737</v>
      </c>
    </row>
    <row r="1726" spans="1:17" ht="14.4" customHeight="1" x14ac:dyDescent="0.3">
      <c r="A1726" s="494" t="s">
        <v>2710</v>
      </c>
      <c r="B1726" s="495" t="s">
        <v>2082</v>
      </c>
      <c r="C1726" s="495" t="s">
        <v>2083</v>
      </c>
      <c r="D1726" s="495" t="s">
        <v>2102</v>
      </c>
      <c r="E1726" s="495" t="s">
        <v>781</v>
      </c>
      <c r="F1726" s="498">
        <v>0.25</v>
      </c>
      <c r="G1726" s="498">
        <v>1612.49</v>
      </c>
      <c r="H1726" s="498">
        <v>1</v>
      </c>
      <c r="I1726" s="498">
        <v>6449.96</v>
      </c>
      <c r="J1726" s="498">
        <v>0.22</v>
      </c>
      <c r="K1726" s="498">
        <v>1418.98</v>
      </c>
      <c r="L1726" s="498">
        <v>0.87999305422049134</v>
      </c>
      <c r="M1726" s="498">
        <v>6449.909090909091</v>
      </c>
      <c r="N1726" s="498">
        <v>0.3</v>
      </c>
      <c r="O1726" s="498">
        <v>1951.96</v>
      </c>
      <c r="P1726" s="511">
        <v>1.2105253365912347</v>
      </c>
      <c r="Q1726" s="499">
        <v>6506.5333333333338</v>
      </c>
    </row>
    <row r="1727" spans="1:17" ht="14.4" customHeight="1" x14ac:dyDescent="0.3">
      <c r="A1727" s="494" t="s">
        <v>2710</v>
      </c>
      <c r="B1727" s="495" t="s">
        <v>2082</v>
      </c>
      <c r="C1727" s="495" t="s">
        <v>2083</v>
      </c>
      <c r="D1727" s="495" t="s">
        <v>2106</v>
      </c>
      <c r="E1727" s="495" t="s">
        <v>687</v>
      </c>
      <c r="F1727" s="498"/>
      <c r="G1727" s="498"/>
      <c r="H1727" s="498"/>
      <c r="I1727" s="498"/>
      <c r="J1727" s="498"/>
      <c r="K1727" s="498"/>
      <c r="L1727" s="498"/>
      <c r="M1727" s="498"/>
      <c r="N1727" s="498">
        <v>1</v>
      </c>
      <c r="O1727" s="498">
        <v>975.22</v>
      </c>
      <c r="P1727" s="511"/>
      <c r="Q1727" s="499">
        <v>975.22</v>
      </c>
    </row>
    <row r="1728" spans="1:17" ht="14.4" customHeight="1" x14ac:dyDescent="0.3">
      <c r="A1728" s="494" t="s">
        <v>2710</v>
      </c>
      <c r="B1728" s="495" t="s">
        <v>2082</v>
      </c>
      <c r="C1728" s="495" t="s">
        <v>2083</v>
      </c>
      <c r="D1728" s="495" t="s">
        <v>2110</v>
      </c>
      <c r="E1728" s="495" t="s">
        <v>706</v>
      </c>
      <c r="F1728" s="498">
        <v>0.52</v>
      </c>
      <c r="G1728" s="498">
        <v>2814.92</v>
      </c>
      <c r="H1728" s="498">
        <v>1</v>
      </c>
      <c r="I1728" s="498">
        <v>5413.3076923076924</v>
      </c>
      <c r="J1728" s="498">
        <v>0.2</v>
      </c>
      <c r="K1728" s="498">
        <v>1082.6600000000001</v>
      </c>
      <c r="L1728" s="498">
        <v>0.38461483807710345</v>
      </c>
      <c r="M1728" s="498">
        <v>5413.3</v>
      </c>
      <c r="N1728" s="498">
        <v>0.08</v>
      </c>
      <c r="O1728" s="498">
        <v>436.86</v>
      </c>
      <c r="P1728" s="511">
        <v>0.15519446378582696</v>
      </c>
      <c r="Q1728" s="499">
        <v>5460.75</v>
      </c>
    </row>
    <row r="1729" spans="1:17" ht="14.4" customHeight="1" x14ac:dyDescent="0.3">
      <c r="A1729" s="494" t="s">
        <v>2710</v>
      </c>
      <c r="B1729" s="495" t="s">
        <v>2082</v>
      </c>
      <c r="C1729" s="495" t="s">
        <v>2083</v>
      </c>
      <c r="D1729" s="495" t="s">
        <v>2111</v>
      </c>
      <c r="E1729" s="495" t="s">
        <v>706</v>
      </c>
      <c r="F1729" s="498">
        <v>4.7600000000000007</v>
      </c>
      <c r="G1729" s="498">
        <v>51504.18</v>
      </c>
      <c r="H1729" s="498">
        <v>1</v>
      </c>
      <c r="I1729" s="498">
        <v>10820.205882352941</v>
      </c>
      <c r="J1729" s="498">
        <v>3.8900000000000006</v>
      </c>
      <c r="K1729" s="498">
        <v>42293.95</v>
      </c>
      <c r="L1729" s="498">
        <v>0.82117509685621626</v>
      </c>
      <c r="M1729" s="498">
        <v>10872.480719794343</v>
      </c>
      <c r="N1729" s="498">
        <v>4.87</v>
      </c>
      <c r="O1729" s="498">
        <v>53220.58</v>
      </c>
      <c r="P1729" s="511">
        <v>1.0333254504780001</v>
      </c>
      <c r="Q1729" s="499">
        <v>10928.250513347022</v>
      </c>
    </row>
    <row r="1730" spans="1:17" ht="14.4" customHeight="1" x14ac:dyDescent="0.3">
      <c r="A1730" s="494" t="s">
        <v>2710</v>
      </c>
      <c r="B1730" s="495" t="s">
        <v>2082</v>
      </c>
      <c r="C1730" s="495" t="s">
        <v>2083</v>
      </c>
      <c r="D1730" s="495" t="s">
        <v>2112</v>
      </c>
      <c r="E1730" s="495" t="s">
        <v>803</v>
      </c>
      <c r="F1730" s="498">
        <v>0.08</v>
      </c>
      <c r="G1730" s="498">
        <v>155.12</v>
      </c>
      <c r="H1730" s="498">
        <v>1</v>
      </c>
      <c r="I1730" s="498">
        <v>1939</v>
      </c>
      <c r="J1730" s="498">
        <v>0.2</v>
      </c>
      <c r="K1730" s="498">
        <v>389.52</v>
      </c>
      <c r="L1730" s="498">
        <v>2.5110881897885506</v>
      </c>
      <c r="M1730" s="498">
        <v>1947.6</v>
      </c>
      <c r="N1730" s="498">
        <v>0.1</v>
      </c>
      <c r="O1730" s="498">
        <v>195.61</v>
      </c>
      <c r="P1730" s="511">
        <v>1.26102372356885</v>
      </c>
      <c r="Q1730" s="499">
        <v>1956.1000000000001</v>
      </c>
    </row>
    <row r="1731" spans="1:17" ht="14.4" customHeight="1" x14ac:dyDescent="0.3">
      <c r="A1731" s="494" t="s">
        <v>2710</v>
      </c>
      <c r="B1731" s="495" t="s">
        <v>2082</v>
      </c>
      <c r="C1731" s="495" t="s">
        <v>2083</v>
      </c>
      <c r="D1731" s="495" t="s">
        <v>2114</v>
      </c>
      <c r="E1731" s="495" t="s">
        <v>706</v>
      </c>
      <c r="F1731" s="498"/>
      <c r="G1731" s="498"/>
      <c r="H1731" s="498"/>
      <c r="I1731" s="498"/>
      <c r="J1731" s="498"/>
      <c r="K1731" s="498"/>
      <c r="L1731" s="498"/>
      <c r="M1731" s="498"/>
      <c r="N1731" s="498">
        <v>12.999999999999998</v>
      </c>
      <c r="O1731" s="498">
        <v>28395.940000000002</v>
      </c>
      <c r="P1731" s="511"/>
      <c r="Q1731" s="499">
        <v>2184.3030769230772</v>
      </c>
    </row>
    <row r="1732" spans="1:17" ht="14.4" customHeight="1" x14ac:dyDescent="0.3">
      <c r="A1732" s="494" t="s">
        <v>2710</v>
      </c>
      <c r="B1732" s="495" t="s">
        <v>2082</v>
      </c>
      <c r="C1732" s="495" t="s">
        <v>2083</v>
      </c>
      <c r="D1732" s="495" t="s">
        <v>2115</v>
      </c>
      <c r="E1732" s="495" t="s">
        <v>691</v>
      </c>
      <c r="F1732" s="498"/>
      <c r="G1732" s="498"/>
      <c r="H1732" s="498"/>
      <c r="I1732" s="498"/>
      <c r="J1732" s="498"/>
      <c r="K1732" s="498"/>
      <c r="L1732" s="498"/>
      <c r="M1732" s="498"/>
      <c r="N1732" s="498">
        <v>0.15</v>
      </c>
      <c r="O1732" s="498">
        <v>56.9</v>
      </c>
      <c r="P1732" s="511"/>
      <c r="Q1732" s="499">
        <v>379.33333333333331</v>
      </c>
    </row>
    <row r="1733" spans="1:17" ht="14.4" customHeight="1" x14ac:dyDescent="0.3">
      <c r="A1733" s="494" t="s">
        <v>2710</v>
      </c>
      <c r="B1733" s="495" t="s">
        <v>2082</v>
      </c>
      <c r="C1733" s="495" t="s">
        <v>2083</v>
      </c>
      <c r="D1733" s="495" t="s">
        <v>2117</v>
      </c>
      <c r="E1733" s="495" t="s">
        <v>668</v>
      </c>
      <c r="F1733" s="498"/>
      <c r="G1733" s="498"/>
      <c r="H1733" s="498"/>
      <c r="I1733" s="498"/>
      <c r="J1733" s="498"/>
      <c r="K1733" s="498"/>
      <c r="L1733" s="498"/>
      <c r="M1733" s="498"/>
      <c r="N1733" s="498">
        <v>0.05</v>
      </c>
      <c r="O1733" s="498">
        <v>47.24</v>
      </c>
      <c r="P1733" s="511"/>
      <c r="Q1733" s="499">
        <v>944.8</v>
      </c>
    </row>
    <row r="1734" spans="1:17" ht="14.4" customHeight="1" x14ac:dyDescent="0.3">
      <c r="A1734" s="494" t="s">
        <v>2710</v>
      </c>
      <c r="B1734" s="495" t="s">
        <v>2082</v>
      </c>
      <c r="C1734" s="495" t="s">
        <v>2048</v>
      </c>
      <c r="D1734" s="495" t="s">
        <v>2128</v>
      </c>
      <c r="E1734" s="495" t="s">
        <v>2129</v>
      </c>
      <c r="F1734" s="498"/>
      <c r="G1734" s="498"/>
      <c r="H1734" s="498"/>
      <c r="I1734" s="498"/>
      <c r="J1734" s="498">
        <v>2</v>
      </c>
      <c r="K1734" s="498">
        <v>1944.64</v>
      </c>
      <c r="L1734" s="498"/>
      <c r="M1734" s="498">
        <v>972.32</v>
      </c>
      <c r="N1734" s="498">
        <v>4</v>
      </c>
      <c r="O1734" s="498">
        <v>3889.28</v>
      </c>
      <c r="P1734" s="511"/>
      <c r="Q1734" s="499">
        <v>972.32</v>
      </c>
    </row>
    <row r="1735" spans="1:17" ht="14.4" customHeight="1" x14ac:dyDescent="0.3">
      <c r="A1735" s="494" t="s">
        <v>2710</v>
      </c>
      <c r="B1735" s="495" t="s">
        <v>2082</v>
      </c>
      <c r="C1735" s="495" t="s">
        <v>2048</v>
      </c>
      <c r="D1735" s="495" t="s">
        <v>2130</v>
      </c>
      <c r="E1735" s="495" t="s">
        <v>2129</v>
      </c>
      <c r="F1735" s="498"/>
      <c r="G1735" s="498"/>
      <c r="H1735" s="498"/>
      <c r="I1735" s="498"/>
      <c r="J1735" s="498">
        <v>1</v>
      </c>
      <c r="K1735" s="498">
        <v>1707.31</v>
      </c>
      <c r="L1735" s="498"/>
      <c r="M1735" s="498">
        <v>1707.31</v>
      </c>
      <c r="N1735" s="498">
        <v>3</v>
      </c>
      <c r="O1735" s="498">
        <v>5121.93</v>
      </c>
      <c r="P1735" s="511"/>
      <c r="Q1735" s="499">
        <v>1707.3100000000002</v>
      </c>
    </row>
    <row r="1736" spans="1:17" ht="14.4" customHeight="1" x14ac:dyDescent="0.3">
      <c r="A1736" s="494" t="s">
        <v>2710</v>
      </c>
      <c r="B1736" s="495" t="s">
        <v>2082</v>
      </c>
      <c r="C1736" s="495" t="s">
        <v>2048</v>
      </c>
      <c r="D1736" s="495" t="s">
        <v>2131</v>
      </c>
      <c r="E1736" s="495" t="s">
        <v>2129</v>
      </c>
      <c r="F1736" s="498"/>
      <c r="G1736" s="498"/>
      <c r="H1736" s="498"/>
      <c r="I1736" s="498"/>
      <c r="J1736" s="498"/>
      <c r="K1736" s="498"/>
      <c r="L1736" s="498"/>
      <c r="M1736" s="498"/>
      <c r="N1736" s="498">
        <v>1</v>
      </c>
      <c r="O1736" s="498">
        <v>2066.3000000000002</v>
      </c>
      <c r="P1736" s="511"/>
      <c r="Q1736" s="499">
        <v>2066.3000000000002</v>
      </c>
    </row>
    <row r="1737" spans="1:17" ht="14.4" customHeight="1" x14ac:dyDescent="0.3">
      <c r="A1737" s="494" t="s">
        <v>2710</v>
      </c>
      <c r="B1737" s="495" t="s">
        <v>2082</v>
      </c>
      <c r="C1737" s="495" t="s">
        <v>2048</v>
      </c>
      <c r="D1737" s="495" t="s">
        <v>2132</v>
      </c>
      <c r="E1737" s="495" t="s">
        <v>2133</v>
      </c>
      <c r="F1737" s="498"/>
      <c r="G1737" s="498"/>
      <c r="H1737" s="498"/>
      <c r="I1737" s="498"/>
      <c r="J1737" s="498">
        <v>1</v>
      </c>
      <c r="K1737" s="498">
        <v>1932.09</v>
      </c>
      <c r="L1737" s="498"/>
      <c r="M1737" s="498">
        <v>1932.09</v>
      </c>
      <c r="N1737" s="498">
        <v>2</v>
      </c>
      <c r="O1737" s="498">
        <v>3864.18</v>
      </c>
      <c r="P1737" s="511"/>
      <c r="Q1737" s="499">
        <v>1932.09</v>
      </c>
    </row>
    <row r="1738" spans="1:17" ht="14.4" customHeight="1" x14ac:dyDescent="0.3">
      <c r="A1738" s="494" t="s">
        <v>2710</v>
      </c>
      <c r="B1738" s="495" t="s">
        <v>2082</v>
      </c>
      <c r="C1738" s="495" t="s">
        <v>2048</v>
      </c>
      <c r="D1738" s="495" t="s">
        <v>2134</v>
      </c>
      <c r="E1738" s="495" t="s">
        <v>2135</v>
      </c>
      <c r="F1738" s="498"/>
      <c r="G1738" s="498"/>
      <c r="H1738" s="498"/>
      <c r="I1738" s="498"/>
      <c r="J1738" s="498">
        <v>1</v>
      </c>
      <c r="K1738" s="498">
        <v>1027.76</v>
      </c>
      <c r="L1738" s="498"/>
      <c r="M1738" s="498">
        <v>1027.76</v>
      </c>
      <c r="N1738" s="498"/>
      <c r="O1738" s="498"/>
      <c r="P1738" s="511"/>
      <c r="Q1738" s="499"/>
    </row>
    <row r="1739" spans="1:17" ht="14.4" customHeight="1" x14ac:dyDescent="0.3">
      <c r="A1739" s="494" t="s">
        <v>2710</v>
      </c>
      <c r="B1739" s="495" t="s">
        <v>2082</v>
      </c>
      <c r="C1739" s="495" t="s">
        <v>2048</v>
      </c>
      <c r="D1739" s="495" t="s">
        <v>2136</v>
      </c>
      <c r="E1739" s="495" t="s">
        <v>2135</v>
      </c>
      <c r="F1739" s="498">
        <v>1</v>
      </c>
      <c r="G1739" s="498">
        <v>2141.85</v>
      </c>
      <c r="H1739" s="498">
        <v>1</v>
      </c>
      <c r="I1739" s="498">
        <v>2141.85</v>
      </c>
      <c r="J1739" s="498"/>
      <c r="K1739" s="498"/>
      <c r="L1739" s="498"/>
      <c r="M1739" s="498"/>
      <c r="N1739" s="498"/>
      <c r="O1739" s="498"/>
      <c r="P1739" s="511"/>
      <c r="Q1739" s="499"/>
    </row>
    <row r="1740" spans="1:17" ht="14.4" customHeight="1" x14ac:dyDescent="0.3">
      <c r="A1740" s="494" t="s">
        <v>2710</v>
      </c>
      <c r="B1740" s="495" t="s">
        <v>2082</v>
      </c>
      <c r="C1740" s="495" t="s">
        <v>2048</v>
      </c>
      <c r="D1740" s="495" t="s">
        <v>2164</v>
      </c>
      <c r="E1740" s="495" t="s">
        <v>2165</v>
      </c>
      <c r="F1740" s="498"/>
      <c r="G1740" s="498"/>
      <c r="H1740" s="498"/>
      <c r="I1740" s="498"/>
      <c r="J1740" s="498">
        <v>2</v>
      </c>
      <c r="K1740" s="498">
        <v>2005.6</v>
      </c>
      <c r="L1740" s="498"/>
      <c r="M1740" s="498">
        <v>1002.8</v>
      </c>
      <c r="N1740" s="498">
        <v>1</v>
      </c>
      <c r="O1740" s="498">
        <v>1002.8</v>
      </c>
      <c r="P1740" s="511"/>
      <c r="Q1740" s="499">
        <v>1002.8</v>
      </c>
    </row>
    <row r="1741" spans="1:17" ht="14.4" customHeight="1" x14ac:dyDescent="0.3">
      <c r="A1741" s="494" t="s">
        <v>2710</v>
      </c>
      <c r="B1741" s="495" t="s">
        <v>2082</v>
      </c>
      <c r="C1741" s="495" t="s">
        <v>2048</v>
      </c>
      <c r="D1741" s="495" t="s">
        <v>2190</v>
      </c>
      <c r="E1741" s="495" t="s">
        <v>2189</v>
      </c>
      <c r="F1741" s="498">
        <v>1</v>
      </c>
      <c r="G1741" s="498">
        <v>5259.23</v>
      </c>
      <c r="H1741" s="498">
        <v>1</v>
      </c>
      <c r="I1741" s="498">
        <v>5259.23</v>
      </c>
      <c r="J1741" s="498"/>
      <c r="K1741" s="498"/>
      <c r="L1741" s="498"/>
      <c r="M1741" s="498"/>
      <c r="N1741" s="498">
        <v>4</v>
      </c>
      <c r="O1741" s="498">
        <v>21036.92</v>
      </c>
      <c r="P1741" s="511">
        <v>4</v>
      </c>
      <c r="Q1741" s="499">
        <v>5259.23</v>
      </c>
    </row>
    <row r="1742" spans="1:17" ht="14.4" customHeight="1" x14ac:dyDescent="0.3">
      <c r="A1742" s="494" t="s">
        <v>2710</v>
      </c>
      <c r="B1742" s="495" t="s">
        <v>2082</v>
      </c>
      <c r="C1742" s="495" t="s">
        <v>2048</v>
      </c>
      <c r="D1742" s="495" t="s">
        <v>2191</v>
      </c>
      <c r="E1742" s="495" t="s">
        <v>2192</v>
      </c>
      <c r="F1742" s="498"/>
      <c r="G1742" s="498"/>
      <c r="H1742" s="498"/>
      <c r="I1742" s="498"/>
      <c r="J1742" s="498">
        <v>3</v>
      </c>
      <c r="K1742" s="498">
        <v>4492.32</v>
      </c>
      <c r="L1742" s="498"/>
      <c r="M1742" s="498">
        <v>1497.4399999999998</v>
      </c>
      <c r="N1742" s="498">
        <v>1</v>
      </c>
      <c r="O1742" s="498">
        <v>1497.44</v>
      </c>
      <c r="P1742" s="511"/>
      <c r="Q1742" s="499">
        <v>1497.44</v>
      </c>
    </row>
    <row r="1743" spans="1:17" ht="14.4" customHeight="1" x14ac:dyDescent="0.3">
      <c r="A1743" s="494" t="s">
        <v>2710</v>
      </c>
      <c r="B1743" s="495" t="s">
        <v>2082</v>
      </c>
      <c r="C1743" s="495" t="s">
        <v>2048</v>
      </c>
      <c r="D1743" s="495" t="s">
        <v>2199</v>
      </c>
      <c r="E1743" s="495" t="s">
        <v>2200</v>
      </c>
      <c r="F1743" s="498"/>
      <c r="G1743" s="498"/>
      <c r="H1743" s="498"/>
      <c r="I1743" s="498"/>
      <c r="J1743" s="498"/>
      <c r="K1743" s="498"/>
      <c r="L1743" s="498"/>
      <c r="M1743" s="498"/>
      <c r="N1743" s="498">
        <v>1</v>
      </c>
      <c r="O1743" s="498">
        <v>831.16</v>
      </c>
      <c r="P1743" s="511"/>
      <c r="Q1743" s="499">
        <v>831.16</v>
      </c>
    </row>
    <row r="1744" spans="1:17" ht="14.4" customHeight="1" x14ac:dyDescent="0.3">
      <c r="A1744" s="494" t="s">
        <v>2710</v>
      </c>
      <c r="B1744" s="495" t="s">
        <v>2082</v>
      </c>
      <c r="C1744" s="495" t="s">
        <v>2048</v>
      </c>
      <c r="D1744" s="495" t="s">
        <v>2201</v>
      </c>
      <c r="E1744" s="495" t="s">
        <v>2200</v>
      </c>
      <c r="F1744" s="498">
        <v>1</v>
      </c>
      <c r="G1744" s="498">
        <v>888.06</v>
      </c>
      <c r="H1744" s="498">
        <v>1</v>
      </c>
      <c r="I1744" s="498">
        <v>888.06</v>
      </c>
      <c r="J1744" s="498"/>
      <c r="K1744" s="498"/>
      <c r="L1744" s="498"/>
      <c r="M1744" s="498"/>
      <c r="N1744" s="498">
        <v>8</v>
      </c>
      <c r="O1744" s="498">
        <v>7104.48</v>
      </c>
      <c r="P1744" s="511">
        <v>8</v>
      </c>
      <c r="Q1744" s="499">
        <v>888.06</v>
      </c>
    </row>
    <row r="1745" spans="1:17" ht="14.4" customHeight="1" x14ac:dyDescent="0.3">
      <c r="A1745" s="494" t="s">
        <v>2710</v>
      </c>
      <c r="B1745" s="495" t="s">
        <v>2082</v>
      </c>
      <c r="C1745" s="495" t="s">
        <v>2048</v>
      </c>
      <c r="D1745" s="495" t="s">
        <v>2202</v>
      </c>
      <c r="E1745" s="495" t="s">
        <v>2203</v>
      </c>
      <c r="F1745" s="498"/>
      <c r="G1745" s="498"/>
      <c r="H1745" s="498"/>
      <c r="I1745" s="498"/>
      <c r="J1745" s="498"/>
      <c r="K1745" s="498"/>
      <c r="L1745" s="498"/>
      <c r="M1745" s="498"/>
      <c r="N1745" s="498">
        <v>2</v>
      </c>
      <c r="O1745" s="498">
        <v>1776.12</v>
      </c>
      <c r="P1745" s="511"/>
      <c r="Q1745" s="499">
        <v>888.06</v>
      </c>
    </row>
    <row r="1746" spans="1:17" ht="14.4" customHeight="1" x14ac:dyDescent="0.3">
      <c r="A1746" s="494" t="s">
        <v>2710</v>
      </c>
      <c r="B1746" s="495" t="s">
        <v>2082</v>
      </c>
      <c r="C1746" s="495" t="s">
        <v>2048</v>
      </c>
      <c r="D1746" s="495" t="s">
        <v>2206</v>
      </c>
      <c r="E1746" s="495" t="s">
        <v>2207</v>
      </c>
      <c r="F1746" s="498">
        <v>4</v>
      </c>
      <c r="G1746" s="498">
        <v>15595.2</v>
      </c>
      <c r="H1746" s="498">
        <v>1</v>
      </c>
      <c r="I1746" s="498">
        <v>3898.8</v>
      </c>
      <c r="J1746" s="498"/>
      <c r="K1746" s="498"/>
      <c r="L1746" s="498"/>
      <c r="M1746" s="498"/>
      <c r="N1746" s="498">
        <v>7</v>
      </c>
      <c r="O1746" s="498">
        <v>27291.599999999999</v>
      </c>
      <c r="P1746" s="511">
        <v>1.7499999999999998</v>
      </c>
      <c r="Q1746" s="499">
        <v>3898.7999999999997</v>
      </c>
    </row>
    <row r="1747" spans="1:17" ht="14.4" customHeight="1" x14ac:dyDescent="0.3">
      <c r="A1747" s="494" t="s">
        <v>2710</v>
      </c>
      <c r="B1747" s="495" t="s">
        <v>2082</v>
      </c>
      <c r="C1747" s="495" t="s">
        <v>2048</v>
      </c>
      <c r="D1747" s="495" t="s">
        <v>2489</v>
      </c>
      <c r="E1747" s="495" t="s">
        <v>2490</v>
      </c>
      <c r="F1747" s="498"/>
      <c r="G1747" s="498"/>
      <c r="H1747" s="498"/>
      <c r="I1747" s="498"/>
      <c r="J1747" s="498"/>
      <c r="K1747" s="498"/>
      <c r="L1747" s="498"/>
      <c r="M1747" s="498"/>
      <c r="N1747" s="498">
        <v>9</v>
      </c>
      <c r="O1747" s="498">
        <v>32801.22</v>
      </c>
      <c r="P1747" s="511"/>
      <c r="Q1747" s="499">
        <v>3644.58</v>
      </c>
    </row>
    <row r="1748" spans="1:17" ht="14.4" customHeight="1" x14ac:dyDescent="0.3">
      <c r="A1748" s="494" t="s">
        <v>2710</v>
      </c>
      <c r="B1748" s="495" t="s">
        <v>2082</v>
      </c>
      <c r="C1748" s="495" t="s">
        <v>2048</v>
      </c>
      <c r="D1748" s="495" t="s">
        <v>2218</v>
      </c>
      <c r="E1748" s="495" t="s">
        <v>2219</v>
      </c>
      <c r="F1748" s="498">
        <v>1</v>
      </c>
      <c r="G1748" s="498">
        <v>359.1</v>
      </c>
      <c r="H1748" s="498">
        <v>1</v>
      </c>
      <c r="I1748" s="498">
        <v>359.1</v>
      </c>
      <c r="J1748" s="498"/>
      <c r="K1748" s="498"/>
      <c r="L1748" s="498"/>
      <c r="M1748" s="498"/>
      <c r="N1748" s="498">
        <v>5</v>
      </c>
      <c r="O1748" s="498">
        <v>1795.5</v>
      </c>
      <c r="P1748" s="511">
        <v>5</v>
      </c>
      <c r="Q1748" s="499">
        <v>359.1</v>
      </c>
    </row>
    <row r="1749" spans="1:17" ht="14.4" customHeight="1" x14ac:dyDescent="0.3">
      <c r="A1749" s="494" t="s">
        <v>2710</v>
      </c>
      <c r="B1749" s="495" t="s">
        <v>2082</v>
      </c>
      <c r="C1749" s="495" t="s">
        <v>2048</v>
      </c>
      <c r="D1749" s="495" t="s">
        <v>2222</v>
      </c>
      <c r="E1749" s="495" t="s">
        <v>2223</v>
      </c>
      <c r="F1749" s="498"/>
      <c r="G1749" s="498"/>
      <c r="H1749" s="498"/>
      <c r="I1749" s="498"/>
      <c r="J1749" s="498"/>
      <c r="K1749" s="498"/>
      <c r="L1749" s="498"/>
      <c r="M1749" s="498"/>
      <c r="N1749" s="498">
        <v>1</v>
      </c>
      <c r="O1749" s="498">
        <v>893.9</v>
      </c>
      <c r="P1749" s="511"/>
      <c r="Q1749" s="499">
        <v>893.9</v>
      </c>
    </row>
    <row r="1750" spans="1:17" ht="14.4" customHeight="1" x14ac:dyDescent="0.3">
      <c r="A1750" s="494" t="s">
        <v>2710</v>
      </c>
      <c r="B1750" s="495" t="s">
        <v>2082</v>
      </c>
      <c r="C1750" s="495" t="s">
        <v>2048</v>
      </c>
      <c r="D1750" s="495" t="s">
        <v>2224</v>
      </c>
      <c r="E1750" s="495" t="s">
        <v>2225</v>
      </c>
      <c r="F1750" s="498">
        <v>1</v>
      </c>
      <c r="G1750" s="498">
        <v>16831.689999999999</v>
      </c>
      <c r="H1750" s="498">
        <v>1</v>
      </c>
      <c r="I1750" s="498">
        <v>16831.689999999999</v>
      </c>
      <c r="J1750" s="498">
        <v>1</v>
      </c>
      <c r="K1750" s="498">
        <v>16831.689999999999</v>
      </c>
      <c r="L1750" s="498">
        <v>1</v>
      </c>
      <c r="M1750" s="498">
        <v>16831.689999999999</v>
      </c>
      <c r="N1750" s="498">
        <v>3</v>
      </c>
      <c r="O1750" s="498">
        <v>50495.069999999992</v>
      </c>
      <c r="P1750" s="511">
        <v>3</v>
      </c>
      <c r="Q1750" s="499">
        <v>16831.689999999999</v>
      </c>
    </row>
    <row r="1751" spans="1:17" ht="14.4" customHeight="1" x14ac:dyDescent="0.3">
      <c r="A1751" s="494" t="s">
        <v>2710</v>
      </c>
      <c r="B1751" s="495" t="s">
        <v>2082</v>
      </c>
      <c r="C1751" s="495" t="s">
        <v>2048</v>
      </c>
      <c r="D1751" s="495" t="s">
        <v>2228</v>
      </c>
      <c r="E1751" s="495" t="s">
        <v>2229</v>
      </c>
      <c r="F1751" s="498">
        <v>2</v>
      </c>
      <c r="G1751" s="498">
        <v>13174.26</v>
      </c>
      <c r="H1751" s="498">
        <v>1</v>
      </c>
      <c r="I1751" s="498">
        <v>6587.13</v>
      </c>
      <c r="J1751" s="498"/>
      <c r="K1751" s="498"/>
      <c r="L1751" s="498"/>
      <c r="M1751" s="498"/>
      <c r="N1751" s="498">
        <v>4</v>
      </c>
      <c r="O1751" s="498">
        <v>26348.52</v>
      </c>
      <c r="P1751" s="511">
        <v>2</v>
      </c>
      <c r="Q1751" s="499">
        <v>6587.13</v>
      </c>
    </row>
    <row r="1752" spans="1:17" ht="14.4" customHeight="1" x14ac:dyDescent="0.3">
      <c r="A1752" s="494" t="s">
        <v>2710</v>
      </c>
      <c r="B1752" s="495" t="s">
        <v>2082</v>
      </c>
      <c r="C1752" s="495" t="s">
        <v>2048</v>
      </c>
      <c r="D1752" s="495" t="s">
        <v>2230</v>
      </c>
      <c r="E1752" s="495" t="s">
        <v>2231</v>
      </c>
      <c r="F1752" s="498">
        <v>1</v>
      </c>
      <c r="G1752" s="498">
        <v>1841.62</v>
      </c>
      <c r="H1752" s="498">
        <v>1</v>
      </c>
      <c r="I1752" s="498">
        <v>1841.62</v>
      </c>
      <c r="J1752" s="498"/>
      <c r="K1752" s="498"/>
      <c r="L1752" s="498"/>
      <c r="M1752" s="498"/>
      <c r="N1752" s="498">
        <v>2</v>
      </c>
      <c r="O1752" s="498">
        <v>3683.24</v>
      </c>
      <c r="P1752" s="511">
        <v>2</v>
      </c>
      <c r="Q1752" s="499">
        <v>1841.62</v>
      </c>
    </row>
    <row r="1753" spans="1:17" ht="14.4" customHeight="1" x14ac:dyDescent="0.3">
      <c r="A1753" s="494" t="s">
        <v>2710</v>
      </c>
      <c r="B1753" s="495" t="s">
        <v>2082</v>
      </c>
      <c r="C1753" s="495" t="s">
        <v>2048</v>
      </c>
      <c r="D1753" s="495" t="s">
        <v>2244</v>
      </c>
      <c r="E1753" s="495" t="s">
        <v>2245</v>
      </c>
      <c r="F1753" s="498"/>
      <c r="G1753" s="498"/>
      <c r="H1753" s="498"/>
      <c r="I1753" s="498"/>
      <c r="J1753" s="498"/>
      <c r="K1753" s="498"/>
      <c r="L1753" s="498"/>
      <c r="M1753" s="498"/>
      <c r="N1753" s="498">
        <v>1</v>
      </c>
      <c r="O1753" s="498">
        <v>3106.5</v>
      </c>
      <c r="P1753" s="511"/>
      <c r="Q1753" s="499">
        <v>3106.5</v>
      </c>
    </row>
    <row r="1754" spans="1:17" ht="14.4" customHeight="1" x14ac:dyDescent="0.3">
      <c r="A1754" s="494" t="s">
        <v>2710</v>
      </c>
      <c r="B1754" s="495" t="s">
        <v>2082</v>
      </c>
      <c r="C1754" s="495" t="s">
        <v>2048</v>
      </c>
      <c r="D1754" s="495" t="s">
        <v>2711</v>
      </c>
      <c r="E1754" s="495" t="s">
        <v>2712</v>
      </c>
      <c r="F1754" s="498"/>
      <c r="G1754" s="498"/>
      <c r="H1754" s="498"/>
      <c r="I1754" s="498"/>
      <c r="J1754" s="498"/>
      <c r="K1754" s="498"/>
      <c r="L1754" s="498"/>
      <c r="M1754" s="498"/>
      <c r="N1754" s="498">
        <v>1</v>
      </c>
      <c r="O1754" s="498">
        <v>11608.31</v>
      </c>
      <c r="P1754" s="511"/>
      <c r="Q1754" s="499">
        <v>11608.31</v>
      </c>
    </row>
    <row r="1755" spans="1:17" ht="14.4" customHeight="1" x14ac:dyDescent="0.3">
      <c r="A1755" s="494" t="s">
        <v>2710</v>
      </c>
      <c r="B1755" s="495" t="s">
        <v>2082</v>
      </c>
      <c r="C1755" s="495" t="s">
        <v>2048</v>
      </c>
      <c r="D1755" s="495" t="s">
        <v>2246</v>
      </c>
      <c r="E1755" s="495" t="s">
        <v>2247</v>
      </c>
      <c r="F1755" s="498"/>
      <c r="G1755" s="498"/>
      <c r="H1755" s="498"/>
      <c r="I1755" s="498"/>
      <c r="J1755" s="498"/>
      <c r="K1755" s="498"/>
      <c r="L1755" s="498"/>
      <c r="M1755" s="498"/>
      <c r="N1755" s="498">
        <v>1</v>
      </c>
      <c r="O1755" s="498">
        <v>380.86</v>
      </c>
      <c r="P1755" s="511"/>
      <c r="Q1755" s="499">
        <v>380.86</v>
      </c>
    </row>
    <row r="1756" spans="1:17" ht="14.4" customHeight="1" x14ac:dyDescent="0.3">
      <c r="A1756" s="494" t="s">
        <v>2710</v>
      </c>
      <c r="B1756" s="495" t="s">
        <v>2082</v>
      </c>
      <c r="C1756" s="495" t="s">
        <v>2048</v>
      </c>
      <c r="D1756" s="495" t="s">
        <v>2661</v>
      </c>
      <c r="E1756" s="495" t="s">
        <v>2662</v>
      </c>
      <c r="F1756" s="498"/>
      <c r="G1756" s="498"/>
      <c r="H1756" s="498"/>
      <c r="I1756" s="498"/>
      <c r="J1756" s="498"/>
      <c r="K1756" s="498"/>
      <c r="L1756" s="498"/>
      <c r="M1756" s="498"/>
      <c r="N1756" s="498">
        <v>1</v>
      </c>
      <c r="O1756" s="498">
        <v>3178.63</v>
      </c>
      <c r="P1756" s="511"/>
      <c r="Q1756" s="499">
        <v>3178.63</v>
      </c>
    </row>
    <row r="1757" spans="1:17" ht="14.4" customHeight="1" x14ac:dyDescent="0.3">
      <c r="A1757" s="494" t="s">
        <v>2710</v>
      </c>
      <c r="B1757" s="495" t="s">
        <v>2082</v>
      </c>
      <c r="C1757" s="495" t="s">
        <v>2057</v>
      </c>
      <c r="D1757" s="495" t="s">
        <v>2262</v>
      </c>
      <c r="E1757" s="495" t="s">
        <v>2263</v>
      </c>
      <c r="F1757" s="498">
        <v>22</v>
      </c>
      <c r="G1757" s="498">
        <v>4488</v>
      </c>
      <c r="H1757" s="498">
        <v>1</v>
      </c>
      <c r="I1757" s="498">
        <v>204</v>
      </c>
      <c r="J1757" s="498">
        <v>6</v>
      </c>
      <c r="K1757" s="498">
        <v>1230</v>
      </c>
      <c r="L1757" s="498">
        <v>0.27406417112299464</v>
      </c>
      <c r="M1757" s="498">
        <v>205</v>
      </c>
      <c r="N1757" s="498">
        <v>19</v>
      </c>
      <c r="O1757" s="498">
        <v>3906</v>
      </c>
      <c r="P1757" s="511">
        <v>0.8703208556149733</v>
      </c>
      <c r="Q1757" s="499">
        <v>205.57894736842104</v>
      </c>
    </row>
    <row r="1758" spans="1:17" ht="14.4" customHeight="1" x14ac:dyDescent="0.3">
      <c r="A1758" s="494" t="s">
        <v>2710</v>
      </c>
      <c r="B1758" s="495" t="s">
        <v>2082</v>
      </c>
      <c r="C1758" s="495" t="s">
        <v>2057</v>
      </c>
      <c r="D1758" s="495" t="s">
        <v>2264</v>
      </c>
      <c r="E1758" s="495" t="s">
        <v>2265</v>
      </c>
      <c r="F1758" s="498">
        <v>66</v>
      </c>
      <c r="G1758" s="498">
        <v>9834</v>
      </c>
      <c r="H1758" s="498">
        <v>1</v>
      </c>
      <c r="I1758" s="498">
        <v>149</v>
      </c>
      <c r="J1758" s="498">
        <v>73</v>
      </c>
      <c r="K1758" s="498">
        <v>10950</v>
      </c>
      <c r="L1758" s="498">
        <v>1.1134838316046369</v>
      </c>
      <c r="M1758" s="498">
        <v>150</v>
      </c>
      <c r="N1758" s="498">
        <v>87</v>
      </c>
      <c r="O1758" s="498">
        <v>13097</v>
      </c>
      <c r="P1758" s="511">
        <v>1.3318080130160668</v>
      </c>
      <c r="Q1758" s="499">
        <v>150.54022988505747</v>
      </c>
    </row>
    <row r="1759" spans="1:17" ht="14.4" customHeight="1" x14ac:dyDescent="0.3">
      <c r="A1759" s="494" t="s">
        <v>2710</v>
      </c>
      <c r="B1759" s="495" t="s">
        <v>2082</v>
      </c>
      <c r="C1759" s="495" t="s">
        <v>2057</v>
      </c>
      <c r="D1759" s="495" t="s">
        <v>2266</v>
      </c>
      <c r="E1759" s="495" t="s">
        <v>2267</v>
      </c>
      <c r="F1759" s="498">
        <v>41</v>
      </c>
      <c r="G1759" s="498">
        <v>7421</v>
      </c>
      <c r="H1759" s="498">
        <v>1</v>
      </c>
      <c r="I1759" s="498">
        <v>181</v>
      </c>
      <c r="J1759" s="498">
        <v>52</v>
      </c>
      <c r="K1759" s="498">
        <v>9464</v>
      </c>
      <c r="L1759" s="498">
        <v>1.2752998248214527</v>
      </c>
      <c r="M1759" s="498">
        <v>182</v>
      </c>
      <c r="N1759" s="498">
        <v>34</v>
      </c>
      <c r="O1759" s="498">
        <v>6208</v>
      </c>
      <c r="P1759" s="511">
        <v>0.83654494003503566</v>
      </c>
      <c r="Q1759" s="499">
        <v>182.58823529411765</v>
      </c>
    </row>
    <row r="1760" spans="1:17" ht="14.4" customHeight="1" x14ac:dyDescent="0.3">
      <c r="A1760" s="494" t="s">
        <v>2710</v>
      </c>
      <c r="B1760" s="495" t="s">
        <v>2082</v>
      </c>
      <c r="C1760" s="495" t="s">
        <v>2057</v>
      </c>
      <c r="D1760" s="495" t="s">
        <v>2268</v>
      </c>
      <c r="E1760" s="495" t="s">
        <v>2269</v>
      </c>
      <c r="F1760" s="498">
        <v>489</v>
      </c>
      <c r="G1760" s="498">
        <v>60636</v>
      </c>
      <c r="H1760" s="498">
        <v>1</v>
      </c>
      <c r="I1760" s="498">
        <v>124</v>
      </c>
      <c r="J1760" s="498">
        <v>378</v>
      </c>
      <c r="K1760" s="498">
        <v>46872</v>
      </c>
      <c r="L1760" s="498">
        <v>0.77300613496932513</v>
      </c>
      <c r="M1760" s="498">
        <v>124</v>
      </c>
      <c r="N1760" s="498">
        <v>331</v>
      </c>
      <c r="O1760" s="498">
        <v>41245</v>
      </c>
      <c r="P1760" s="511">
        <v>0.68020647799986811</v>
      </c>
      <c r="Q1760" s="499">
        <v>124.60725075528701</v>
      </c>
    </row>
    <row r="1761" spans="1:17" ht="14.4" customHeight="1" x14ac:dyDescent="0.3">
      <c r="A1761" s="494" t="s">
        <v>2710</v>
      </c>
      <c r="B1761" s="495" t="s">
        <v>2082</v>
      </c>
      <c r="C1761" s="495" t="s">
        <v>2057</v>
      </c>
      <c r="D1761" s="495" t="s">
        <v>2270</v>
      </c>
      <c r="E1761" s="495" t="s">
        <v>2271</v>
      </c>
      <c r="F1761" s="498">
        <v>1289</v>
      </c>
      <c r="G1761" s="498">
        <v>278424</v>
      </c>
      <c r="H1761" s="498">
        <v>1</v>
      </c>
      <c r="I1761" s="498">
        <v>216</v>
      </c>
      <c r="J1761" s="498">
        <v>1299</v>
      </c>
      <c r="K1761" s="498">
        <v>281883</v>
      </c>
      <c r="L1761" s="498">
        <v>1.0124234979743125</v>
      </c>
      <c r="M1761" s="498">
        <v>217</v>
      </c>
      <c r="N1761" s="498">
        <v>1284</v>
      </c>
      <c r="O1761" s="498">
        <v>279324</v>
      </c>
      <c r="P1761" s="511">
        <v>1.0032324799586243</v>
      </c>
      <c r="Q1761" s="499">
        <v>217.54205607476635</v>
      </c>
    </row>
    <row r="1762" spans="1:17" ht="14.4" customHeight="1" x14ac:dyDescent="0.3">
      <c r="A1762" s="494" t="s">
        <v>2710</v>
      </c>
      <c r="B1762" s="495" t="s">
        <v>2082</v>
      </c>
      <c r="C1762" s="495" t="s">
        <v>2057</v>
      </c>
      <c r="D1762" s="495" t="s">
        <v>2272</v>
      </c>
      <c r="E1762" s="495" t="s">
        <v>2273</v>
      </c>
      <c r="F1762" s="498">
        <v>39</v>
      </c>
      <c r="G1762" s="498">
        <v>8424</v>
      </c>
      <c r="H1762" s="498">
        <v>1</v>
      </c>
      <c r="I1762" s="498">
        <v>216</v>
      </c>
      <c r="J1762" s="498">
        <v>50</v>
      </c>
      <c r="K1762" s="498">
        <v>10850</v>
      </c>
      <c r="L1762" s="498">
        <v>1.2879867046533713</v>
      </c>
      <c r="M1762" s="498">
        <v>217</v>
      </c>
      <c r="N1762" s="498">
        <v>59</v>
      </c>
      <c r="O1762" s="498">
        <v>12829</v>
      </c>
      <c r="P1762" s="511">
        <v>1.5229107312440646</v>
      </c>
      <c r="Q1762" s="499">
        <v>217.4406779661017</v>
      </c>
    </row>
    <row r="1763" spans="1:17" ht="14.4" customHeight="1" x14ac:dyDescent="0.3">
      <c r="A1763" s="494" t="s">
        <v>2710</v>
      </c>
      <c r="B1763" s="495" t="s">
        <v>2082</v>
      </c>
      <c r="C1763" s="495" t="s">
        <v>2057</v>
      </c>
      <c r="D1763" s="495" t="s">
        <v>2274</v>
      </c>
      <c r="E1763" s="495" t="s">
        <v>2275</v>
      </c>
      <c r="F1763" s="498"/>
      <c r="G1763" s="498"/>
      <c r="H1763" s="498"/>
      <c r="I1763" s="498"/>
      <c r="J1763" s="498"/>
      <c r="K1763" s="498"/>
      <c r="L1763" s="498"/>
      <c r="M1763" s="498"/>
      <c r="N1763" s="498">
        <v>3</v>
      </c>
      <c r="O1763" s="498">
        <v>1038</v>
      </c>
      <c r="P1763" s="511"/>
      <c r="Q1763" s="499">
        <v>346</v>
      </c>
    </row>
    <row r="1764" spans="1:17" ht="14.4" customHeight="1" x14ac:dyDescent="0.3">
      <c r="A1764" s="494" t="s">
        <v>2710</v>
      </c>
      <c r="B1764" s="495" t="s">
        <v>2082</v>
      </c>
      <c r="C1764" s="495" t="s">
        <v>2057</v>
      </c>
      <c r="D1764" s="495" t="s">
        <v>2276</v>
      </c>
      <c r="E1764" s="495" t="s">
        <v>2277</v>
      </c>
      <c r="F1764" s="498">
        <v>2</v>
      </c>
      <c r="G1764" s="498">
        <v>436</v>
      </c>
      <c r="H1764" s="498">
        <v>1</v>
      </c>
      <c r="I1764" s="498">
        <v>218</v>
      </c>
      <c r="J1764" s="498">
        <v>3</v>
      </c>
      <c r="K1764" s="498">
        <v>657</v>
      </c>
      <c r="L1764" s="498">
        <v>1.5068807339449541</v>
      </c>
      <c r="M1764" s="498">
        <v>219</v>
      </c>
      <c r="N1764" s="498">
        <v>9</v>
      </c>
      <c r="O1764" s="498">
        <v>1977</v>
      </c>
      <c r="P1764" s="511">
        <v>4.5344036697247709</v>
      </c>
      <c r="Q1764" s="499">
        <v>219.66666666666666</v>
      </c>
    </row>
    <row r="1765" spans="1:17" ht="14.4" customHeight="1" x14ac:dyDescent="0.3">
      <c r="A1765" s="494" t="s">
        <v>2710</v>
      </c>
      <c r="B1765" s="495" t="s">
        <v>2082</v>
      </c>
      <c r="C1765" s="495" t="s">
        <v>2057</v>
      </c>
      <c r="D1765" s="495" t="s">
        <v>2284</v>
      </c>
      <c r="E1765" s="495" t="s">
        <v>2285</v>
      </c>
      <c r="F1765" s="498">
        <v>1</v>
      </c>
      <c r="G1765" s="498">
        <v>448</v>
      </c>
      <c r="H1765" s="498">
        <v>1</v>
      </c>
      <c r="I1765" s="498">
        <v>448</v>
      </c>
      <c r="J1765" s="498">
        <v>1</v>
      </c>
      <c r="K1765" s="498">
        <v>449</v>
      </c>
      <c r="L1765" s="498">
        <v>1.0022321428571428</v>
      </c>
      <c r="M1765" s="498">
        <v>449</v>
      </c>
      <c r="N1765" s="498"/>
      <c r="O1765" s="498"/>
      <c r="P1765" s="511"/>
      <c r="Q1765" s="499"/>
    </row>
    <row r="1766" spans="1:17" ht="14.4" customHeight="1" x14ac:dyDescent="0.3">
      <c r="A1766" s="494" t="s">
        <v>2710</v>
      </c>
      <c r="B1766" s="495" t="s">
        <v>2082</v>
      </c>
      <c r="C1766" s="495" t="s">
        <v>2057</v>
      </c>
      <c r="D1766" s="495" t="s">
        <v>2294</v>
      </c>
      <c r="E1766" s="495" t="s">
        <v>2295</v>
      </c>
      <c r="F1766" s="498"/>
      <c r="G1766" s="498"/>
      <c r="H1766" s="498"/>
      <c r="I1766" s="498"/>
      <c r="J1766" s="498">
        <v>1</v>
      </c>
      <c r="K1766" s="498">
        <v>326</v>
      </c>
      <c r="L1766" s="498"/>
      <c r="M1766" s="498">
        <v>326</v>
      </c>
      <c r="N1766" s="498">
        <v>3</v>
      </c>
      <c r="O1766" s="498">
        <v>981</v>
      </c>
      <c r="P1766" s="511"/>
      <c r="Q1766" s="499">
        <v>327</v>
      </c>
    </row>
    <row r="1767" spans="1:17" ht="14.4" customHeight="1" x14ac:dyDescent="0.3">
      <c r="A1767" s="494" t="s">
        <v>2710</v>
      </c>
      <c r="B1767" s="495" t="s">
        <v>2082</v>
      </c>
      <c r="C1767" s="495" t="s">
        <v>2057</v>
      </c>
      <c r="D1767" s="495" t="s">
        <v>2300</v>
      </c>
      <c r="E1767" s="495" t="s">
        <v>2301</v>
      </c>
      <c r="F1767" s="498">
        <v>2</v>
      </c>
      <c r="G1767" s="498">
        <v>8244</v>
      </c>
      <c r="H1767" s="498">
        <v>1</v>
      </c>
      <c r="I1767" s="498">
        <v>4122</v>
      </c>
      <c r="J1767" s="498">
        <v>3</v>
      </c>
      <c r="K1767" s="498">
        <v>12381</v>
      </c>
      <c r="L1767" s="498">
        <v>1.5018195050946144</v>
      </c>
      <c r="M1767" s="498">
        <v>4127</v>
      </c>
      <c r="N1767" s="498">
        <v>5</v>
      </c>
      <c r="O1767" s="498">
        <v>20643</v>
      </c>
      <c r="P1767" s="511">
        <v>2.5040029112081514</v>
      </c>
      <c r="Q1767" s="499">
        <v>4128.6000000000004</v>
      </c>
    </row>
    <row r="1768" spans="1:17" ht="14.4" customHeight="1" x14ac:dyDescent="0.3">
      <c r="A1768" s="494" t="s">
        <v>2710</v>
      </c>
      <c r="B1768" s="495" t="s">
        <v>2082</v>
      </c>
      <c r="C1768" s="495" t="s">
        <v>2057</v>
      </c>
      <c r="D1768" s="495" t="s">
        <v>2314</v>
      </c>
      <c r="E1768" s="495" t="s">
        <v>2315</v>
      </c>
      <c r="F1768" s="498">
        <v>10</v>
      </c>
      <c r="G1768" s="498">
        <v>38110</v>
      </c>
      <c r="H1768" s="498">
        <v>1</v>
      </c>
      <c r="I1768" s="498">
        <v>3811</v>
      </c>
      <c r="J1768" s="498">
        <v>7</v>
      </c>
      <c r="K1768" s="498">
        <v>26705</v>
      </c>
      <c r="L1768" s="498">
        <v>0.70073471529782205</v>
      </c>
      <c r="M1768" s="498">
        <v>3815</v>
      </c>
      <c r="N1768" s="498">
        <v>12</v>
      </c>
      <c r="O1768" s="498">
        <v>45786</v>
      </c>
      <c r="P1768" s="511">
        <v>1.201416950931514</v>
      </c>
      <c r="Q1768" s="499">
        <v>3815.5</v>
      </c>
    </row>
    <row r="1769" spans="1:17" ht="14.4" customHeight="1" x14ac:dyDescent="0.3">
      <c r="A1769" s="494" t="s">
        <v>2710</v>
      </c>
      <c r="B1769" s="495" t="s">
        <v>2082</v>
      </c>
      <c r="C1769" s="495" t="s">
        <v>2057</v>
      </c>
      <c r="D1769" s="495" t="s">
        <v>2316</v>
      </c>
      <c r="E1769" s="495" t="s">
        <v>2317</v>
      </c>
      <c r="F1769" s="498"/>
      <c r="G1769" s="498"/>
      <c r="H1769" s="498"/>
      <c r="I1769" s="498"/>
      <c r="J1769" s="498">
        <v>3</v>
      </c>
      <c r="K1769" s="498">
        <v>15450</v>
      </c>
      <c r="L1769" s="498"/>
      <c r="M1769" s="498">
        <v>5150</v>
      </c>
      <c r="N1769" s="498">
        <v>1</v>
      </c>
      <c r="O1769" s="498">
        <v>5158</v>
      </c>
      <c r="P1769" s="511"/>
      <c r="Q1769" s="499">
        <v>5158</v>
      </c>
    </row>
    <row r="1770" spans="1:17" ht="14.4" customHeight="1" x14ac:dyDescent="0.3">
      <c r="A1770" s="494" t="s">
        <v>2710</v>
      </c>
      <c r="B1770" s="495" t="s">
        <v>2082</v>
      </c>
      <c r="C1770" s="495" t="s">
        <v>2057</v>
      </c>
      <c r="D1770" s="495" t="s">
        <v>2330</v>
      </c>
      <c r="E1770" s="495" t="s">
        <v>2331</v>
      </c>
      <c r="F1770" s="498">
        <v>21</v>
      </c>
      <c r="G1770" s="498">
        <v>26796</v>
      </c>
      <c r="H1770" s="498">
        <v>1</v>
      </c>
      <c r="I1770" s="498">
        <v>1276</v>
      </c>
      <c r="J1770" s="498">
        <v>13</v>
      </c>
      <c r="K1770" s="498">
        <v>16601</v>
      </c>
      <c r="L1770" s="498">
        <v>0.61953276608449026</v>
      </c>
      <c r="M1770" s="498">
        <v>1277</v>
      </c>
      <c r="N1770" s="498">
        <v>19</v>
      </c>
      <c r="O1770" s="498">
        <v>24290</v>
      </c>
      <c r="P1770" s="511">
        <v>0.90647857889237204</v>
      </c>
      <c r="Q1770" s="499">
        <v>1278.421052631579</v>
      </c>
    </row>
    <row r="1771" spans="1:17" ht="14.4" customHeight="1" x14ac:dyDescent="0.3">
      <c r="A1771" s="494" t="s">
        <v>2710</v>
      </c>
      <c r="B1771" s="495" t="s">
        <v>2082</v>
      </c>
      <c r="C1771" s="495" t="s">
        <v>2057</v>
      </c>
      <c r="D1771" s="495" t="s">
        <v>2332</v>
      </c>
      <c r="E1771" s="495" t="s">
        <v>2333</v>
      </c>
      <c r="F1771" s="498">
        <v>16</v>
      </c>
      <c r="G1771" s="498">
        <v>18608</v>
      </c>
      <c r="H1771" s="498">
        <v>1</v>
      </c>
      <c r="I1771" s="498">
        <v>1163</v>
      </c>
      <c r="J1771" s="498">
        <v>12</v>
      </c>
      <c r="K1771" s="498">
        <v>13968</v>
      </c>
      <c r="L1771" s="498">
        <v>0.75064488392089423</v>
      </c>
      <c r="M1771" s="498">
        <v>1164</v>
      </c>
      <c r="N1771" s="498">
        <v>3</v>
      </c>
      <c r="O1771" s="498">
        <v>3496</v>
      </c>
      <c r="P1771" s="511">
        <v>0.1878761822871883</v>
      </c>
      <c r="Q1771" s="499">
        <v>1165.3333333333333</v>
      </c>
    </row>
    <row r="1772" spans="1:17" ht="14.4" customHeight="1" x14ac:dyDescent="0.3">
      <c r="A1772" s="494" t="s">
        <v>2710</v>
      </c>
      <c r="B1772" s="495" t="s">
        <v>2082</v>
      </c>
      <c r="C1772" s="495" t="s">
        <v>2057</v>
      </c>
      <c r="D1772" s="495" t="s">
        <v>2334</v>
      </c>
      <c r="E1772" s="495" t="s">
        <v>2335</v>
      </c>
      <c r="F1772" s="498">
        <v>24</v>
      </c>
      <c r="G1772" s="498">
        <v>121560</v>
      </c>
      <c r="H1772" s="498">
        <v>1</v>
      </c>
      <c r="I1772" s="498">
        <v>5065</v>
      </c>
      <c r="J1772" s="498">
        <v>19</v>
      </c>
      <c r="K1772" s="498">
        <v>96292</v>
      </c>
      <c r="L1772" s="498">
        <v>0.79213557091148401</v>
      </c>
      <c r="M1772" s="498">
        <v>5068</v>
      </c>
      <c r="N1772" s="498">
        <v>29</v>
      </c>
      <c r="O1772" s="498">
        <v>147080</v>
      </c>
      <c r="P1772" s="511">
        <v>1.2099374794340243</v>
      </c>
      <c r="Q1772" s="499">
        <v>5071.7241379310344</v>
      </c>
    </row>
    <row r="1773" spans="1:17" ht="14.4" customHeight="1" x14ac:dyDescent="0.3">
      <c r="A1773" s="494" t="s">
        <v>2710</v>
      </c>
      <c r="B1773" s="495" t="s">
        <v>2082</v>
      </c>
      <c r="C1773" s="495" t="s">
        <v>2057</v>
      </c>
      <c r="D1773" s="495" t="s">
        <v>2336</v>
      </c>
      <c r="E1773" s="495" t="s">
        <v>2337</v>
      </c>
      <c r="F1773" s="498"/>
      <c r="G1773" s="498"/>
      <c r="H1773" s="498"/>
      <c r="I1773" s="498"/>
      <c r="J1773" s="498"/>
      <c r="K1773" s="498"/>
      <c r="L1773" s="498"/>
      <c r="M1773" s="498"/>
      <c r="N1773" s="498">
        <v>1</v>
      </c>
      <c r="O1773" s="498">
        <v>7681</v>
      </c>
      <c r="P1773" s="511"/>
      <c r="Q1773" s="499">
        <v>7681</v>
      </c>
    </row>
    <row r="1774" spans="1:17" ht="14.4" customHeight="1" x14ac:dyDescent="0.3">
      <c r="A1774" s="494" t="s">
        <v>2710</v>
      </c>
      <c r="B1774" s="495" t="s">
        <v>2082</v>
      </c>
      <c r="C1774" s="495" t="s">
        <v>2057</v>
      </c>
      <c r="D1774" s="495" t="s">
        <v>2338</v>
      </c>
      <c r="E1774" s="495" t="s">
        <v>2339</v>
      </c>
      <c r="F1774" s="498"/>
      <c r="G1774" s="498"/>
      <c r="H1774" s="498"/>
      <c r="I1774" s="498"/>
      <c r="J1774" s="498">
        <v>1</v>
      </c>
      <c r="K1774" s="498">
        <v>5508</v>
      </c>
      <c r="L1774" s="498"/>
      <c r="M1774" s="498">
        <v>5508</v>
      </c>
      <c r="N1774" s="498">
        <v>2</v>
      </c>
      <c r="O1774" s="498">
        <v>11022</v>
      </c>
      <c r="P1774" s="511"/>
      <c r="Q1774" s="499">
        <v>5511</v>
      </c>
    </row>
    <row r="1775" spans="1:17" ht="14.4" customHeight="1" x14ac:dyDescent="0.3">
      <c r="A1775" s="494" t="s">
        <v>2710</v>
      </c>
      <c r="B1775" s="495" t="s">
        <v>2082</v>
      </c>
      <c r="C1775" s="495" t="s">
        <v>2057</v>
      </c>
      <c r="D1775" s="495" t="s">
        <v>2340</v>
      </c>
      <c r="E1775" s="495" t="s">
        <v>2341</v>
      </c>
      <c r="F1775" s="498"/>
      <c r="G1775" s="498"/>
      <c r="H1775" s="498"/>
      <c r="I1775" s="498"/>
      <c r="J1775" s="498"/>
      <c r="K1775" s="498"/>
      <c r="L1775" s="498"/>
      <c r="M1775" s="498"/>
      <c r="N1775" s="498">
        <v>3</v>
      </c>
      <c r="O1775" s="498">
        <v>2233</v>
      </c>
      <c r="P1775" s="511"/>
      <c r="Q1775" s="499">
        <v>744.33333333333337</v>
      </c>
    </row>
    <row r="1776" spans="1:17" ht="14.4" customHeight="1" x14ac:dyDescent="0.3">
      <c r="A1776" s="494" t="s">
        <v>2710</v>
      </c>
      <c r="B1776" s="495" t="s">
        <v>2082</v>
      </c>
      <c r="C1776" s="495" t="s">
        <v>2057</v>
      </c>
      <c r="D1776" s="495" t="s">
        <v>2342</v>
      </c>
      <c r="E1776" s="495" t="s">
        <v>2343</v>
      </c>
      <c r="F1776" s="498">
        <v>462</v>
      </c>
      <c r="G1776" s="498">
        <v>79464</v>
      </c>
      <c r="H1776" s="498">
        <v>1</v>
      </c>
      <c r="I1776" s="498">
        <v>172</v>
      </c>
      <c r="J1776" s="498">
        <v>455</v>
      </c>
      <c r="K1776" s="498">
        <v>78715</v>
      </c>
      <c r="L1776" s="498">
        <v>0.99057434813248768</v>
      </c>
      <c r="M1776" s="498">
        <v>173</v>
      </c>
      <c r="N1776" s="498">
        <v>455</v>
      </c>
      <c r="O1776" s="498">
        <v>78974</v>
      </c>
      <c r="P1776" s="511">
        <v>0.99383368569415076</v>
      </c>
      <c r="Q1776" s="499">
        <v>173.56923076923076</v>
      </c>
    </row>
    <row r="1777" spans="1:17" ht="14.4" customHeight="1" x14ac:dyDescent="0.3">
      <c r="A1777" s="494" t="s">
        <v>2710</v>
      </c>
      <c r="B1777" s="495" t="s">
        <v>2082</v>
      </c>
      <c r="C1777" s="495" t="s">
        <v>2057</v>
      </c>
      <c r="D1777" s="495" t="s">
        <v>2344</v>
      </c>
      <c r="E1777" s="495" t="s">
        <v>2345</v>
      </c>
      <c r="F1777" s="498">
        <v>283</v>
      </c>
      <c r="G1777" s="498">
        <v>564302</v>
      </c>
      <c r="H1777" s="498">
        <v>1</v>
      </c>
      <c r="I1777" s="498">
        <v>1994</v>
      </c>
      <c r="J1777" s="498">
        <v>190</v>
      </c>
      <c r="K1777" s="498">
        <v>379240</v>
      </c>
      <c r="L1777" s="498">
        <v>0.67205149015952448</v>
      </c>
      <c r="M1777" s="498">
        <v>1996</v>
      </c>
      <c r="N1777" s="498">
        <v>274</v>
      </c>
      <c r="O1777" s="498">
        <v>547351</v>
      </c>
      <c r="P1777" s="511">
        <v>0.96996112010944491</v>
      </c>
      <c r="Q1777" s="499">
        <v>1997.6313868613138</v>
      </c>
    </row>
    <row r="1778" spans="1:17" ht="14.4" customHeight="1" x14ac:dyDescent="0.3">
      <c r="A1778" s="494" t="s">
        <v>2710</v>
      </c>
      <c r="B1778" s="495" t="s">
        <v>2082</v>
      </c>
      <c r="C1778" s="495" t="s">
        <v>2057</v>
      </c>
      <c r="D1778" s="495" t="s">
        <v>2350</v>
      </c>
      <c r="E1778" s="495" t="s">
        <v>2351</v>
      </c>
      <c r="F1778" s="498"/>
      <c r="G1778" s="498"/>
      <c r="H1778" s="498"/>
      <c r="I1778" s="498"/>
      <c r="J1778" s="498">
        <v>1</v>
      </c>
      <c r="K1778" s="498">
        <v>2692</v>
      </c>
      <c r="L1778" s="498"/>
      <c r="M1778" s="498">
        <v>2692</v>
      </c>
      <c r="N1778" s="498">
        <v>2</v>
      </c>
      <c r="O1778" s="498">
        <v>5387</v>
      </c>
      <c r="P1778" s="511"/>
      <c r="Q1778" s="499">
        <v>2693.5</v>
      </c>
    </row>
    <row r="1779" spans="1:17" ht="14.4" customHeight="1" x14ac:dyDescent="0.3">
      <c r="A1779" s="494" t="s">
        <v>2710</v>
      </c>
      <c r="B1779" s="495" t="s">
        <v>2082</v>
      </c>
      <c r="C1779" s="495" t="s">
        <v>2057</v>
      </c>
      <c r="D1779" s="495" t="s">
        <v>2352</v>
      </c>
      <c r="E1779" s="495" t="s">
        <v>2353</v>
      </c>
      <c r="F1779" s="498"/>
      <c r="G1779" s="498"/>
      <c r="H1779" s="498"/>
      <c r="I1779" s="498"/>
      <c r="J1779" s="498">
        <v>1</v>
      </c>
      <c r="K1779" s="498">
        <v>5180</v>
      </c>
      <c r="L1779" s="498"/>
      <c r="M1779" s="498">
        <v>5180</v>
      </c>
      <c r="N1779" s="498">
        <v>1</v>
      </c>
      <c r="O1779" s="498">
        <v>5186</v>
      </c>
      <c r="P1779" s="511"/>
      <c r="Q1779" s="499">
        <v>5186</v>
      </c>
    </row>
    <row r="1780" spans="1:17" ht="14.4" customHeight="1" x14ac:dyDescent="0.3">
      <c r="A1780" s="494" t="s">
        <v>2710</v>
      </c>
      <c r="B1780" s="495" t="s">
        <v>2082</v>
      </c>
      <c r="C1780" s="495" t="s">
        <v>2057</v>
      </c>
      <c r="D1780" s="495" t="s">
        <v>2364</v>
      </c>
      <c r="E1780" s="495" t="s">
        <v>2365</v>
      </c>
      <c r="F1780" s="498">
        <v>191</v>
      </c>
      <c r="G1780" s="498">
        <v>28459</v>
      </c>
      <c r="H1780" s="498">
        <v>1</v>
      </c>
      <c r="I1780" s="498">
        <v>149</v>
      </c>
      <c r="J1780" s="498">
        <v>166</v>
      </c>
      <c r="K1780" s="498">
        <v>24900</v>
      </c>
      <c r="L1780" s="498">
        <v>0.87494290031273059</v>
      </c>
      <c r="M1780" s="498">
        <v>150</v>
      </c>
      <c r="N1780" s="498">
        <v>195</v>
      </c>
      <c r="O1780" s="498">
        <v>29358</v>
      </c>
      <c r="P1780" s="511">
        <v>1.0315893039108894</v>
      </c>
      <c r="Q1780" s="499">
        <v>150.55384615384617</v>
      </c>
    </row>
    <row r="1781" spans="1:17" ht="14.4" customHeight="1" x14ac:dyDescent="0.3">
      <c r="A1781" s="494" t="s">
        <v>2710</v>
      </c>
      <c r="B1781" s="495" t="s">
        <v>2082</v>
      </c>
      <c r="C1781" s="495" t="s">
        <v>2057</v>
      </c>
      <c r="D1781" s="495" t="s">
        <v>2366</v>
      </c>
      <c r="E1781" s="495" t="s">
        <v>2367</v>
      </c>
      <c r="F1781" s="498">
        <v>171</v>
      </c>
      <c r="G1781" s="498">
        <v>32832</v>
      </c>
      <c r="H1781" s="498">
        <v>1</v>
      </c>
      <c r="I1781" s="498">
        <v>192</v>
      </c>
      <c r="J1781" s="498">
        <v>164</v>
      </c>
      <c r="K1781" s="498">
        <v>31652</v>
      </c>
      <c r="L1781" s="498">
        <v>0.96405945419103312</v>
      </c>
      <c r="M1781" s="498">
        <v>193</v>
      </c>
      <c r="N1781" s="498">
        <v>203</v>
      </c>
      <c r="O1781" s="498">
        <v>39289</v>
      </c>
      <c r="P1781" s="511">
        <v>1.1966678849902534</v>
      </c>
      <c r="Q1781" s="499">
        <v>193.54187192118226</v>
      </c>
    </row>
    <row r="1782" spans="1:17" ht="14.4" customHeight="1" x14ac:dyDescent="0.3">
      <c r="A1782" s="494" t="s">
        <v>2710</v>
      </c>
      <c r="B1782" s="495" t="s">
        <v>2082</v>
      </c>
      <c r="C1782" s="495" t="s">
        <v>2057</v>
      </c>
      <c r="D1782" s="495" t="s">
        <v>2368</v>
      </c>
      <c r="E1782" s="495" t="s">
        <v>2369</v>
      </c>
      <c r="F1782" s="498">
        <v>2171</v>
      </c>
      <c r="G1782" s="498">
        <v>427687</v>
      </c>
      <c r="H1782" s="498">
        <v>1</v>
      </c>
      <c r="I1782" s="498">
        <v>197</v>
      </c>
      <c r="J1782" s="498">
        <v>1835</v>
      </c>
      <c r="K1782" s="498">
        <v>363330</v>
      </c>
      <c r="L1782" s="498">
        <v>0.84952313257124956</v>
      </c>
      <c r="M1782" s="498">
        <v>198</v>
      </c>
      <c r="N1782" s="498">
        <v>2232</v>
      </c>
      <c r="O1782" s="498">
        <v>443189</v>
      </c>
      <c r="P1782" s="511">
        <v>1.036246133270359</v>
      </c>
      <c r="Q1782" s="499">
        <v>198.5613799283154</v>
      </c>
    </row>
    <row r="1783" spans="1:17" ht="14.4" customHeight="1" x14ac:dyDescent="0.3">
      <c r="A1783" s="494" t="s">
        <v>2710</v>
      </c>
      <c r="B1783" s="495" t="s">
        <v>2082</v>
      </c>
      <c r="C1783" s="495" t="s">
        <v>2057</v>
      </c>
      <c r="D1783" s="495" t="s">
        <v>2370</v>
      </c>
      <c r="E1783" s="495" t="s">
        <v>2371</v>
      </c>
      <c r="F1783" s="498">
        <v>2</v>
      </c>
      <c r="G1783" s="498">
        <v>828</v>
      </c>
      <c r="H1783" s="498">
        <v>1</v>
      </c>
      <c r="I1783" s="498">
        <v>414</v>
      </c>
      <c r="J1783" s="498">
        <v>1</v>
      </c>
      <c r="K1783" s="498">
        <v>415</v>
      </c>
      <c r="L1783" s="498">
        <v>0.50120772946859904</v>
      </c>
      <c r="M1783" s="498">
        <v>415</v>
      </c>
      <c r="N1783" s="498">
        <v>1</v>
      </c>
      <c r="O1783" s="498">
        <v>415</v>
      </c>
      <c r="P1783" s="511">
        <v>0.50120772946859904</v>
      </c>
      <c r="Q1783" s="499">
        <v>415</v>
      </c>
    </row>
    <row r="1784" spans="1:17" ht="14.4" customHeight="1" x14ac:dyDescent="0.3">
      <c r="A1784" s="494" t="s">
        <v>2710</v>
      </c>
      <c r="B1784" s="495" t="s">
        <v>2082</v>
      </c>
      <c r="C1784" s="495" t="s">
        <v>2057</v>
      </c>
      <c r="D1784" s="495" t="s">
        <v>2374</v>
      </c>
      <c r="E1784" s="495" t="s">
        <v>2375</v>
      </c>
      <c r="F1784" s="498">
        <v>49</v>
      </c>
      <c r="G1784" s="498">
        <v>7693</v>
      </c>
      <c r="H1784" s="498">
        <v>1</v>
      </c>
      <c r="I1784" s="498">
        <v>157</v>
      </c>
      <c r="J1784" s="498">
        <v>55</v>
      </c>
      <c r="K1784" s="498">
        <v>8690</v>
      </c>
      <c r="L1784" s="498">
        <v>1.1295983361497466</v>
      </c>
      <c r="M1784" s="498">
        <v>158</v>
      </c>
      <c r="N1784" s="498">
        <v>53</v>
      </c>
      <c r="O1784" s="498">
        <v>8406</v>
      </c>
      <c r="P1784" s="511">
        <v>1.0926816586507215</v>
      </c>
      <c r="Q1784" s="499">
        <v>158.60377358490567</v>
      </c>
    </row>
    <row r="1785" spans="1:17" ht="14.4" customHeight="1" x14ac:dyDescent="0.3">
      <c r="A1785" s="494" t="s">
        <v>2710</v>
      </c>
      <c r="B1785" s="495" t="s">
        <v>2082</v>
      </c>
      <c r="C1785" s="495" t="s">
        <v>2057</v>
      </c>
      <c r="D1785" s="495" t="s">
        <v>2378</v>
      </c>
      <c r="E1785" s="495" t="s">
        <v>2379</v>
      </c>
      <c r="F1785" s="498"/>
      <c r="G1785" s="498"/>
      <c r="H1785" s="498"/>
      <c r="I1785" s="498"/>
      <c r="J1785" s="498"/>
      <c r="K1785" s="498"/>
      <c r="L1785" s="498"/>
      <c r="M1785" s="498"/>
      <c r="N1785" s="498">
        <v>2</v>
      </c>
      <c r="O1785" s="498">
        <v>854</v>
      </c>
      <c r="P1785" s="511"/>
      <c r="Q1785" s="499">
        <v>427</v>
      </c>
    </row>
    <row r="1786" spans="1:17" ht="14.4" customHeight="1" x14ac:dyDescent="0.3">
      <c r="A1786" s="494" t="s">
        <v>2710</v>
      </c>
      <c r="B1786" s="495" t="s">
        <v>2082</v>
      </c>
      <c r="C1786" s="495" t="s">
        <v>2057</v>
      </c>
      <c r="D1786" s="495" t="s">
        <v>2380</v>
      </c>
      <c r="E1786" s="495" t="s">
        <v>2381</v>
      </c>
      <c r="F1786" s="498">
        <v>7</v>
      </c>
      <c r="G1786" s="498">
        <v>14812</v>
      </c>
      <c r="H1786" s="498">
        <v>1</v>
      </c>
      <c r="I1786" s="498">
        <v>2116</v>
      </c>
      <c r="J1786" s="498">
        <v>121</v>
      </c>
      <c r="K1786" s="498">
        <v>256278</v>
      </c>
      <c r="L1786" s="498">
        <v>17.302052389954092</v>
      </c>
      <c r="M1786" s="498">
        <v>2118</v>
      </c>
      <c r="N1786" s="498">
        <v>192</v>
      </c>
      <c r="O1786" s="498">
        <v>406998</v>
      </c>
      <c r="P1786" s="511">
        <v>27.477585741290845</v>
      </c>
      <c r="Q1786" s="499">
        <v>2119.78125</v>
      </c>
    </row>
    <row r="1787" spans="1:17" ht="14.4" customHeight="1" x14ac:dyDescent="0.3">
      <c r="A1787" s="494" t="s">
        <v>2710</v>
      </c>
      <c r="B1787" s="495" t="s">
        <v>2082</v>
      </c>
      <c r="C1787" s="495" t="s">
        <v>2057</v>
      </c>
      <c r="D1787" s="495" t="s">
        <v>2382</v>
      </c>
      <c r="E1787" s="495" t="s">
        <v>2315</v>
      </c>
      <c r="F1787" s="498">
        <v>12</v>
      </c>
      <c r="G1787" s="498">
        <v>22344</v>
      </c>
      <c r="H1787" s="498">
        <v>1</v>
      </c>
      <c r="I1787" s="498">
        <v>1862</v>
      </c>
      <c r="J1787" s="498">
        <v>13</v>
      </c>
      <c r="K1787" s="498">
        <v>24232</v>
      </c>
      <c r="L1787" s="498">
        <v>1.0844969566774079</v>
      </c>
      <c r="M1787" s="498">
        <v>1864</v>
      </c>
      <c r="N1787" s="498">
        <v>18</v>
      </c>
      <c r="O1787" s="498">
        <v>33564</v>
      </c>
      <c r="P1787" s="511">
        <v>1.5021482277121374</v>
      </c>
      <c r="Q1787" s="499">
        <v>1864.6666666666667</v>
      </c>
    </row>
    <row r="1788" spans="1:17" ht="14.4" customHeight="1" x14ac:dyDescent="0.3">
      <c r="A1788" s="494" t="s">
        <v>2710</v>
      </c>
      <c r="B1788" s="495" t="s">
        <v>2082</v>
      </c>
      <c r="C1788" s="495" t="s">
        <v>2057</v>
      </c>
      <c r="D1788" s="495" t="s">
        <v>2383</v>
      </c>
      <c r="E1788" s="495" t="s">
        <v>2384</v>
      </c>
      <c r="F1788" s="498">
        <v>6</v>
      </c>
      <c r="G1788" s="498">
        <v>942</v>
      </c>
      <c r="H1788" s="498">
        <v>1</v>
      </c>
      <c r="I1788" s="498">
        <v>157</v>
      </c>
      <c r="J1788" s="498">
        <v>6</v>
      </c>
      <c r="K1788" s="498">
        <v>948</v>
      </c>
      <c r="L1788" s="498">
        <v>1.0063694267515924</v>
      </c>
      <c r="M1788" s="498">
        <v>158</v>
      </c>
      <c r="N1788" s="498">
        <v>1</v>
      </c>
      <c r="O1788" s="498">
        <v>159</v>
      </c>
      <c r="P1788" s="511">
        <v>0.16878980891719744</v>
      </c>
      <c r="Q1788" s="499">
        <v>159</v>
      </c>
    </row>
    <row r="1789" spans="1:17" ht="14.4" customHeight="1" x14ac:dyDescent="0.3">
      <c r="A1789" s="494" t="s">
        <v>2710</v>
      </c>
      <c r="B1789" s="495" t="s">
        <v>2082</v>
      </c>
      <c r="C1789" s="495" t="s">
        <v>2057</v>
      </c>
      <c r="D1789" s="495" t="s">
        <v>2385</v>
      </c>
      <c r="E1789" s="495" t="s">
        <v>2386</v>
      </c>
      <c r="F1789" s="498"/>
      <c r="G1789" s="498"/>
      <c r="H1789" s="498"/>
      <c r="I1789" s="498"/>
      <c r="J1789" s="498"/>
      <c r="K1789" s="498"/>
      <c r="L1789" s="498"/>
      <c r="M1789" s="498"/>
      <c r="N1789" s="498">
        <v>1</v>
      </c>
      <c r="O1789" s="498">
        <v>9711</v>
      </c>
      <c r="P1789" s="511"/>
      <c r="Q1789" s="499">
        <v>9711</v>
      </c>
    </row>
    <row r="1790" spans="1:17" ht="14.4" customHeight="1" x14ac:dyDescent="0.3">
      <c r="A1790" s="494" t="s">
        <v>2710</v>
      </c>
      <c r="B1790" s="495" t="s">
        <v>2082</v>
      </c>
      <c r="C1790" s="495" t="s">
        <v>2057</v>
      </c>
      <c r="D1790" s="495" t="s">
        <v>2391</v>
      </c>
      <c r="E1790" s="495" t="s">
        <v>2392</v>
      </c>
      <c r="F1790" s="498">
        <v>6</v>
      </c>
      <c r="G1790" s="498">
        <v>50268</v>
      </c>
      <c r="H1790" s="498">
        <v>1</v>
      </c>
      <c r="I1790" s="498">
        <v>8378</v>
      </c>
      <c r="J1790" s="498">
        <v>8</v>
      </c>
      <c r="K1790" s="498">
        <v>67072</v>
      </c>
      <c r="L1790" s="498">
        <v>1.3342882151667064</v>
      </c>
      <c r="M1790" s="498">
        <v>8384</v>
      </c>
      <c r="N1790" s="498">
        <v>10</v>
      </c>
      <c r="O1790" s="498">
        <v>83862</v>
      </c>
      <c r="P1790" s="511">
        <v>1.6682979231320123</v>
      </c>
      <c r="Q1790" s="499">
        <v>8386.2000000000007</v>
      </c>
    </row>
    <row r="1791" spans="1:17" ht="14.4" customHeight="1" x14ac:dyDescent="0.3">
      <c r="A1791" s="494" t="s">
        <v>2710</v>
      </c>
      <c r="B1791" s="495" t="s">
        <v>2082</v>
      </c>
      <c r="C1791" s="495" t="s">
        <v>2057</v>
      </c>
      <c r="D1791" s="495" t="s">
        <v>2399</v>
      </c>
      <c r="E1791" s="495" t="s">
        <v>2400</v>
      </c>
      <c r="F1791" s="498">
        <v>1</v>
      </c>
      <c r="G1791" s="498">
        <v>1988</v>
      </c>
      <c r="H1791" s="498">
        <v>1</v>
      </c>
      <c r="I1791" s="498">
        <v>1988</v>
      </c>
      <c r="J1791" s="498"/>
      <c r="K1791" s="498"/>
      <c r="L1791" s="498"/>
      <c r="M1791" s="498"/>
      <c r="N1791" s="498">
        <v>2</v>
      </c>
      <c r="O1791" s="498">
        <v>3986</v>
      </c>
      <c r="P1791" s="511">
        <v>2.0050301810865192</v>
      </c>
      <c r="Q1791" s="499">
        <v>1993</v>
      </c>
    </row>
    <row r="1792" spans="1:17" ht="14.4" customHeight="1" x14ac:dyDescent="0.3">
      <c r="A1792" s="494" t="s">
        <v>2710</v>
      </c>
      <c r="B1792" s="495" t="s">
        <v>2082</v>
      </c>
      <c r="C1792" s="495" t="s">
        <v>2057</v>
      </c>
      <c r="D1792" s="495" t="s">
        <v>2401</v>
      </c>
      <c r="E1792" s="495" t="s">
        <v>2402</v>
      </c>
      <c r="F1792" s="498">
        <v>2</v>
      </c>
      <c r="G1792" s="498">
        <v>1826</v>
      </c>
      <c r="H1792" s="498">
        <v>1</v>
      </c>
      <c r="I1792" s="498">
        <v>913</v>
      </c>
      <c r="J1792" s="498"/>
      <c r="K1792" s="498"/>
      <c r="L1792" s="498"/>
      <c r="M1792" s="498"/>
      <c r="N1792" s="498"/>
      <c r="O1792" s="498"/>
      <c r="P1792" s="511"/>
      <c r="Q1792" s="499"/>
    </row>
    <row r="1793" spans="1:17" ht="14.4" customHeight="1" x14ac:dyDescent="0.3">
      <c r="A1793" s="494" t="s">
        <v>2710</v>
      </c>
      <c r="B1793" s="495" t="s">
        <v>2082</v>
      </c>
      <c r="C1793" s="495" t="s">
        <v>2057</v>
      </c>
      <c r="D1793" s="495" t="s">
        <v>2403</v>
      </c>
      <c r="E1793" s="495" t="s">
        <v>2404</v>
      </c>
      <c r="F1793" s="498"/>
      <c r="G1793" s="498"/>
      <c r="H1793" s="498"/>
      <c r="I1793" s="498"/>
      <c r="J1793" s="498"/>
      <c r="K1793" s="498"/>
      <c r="L1793" s="498"/>
      <c r="M1793" s="498"/>
      <c r="N1793" s="498">
        <v>2</v>
      </c>
      <c r="O1793" s="498">
        <v>554</v>
      </c>
      <c r="P1793" s="511"/>
      <c r="Q1793" s="499">
        <v>277</v>
      </c>
    </row>
    <row r="1794" spans="1:17" ht="14.4" customHeight="1" x14ac:dyDescent="0.3">
      <c r="A1794" s="494" t="s">
        <v>2710</v>
      </c>
      <c r="B1794" s="495" t="s">
        <v>2082</v>
      </c>
      <c r="C1794" s="495" t="s">
        <v>2057</v>
      </c>
      <c r="D1794" s="495" t="s">
        <v>2407</v>
      </c>
      <c r="E1794" s="495" t="s">
        <v>2408</v>
      </c>
      <c r="F1794" s="498">
        <v>1</v>
      </c>
      <c r="G1794" s="498">
        <v>364</v>
      </c>
      <c r="H1794" s="498">
        <v>1</v>
      </c>
      <c r="I1794" s="498">
        <v>364</v>
      </c>
      <c r="J1794" s="498"/>
      <c r="K1794" s="498"/>
      <c r="L1794" s="498"/>
      <c r="M1794" s="498"/>
      <c r="N1794" s="498"/>
      <c r="O1794" s="498"/>
      <c r="P1794" s="511"/>
      <c r="Q1794" s="499"/>
    </row>
    <row r="1795" spans="1:17" ht="14.4" customHeight="1" x14ac:dyDescent="0.3">
      <c r="A1795" s="494" t="s">
        <v>2713</v>
      </c>
      <c r="B1795" s="495" t="s">
        <v>2047</v>
      </c>
      <c r="C1795" s="495" t="s">
        <v>2057</v>
      </c>
      <c r="D1795" s="495" t="s">
        <v>2070</v>
      </c>
      <c r="E1795" s="495" t="s">
        <v>2071</v>
      </c>
      <c r="F1795" s="498"/>
      <c r="G1795" s="498"/>
      <c r="H1795" s="498"/>
      <c r="I1795" s="498"/>
      <c r="J1795" s="498">
        <v>1</v>
      </c>
      <c r="K1795" s="498">
        <v>650</v>
      </c>
      <c r="L1795" s="498"/>
      <c r="M1795" s="498">
        <v>650</v>
      </c>
      <c r="N1795" s="498"/>
      <c r="O1795" s="498"/>
      <c r="P1795" s="511"/>
      <c r="Q1795" s="499"/>
    </row>
    <row r="1796" spans="1:17" ht="14.4" customHeight="1" x14ac:dyDescent="0.3">
      <c r="A1796" s="494" t="s">
        <v>2713</v>
      </c>
      <c r="B1796" s="495" t="s">
        <v>2047</v>
      </c>
      <c r="C1796" s="495" t="s">
        <v>2057</v>
      </c>
      <c r="D1796" s="495" t="s">
        <v>2072</v>
      </c>
      <c r="E1796" s="495" t="s">
        <v>2073</v>
      </c>
      <c r="F1796" s="498"/>
      <c r="G1796" s="498"/>
      <c r="H1796" s="498"/>
      <c r="I1796" s="498"/>
      <c r="J1796" s="498">
        <v>1</v>
      </c>
      <c r="K1796" s="498">
        <v>121</v>
      </c>
      <c r="L1796" s="498"/>
      <c r="M1796" s="498">
        <v>121</v>
      </c>
      <c r="N1796" s="498"/>
      <c r="O1796" s="498"/>
      <c r="P1796" s="511"/>
      <c r="Q1796" s="499"/>
    </row>
    <row r="1797" spans="1:17" ht="14.4" customHeight="1" x14ac:dyDescent="0.3">
      <c r="A1797" s="494" t="s">
        <v>2713</v>
      </c>
      <c r="B1797" s="495" t="s">
        <v>2082</v>
      </c>
      <c r="C1797" s="495" t="s">
        <v>2083</v>
      </c>
      <c r="D1797" s="495" t="s">
        <v>2088</v>
      </c>
      <c r="E1797" s="495" t="s">
        <v>672</v>
      </c>
      <c r="F1797" s="498">
        <v>1.9</v>
      </c>
      <c r="G1797" s="498">
        <v>3767.4700000000003</v>
      </c>
      <c r="H1797" s="498">
        <v>1</v>
      </c>
      <c r="I1797" s="498">
        <v>1982.8789473684212</v>
      </c>
      <c r="J1797" s="498">
        <v>1</v>
      </c>
      <c r="K1797" s="498">
        <v>1991.5700000000002</v>
      </c>
      <c r="L1797" s="498">
        <v>0.52862265658386132</v>
      </c>
      <c r="M1797" s="498">
        <v>1991.5700000000002</v>
      </c>
      <c r="N1797" s="498">
        <v>0.5</v>
      </c>
      <c r="O1797" s="498">
        <v>1000.13</v>
      </c>
      <c r="P1797" s="511">
        <v>0.26546462214695804</v>
      </c>
      <c r="Q1797" s="499">
        <v>2000.26</v>
      </c>
    </row>
    <row r="1798" spans="1:17" ht="14.4" customHeight="1" x14ac:dyDescent="0.3">
      <c r="A1798" s="494" t="s">
        <v>2713</v>
      </c>
      <c r="B1798" s="495" t="s">
        <v>2082</v>
      </c>
      <c r="C1798" s="495" t="s">
        <v>2083</v>
      </c>
      <c r="D1798" s="495" t="s">
        <v>2089</v>
      </c>
      <c r="E1798" s="495" t="s">
        <v>2090</v>
      </c>
      <c r="F1798" s="498"/>
      <c r="G1798" s="498"/>
      <c r="H1798" s="498"/>
      <c r="I1798" s="498"/>
      <c r="J1798" s="498"/>
      <c r="K1798" s="498"/>
      <c r="L1798" s="498"/>
      <c r="M1798" s="498"/>
      <c r="N1798" s="498">
        <v>1.37</v>
      </c>
      <c r="O1798" s="498">
        <v>3659.89</v>
      </c>
      <c r="P1798" s="511"/>
      <c r="Q1798" s="499">
        <v>2671.4525547445251</v>
      </c>
    </row>
    <row r="1799" spans="1:17" ht="14.4" customHeight="1" x14ac:dyDescent="0.3">
      <c r="A1799" s="494" t="s">
        <v>2713</v>
      </c>
      <c r="B1799" s="495" t="s">
        <v>2082</v>
      </c>
      <c r="C1799" s="495" t="s">
        <v>2083</v>
      </c>
      <c r="D1799" s="495" t="s">
        <v>2091</v>
      </c>
      <c r="E1799" s="495" t="s">
        <v>2090</v>
      </c>
      <c r="F1799" s="498">
        <v>0.60000000000000009</v>
      </c>
      <c r="G1799" s="498">
        <v>3972.33</v>
      </c>
      <c r="H1799" s="498">
        <v>1</v>
      </c>
      <c r="I1799" s="498">
        <v>6620.5499999999993</v>
      </c>
      <c r="J1799" s="498">
        <v>0.8</v>
      </c>
      <c r="K1799" s="498">
        <v>5308.0499999999993</v>
      </c>
      <c r="L1799" s="498">
        <v>1.3362560512344139</v>
      </c>
      <c r="M1799" s="498">
        <v>6635.0624999999991</v>
      </c>
      <c r="N1799" s="498">
        <v>0.60000000000000009</v>
      </c>
      <c r="O1799" s="498">
        <v>4007.16</v>
      </c>
      <c r="P1799" s="511">
        <v>1.0087681537032422</v>
      </c>
      <c r="Q1799" s="499">
        <v>6678.5999999999985</v>
      </c>
    </row>
    <row r="1800" spans="1:17" ht="14.4" customHeight="1" x14ac:dyDescent="0.3">
      <c r="A1800" s="494" t="s">
        <v>2713</v>
      </c>
      <c r="B1800" s="495" t="s">
        <v>2082</v>
      </c>
      <c r="C1800" s="495" t="s">
        <v>2083</v>
      </c>
      <c r="D1800" s="495" t="s">
        <v>2096</v>
      </c>
      <c r="E1800" s="495" t="s">
        <v>683</v>
      </c>
      <c r="F1800" s="498">
        <v>2.1800000000000002</v>
      </c>
      <c r="G1800" s="498">
        <v>3378.62</v>
      </c>
      <c r="H1800" s="498">
        <v>1</v>
      </c>
      <c r="I1800" s="498">
        <v>1549.8256880733943</v>
      </c>
      <c r="J1800" s="498">
        <v>1.2</v>
      </c>
      <c r="K1800" s="498">
        <v>1180.81</v>
      </c>
      <c r="L1800" s="498">
        <v>0.34949476413446912</v>
      </c>
      <c r="M1800" s="498">
        <v>984.00833333333333</v>
      </c>
      <c r="N1800" s="498"/>
      <c r="O1800" s="498"/>
      <c r="P1800" s="511"/>
      <c r="Q1800" s="499"/>
    </row>
    <row r="1801" spans="1:17" ht="14.4" customHeight="1" x14ac:dyDescent="0.3">
      <c r="A1801" s="494" t="s">
        <v>2713</v>
      </c>
      <c r="B1801" s="495" t="s">
        <v>2082</v>
      </c>
      <c r="C1801" s="495" t="s">
        <v>2083</v>
      </c>
      <c r="D1801" s="495" t="s">
        <v>2099</v>
      </c>
      <c r="E1801" s="495" t="s">
        <v>781</v>
      </c>
      <c r="F1801" s="498">
        <v>1.0000000000000002</v>
      </c>
      <c r="G1801" s="498">
        <v>12835.189999999999</v>
      </c>
      <c r="H1801" s="498">
        <v>1</v>
      </c>
      <c r="I1801" s="498">
        <v>12835.189999999995</v>
      </c>
      <c r="J1801" s="498">
        <v>0.73</v>
      </c>
      <c r="K1801" s="498">
        <v>7648.5999999999985</v>
      </c>
      <c r="L1801" s="498">
        <v>0.59590859192579149</v>
      </c>
      <c r="M1801" s="498">
        <v>10477.53424657534</v>
      </c>
      <c r="N1801" s="498">
        <v>0.52000000000000013</v>
      </c>
      <c r="O1801" s="498">
        <v>5323.67</v>
      </c>
      <c r="P1801" s="511">
        <v>0.41477142138137424</v>
      </c>
      <c r="Q1801" s="499">
        <v>10237.82692307692</v>
      </c>
    </row>
    <row r="1802" spans="1:17" ht="14.4" customHeight="1" x14ac:dyDescent="0.3">
      <c r="A1802" s="494" t="s">
        <v>2713</v>
      </c>
      <c r="B1802" s="495" t="s">
        <v>2082</v>
      </c>
      <c r="C1802" s="495" t="s">
        <v>2083</v>
      </c>
      <c r="D1802" s="495" t="s">
        <v>2102</v>
      </c>
      <c r="E1802" s="495" t="s">
        <v>781</v>
      </c>
      <c r="F1802" s="498">
        <v>0.05</v>
      </c>
      <c r="G1802" s="498">
        <v>322.48</v>
      </c>
      <c r="H1802" s="498">
        <v>1</v>
      </c>
      <c r="I1802" s="498">
        <v>6449.6</v>
      </c>
      <c r="J1802" s="498">
        <v>0.08</v>
      </c>
      <c r="K1802" s="498">
        <v>518.25</v>
      </c>
      <c r="L1802" s="498">
        <v>1.6070764078392457</v>
      </c>
      <c r="M1802" s="498">
        <v>6478.125</v>
      </c>
      <c r="N1802" s="498">
        <v>0.04</v>
      </c>
      <c r="O1802" s="498">
        <v>260.26</v>
      </c>
      <c r="P1802" s="511">
        <v>0.80705780203423461</v>
      </c>
      <c r="Q1802" s="499">
        <v>6506.5</v>
      </c>
    </row>
    <row r="1803" spans="1:17" ht="14.4" customHeight="1" x14ac:dyDescent="0.3">
      <c r="A1803" s="494" t="s">
        <v>2713</v>
      </c>
      <c r="B1803" s="495" t="s">
        <v>2082</v>
      </c>
      <c r="C1803" s="495" t="s">
        <v>2083</v>
      </c>
      <c r="D1803" s="495" t="s">
        <v>2106</v>
      </c>
      <c r="E1803" s="495" t="s">
        <v>687</v>
      </c>
      <c r="F1803" s="498">
        <v>4</v>
      </c>
      <c r="G1803" s="498">
        <v>3866.96</v>
      </c>
      <c r="H1803" s="498">
        <v>1</v>
      </c>
      <c r="I1803" s="498">
        <v>966.74</v>
      </c>
      <c r="J1803" s="498">
        <v>4</v>
      </c>
      <c r="K1803" s="498">
        <v>3883.92</v>
      </c>
      <c r="L1803" s="498">
        <v>1.0043858741750626</v>
      </c>
      <c r="M1803" s="498">
        <v>970.98</v>
      </c>
      <c r="N1803" s="498">
        <v>8.5</v>
      </c>
      <c r="O1803" s="498">
        <v>8289.3700000000008</v>
      </c>
      <c r="P1803" s="511">
        <v>2.1436399652440161</v>
      </c>
      <c r="Q1803" s="499">
        <v>975.22000000000014</v>
      </c>
    </row>
    <row r="1804" spans="1:17" ht="14.4" customHeight="1" x14ac:dyDescent="0.3">
      <c r="A1804" s="494" t="s">
        <v>2713</v>
      </c>
      <c r="B1804" s="495" t="s">
        <v>2082</v>
      </c>
      <c r="C1804" s="495" t="s">
        <v>2083</v>
      </c>
      <c r="D1804" s="495" t="s">
        <v>2111</v>
      </c>
      <c r="E1804" s="495" t="s">
        <v>706</v>
      </c>
      <c r="F1804" s="498">
        <v>1.6300000000000003</v>
      </c>
      <c r="G1804" s="498">
        <v>17647.37</v>
      </c>
      <c r="H1804" s="498">
        <v>1</v>
      </c>
      <c r="I1804" s="498">
        <v>10826.607361963188</v>
      </c>
      <c r="J1804" s="498">
        <v>1.1100000000000003</v>
      </c>
      <c r="K1804" s="498">
        <v>12053.58</v>
      </c>
      <c r="L1804" s="498">
        <v>0.68302415600738242</v>
      </c>
      <c r="M1804" s="498">
        <v>10859.081081081078</v>
      </c>
      <c r="N1804" s="498">
        <v>0.87000000000000011</v>
      </c>
      <c r="O1804" s="498">
        <v>9501.7800000000007</v>
      </c>
      <c r="P1804" s="511">
        <v>0.5384247057776882</v>
      </c>
      <c r="Q1804" s="499">
        <v>10921.586206896551</v>
      </c>
    </row>
    <row r="1805" spans="1:17" ht="14.4" customHeight="1" x14ac:dyDescent="0.3">
      <c r="A1805" s="494" t="s">
        <v>2713</v>
      </c>
      <c r="B1805" s="495" t="s">
        <v>2082</v>
      </c>
      <c r="C1805" s="495" t="s">
        <v>2083</v>
      </c>
      <c r="D1805" s="495" t="s">
        <v>2112</v>
      </c>
      <c r="E1805" s="495" t="s">
        <v>803</v>
      </c>
      <c r="F1805" s="498">
        <v>0.70000000000000007</v>
      </c>
      <c r="G1805" s="498">
        <v>1357.3700000000001</v>
      </c>
      <c r="H1805" s="498">
        <v>1</v>
      </c>
      <c r="I1805" s="498">
        <v>1939.1</v>
      </c>
      <c r="J1805" s="498">
        <v>0.30000000000000004</v>
      </c>
      <c r="K1805" s="498">
        <v>583.42999999999995</v>
      </c>
      <c r="L1805" s="498">
        <v>0.4298238505344894</v>
      </c>
      <c r="M1805" s="498">
        <v>1944.7666666666662</v>
      </c>
      <c r="N1805" s="498"/>
      <c r="O1805" s="498"/>
      <c r="P1805" s="511"/>
      <c r="Q1805" s="499"/>
    </row>
    <row r="1806" spans="1:17" ht="14.4" customHeight="1" x14ac:dyDescent="0.3">
      <c r="A1806" s="494" t="s">
        <v>2713</v>
      </c>
      <c r="B1806" s="495" t="s">
        <v>2082</v>
      </c>
      <c r="C1806" s="495" t="s">
        <v>2083</v>
      </c>
      <c r="D1806" s="495" t="s">
        <v>2114</v>
      </c>
      <c r="E1806" s="495" t="s">
        <v>706</v>
      </c>
      <c r="F1806" s="498"/>
      <c r="G1806" s="498"/>
      <c r="H1806" s="498"/>
      <c r="I1806" s="498"/>
      <c r="J1806" s="498"/>
      <c r="K1806" s="498"/>
      <c r="L1806" s="498"/>
      <c r="M1806" s="498"/>
      <c r="N1806" s="498">
        <v>1.4</v>
      </c>
      <c r="O1806" s="498">
        <v>3058.04</v>
      </c>
      <c r="P1806" s="511"/>
      <c r="Q1806" s="499">
        <v>2184.3142857142857</v>
      </c>
    </row>
    <row r="1807" spans="1:17" ht="14.4" customHeight="1" x14ac:dyDescent="0.3">
      <c r="A1807" s="494" t="s">
        <v>2713</v>
      </c>
      <c r="B1807" s="495" t="s">
        <v>2082</v>
      </c>
      <c r="C1807" s="495" t="s">
        <v>2083</v>
      </c>
      <c r="D1807" s="495" t="s">
        <v>2115</v>
      </c>
      <c r="E1807" s="495" t="s">
        <v>691</v>
      </c>
      <c r="F1807" s="498"/>
      <c r="G1807" s="498"/>
      <c r="H1807" s="498"/>
      <c r="I1807" s="498"/>
      <c r="J1807" s="498"/>
      <c r="K1807" s="498"/>
      <c r="L1807" s="498"/>
      <c r="M1807" s="498"/>
      <c r="N1807" s="498">
        <v>0.15</v>
      </c>
      <c r="O1807" s="498">
        <v>56.9</v>
      </c>
      <c r="P1807" s="511"/>
      <c r="Q1807" s="499">
        <v>379.33333333333331</v>
      </c>
    </row>
    <row r="1808" spans="1:17" ht="14.4" customHeight="1" x14ac:dyDescent="0.3">
      <c r="A1808" s="494" t="s">
        <v>2713</v>
      </c>
      <c r="B1808" s="495" t="s">
        <v>2082</v>
      </c>
      <c r="C1808" s="495" t="s">
        <v>2083</v>
      </c>
      <c r="D1808" s="495" t="s">
        <v>2117</v>
      </c>
      <c r="E1808" s="495" t="s">
        <v>668</v>
      </c>
      <c r="F1808" s="498"/>
      <c r="G1808" s="498"/>
      <c r="H1808" s="498"/>
      <c r="I1808" s="498"/>
      <c r="J1808" s="498">
        <v>0.03</v>
      </c>
      <c r="K1808" s="498">
        <v>28.09</v>
      </c>
      <c r="L1808" s="498"/>
      <c r="M1808" s="498">
        <v>936.33333333333337</v>
      </c>
      <c r="N1808" s="498">
        <v>0.05</v>
      </c>
      <c r="O1808" s="498">
        <v>47.24</v>
      </c>
      <c r="P1808" s="511"/>
      <c r="Q1808" s="499">
        <v>944.8</v>
      </c>
    </row>
    <row r="1809" spans="1:17" ht="14.4" customHeight="1" x14ac:dyDescent="0.3">
      <c r="A1809" s="494" t="s">
        <v>2713</v>
      </c>
      <c r="B1809" s="495" t="s">
        <v>2082</v>
      </c>
      <c r="C1809" s="495" t="s">
        <v>2048</v>
      </c>
      <c r="D1809" s="495" t="s">
        <v>2130</v>
      </c>
      <c r="E1809" s="495" t="s">
        <v>2129</v>
      </c>
      <c r="F1809" s="498">
        <v>2</v>
      </c>
      <c r="G1809" s="498">
        <v>3414.62</v>
      </c>
      <c r="H1809" s="498">
        <v>1</v>
      </c>
      <c r="I1809" s="498">
        <v>1707.31</v>
      </c>
      <c r="J1809" s="498">
        <v>1</v>
      </c>
      <c r="K1809" s="498">
        <v>1707.31</v>
      </c>
      <c r="L1809" s="498">
        <v>0.5</v>
      </c>
      <c r="M1809" s="498">
        <v>1707.31</v>
      </c>
      <c r="N1809" s="498"/>
      <c r="O1809" s="498"/>
      <c r="P1809" s="511"/>
      <c r="Q1809" s="499"/>
    </row>
    <row r="1810" spans="1:17" ht="14.4" customHeight="1" x14ac:dyDescent="0.3">
      <c r="A1810" s="494" t="s">
        <v>2713</v>
      </c>
      <c r="B1810" s="495" t="s">
        <v>2082</v>
      </c>
      <c r="C1810" s="495" t="s">
        <v>2048</v>
      </c>
      <c r="D1810" s="495" t="s">
        <v>2134</v>
      </c>
      <c r="E1810" s="495" t="s">
        <v>2135</v>
      </c>
      <c r="F1810" s="498"/>
      <c r="G1810" s="498"/>
      <c r="H1810" s="498"/>
      <c r="I1810" s="498"/>
      <c r="J1810" s="498"/>
      <c r="K1810" s="498"/>
      <c r="L1810" s="498"/>
      <c r="M1810" s="498"/>
      <c r="N1810" s="498">
        <v>1</v>
      </c>
      <c r="O1810" s="498">
        <v>1027.76</v>
      </c>
      <c r="P1810" s="511"/>
      <c r="Q1810" s="499">
        <v>1027.76</v>
      </c>
    </row>
    <row r="1811" spans="1:17" ht="14.4" customHeight="1" x14ac:dyDescent="0.3">
      <c r="A1811" s="494" t="s">
        <v>2713</v>
      </c>
      <c r="B1811" s="495" t="s">
        <v>2082</v>
      </c>
      <c r="C1811" s="495" t="s">
        <v>2048</v>
      </c>
      <c r="D1811" s="495" t="s">
        <v>2147</v>
      </c>
      <c r="E1811" s="495" t="s">
        <v>2148</v>
      </c>
      <c r="F1811" s="498"/>
      <c r="G1811" s="498"/>
      <c r="H1811" s="498"/>
      <c r="I1811" s="498"/>
      <c r="J1811" s="498"/>
      <c r="K1811" s="498"/>
      <c r="L1811" s="498"/>
      <c r="M1811" s="498"/>
      <c r="N1811" s="498">
        <v>1</v>
      </c>
      <c r="O1811" s="498">
        <v>2236.5</v>
      </c>
      <c r="P1811" s="511"/>
      <c r="Q1811" s="499">
        <v>2236.5</v>
      </c>
    </row>
    <row r="1812" spans="1:17" ht="14.4" customHeight="1" x14ac:dyDescent="0.3">
      <c r="A1812" s="494" t="s">
        <v>2713</v>
      </c>
      <c r="B1812" s="495" t="s">
        <v>2082</v>
      </c>
      <c r="C1812" s="495" t="s">
        <v>2048</v>
      </c>
      <c r="D1812" s="495" t="s">
        <v>2154</v>
      </c>
      <c r="E1812" s="495" t="s">
        <v>2155</v>
      </c>
      <c r="F1812" s="498"/>
      <c r="G1812" s="498"/>
      <c r="H1812" s="498"/>
      <c r="I1812" s="498"/>
      <c r="J1812" s="498"/>
      <c r="K1812" s="498"/>
      <c r="L1812" s="498"/>
      <c r="M1812" s="498"/>
      <c r="N1812" s="498">
        <v>1</v>
      </c>
      <c r="O1812" s="498">
        <v>19196.8</v>
      </c>
      <c r="P1812" s="511"/>
      <c r="Q1812" s="499">
        <v>19196.8</v>
      </c>
    </row>
    <row r="1813" spans="1:17" ht="14.4" customHeight="1" x14ac:dyDescent="0.3">
      <c r="A1813" s="494" t="s">
        <v>2713</v>
      </c>
      <c r="B1813" s="495" t="s">
        <v>2082</v>
      </c>
      <c r="C1813" s="495" t="s">
        <v>2048</v>
      </c>
      <c r="D1813" s="495" t="s">
        <v>2164</v>
      </c>
      <c r="E1813" s="495" t="s">
        <v>2165</v>
      </c>
      <c r="F1813" s="498">
        <v>1</v>
      </c>
      <c r="G1813" s="498">
        <v>1002.8</v>
      </c>
      <c r="H1813" s="498">
        <v>1</v>
      </c>
      <c r="I1813" s="498">
        <v>1002.8</v>
      </c>
      <c r="J1813" s="498"/>
      <c r="K1813" s="498"/>
      <c r="L1813" s="498"/>
      <c r="M1813" s="498"/>
      <c r="N1813" s="498"/>
      <c r="O1813" s="498"/>
      <c r="P1813" s="511"/>
      <c r="Q1813" s="499"/>
    </row>
    <row r="1814" spans="1:17" ht="14.4" customHeight="1" x14ac:dyDescent="0.3">
      <c r="A1814" s="494" t="s">
        <v>2713</v>
      </c>
      <c r="B1814" s="495" t="s">
        <v>2082</v>
      </c>
      <c r="C1814" s="495" t="s">
        <v>2048</v>
      </c>
      <c r="D1814" s="495" t="s">
        <v>2195</v>
      </c>
      <c r="E1814" s="495" t="s">
        <v>2196</v>
      </c>
      <c r="F1814" s="498"/>
      <c r="G1814" s="498"/>
      <c r="H1814" s="498"/>
      <c r="I1814" s="498"/>
      <c r="J1814" s="498">
        <v>1</v>
      </c>
      <c r="K1814" s="498">
        <v>605.65</v>
      </c>
      <c r="L1814" s="498"/>
      <c r="M1814" s="498">
        <v>605.65</v>
      </c>
      <c r="N1814" s="498"/>
      <c r="O1814" s="498"/>
      <c r="P1814" s="511"/>
      <c r="Q1814" s="499"/>
    </row>
    <row r="1815" spans="1:17" ht="14.4" customHeight="1" x14ac:dyDescent="0.3">
      <c r="A1815" s="494" t="s">
        <v>2713</v>
      </c>
      <c r="B1815" s="495" t="s">
        <v>2082</v>
      </c>
      <c r="C1815" s="495" t="s">
        <v>2048</v>
      </c>
      <c r="D1815" s="495" t="s">
        <v>2510</v>
      </c>
      <c r="E1815" s="495" t="s">
        <v>2511</v>
      </c>
      <c r="F1815" s="498">
        <v>2</v>
      </c>
      <c r="G1815" s="498">
        <v>36446.22</v>
      </c>
      <c r="H1815" s="498">
        <v>1</v>
      </c>
      <c r="I1815" s="498">
        <v>18223.11</v>
      </c>
      <c r="J1815" s="498">
        <v>1</v>
      </c>
      <c r="K1815" s="498">
        <v>18223.11</v>
      </c>
      <c r="L1815" s="498">
        <v>0.5</v>
      </c>
      <c r="M1815" s="498">
        <v>18223.11</v>
      </c>
      <c r="N1815" s="498"/>
      <c r="O1815" s="498"/>
      <c r="P1815" s="511"/>
      <c r="Q1815" s="499"/>
    </row>
    <row r="1816" spans="1:17" ht="14.4" customHeight="1" x14ac:dyDescent="0.3">
      <c r="A1816" s="494" t="s">
        <v>2713</v>
      </c>
      <c r="B1816" s="495" t="s">
        <v>2082</v>
      </c>
      <c r="C1816" s="495" t="s">
        <v>2048</v>
      </c>
      <c r="D1816" s="495" t="s">
        <v>2218</v>
      </c>
      <c r="E1816" s="495" t="s">
        <v>2219</v>
      </c>
      <c r="F1816" s="498">
        <v>2</v>
      </c>
      <c r="G1816" s="498">
        <v>718.2</v>
      </c>
      <c r="H1816" s="498">
        <v>1</v>
      </c>
      <c r="I1816" s="498">
        <v>359.1</v>
      </c>
      <c r="J1816" s="498">
        <v>1</v>
      </c>
      <c r="K1816" s="498">
        <v>359.1</v>
      </c>
      <c r="L1816" s="498">
        <v>0.5</v>
      </c>
      <c r="M1816" s="498">
        <v>359.1</v>
      </c>
      <c r="N1816" s="498"/>
      <c r="O1816" s="498"/>
      <c r="P1816" s="511"/>
      <c r="Q1816" s="499"/>
    </row>
    <row r="1817" spans="1:17" ht="14.4" customHeight="1" x14ac:dyDescent="0.3">
      <c r="A1817" s="494" t="s">
        <v>2713</v>
      </c>
      <c r="B1817" s="495" t="s">
        <v>2082</v>
      </c>
      <c r="C1817" s="495" t="s">
        <v>2048</v>
      </c>
      <c r="D1817" s="495" t="s">
        <v>2220</v>
      </c>
      <c r="E1817" s="495" t="s">
        <v>2221</v>
      </c>
      <c r="F1817" s="498">
        <v>1</v>
      </c>
      <c r="G1817" s="498">
        <v>893.9</v>
      </c>
      <c r="H1817" s="498">
        <v>1</v>
      </c>
      <c r="I1817" s="498">
        <v>893.9</v>
      </c>
      <c r="J1817" s="498"/>
      <c r="K1817" s="498"/>
      <c r="L1817" s="498"/>
      <c r="M1817" s="498"/>
      <c r="N1817" s="498">
        <v>1</v>
      </c>
      <c r="O1817" s="498">
        <v>893.9</v>
      </c>
      <c r="P1817" s="511">
        <v>1</v>
      </c>
      <c r="Q1817" s="499">
        <v>893.9</v>
      </c>
    </row>
    <row r="1818" spans="1:17" ht="14.4" customHeight="1" x14ac:dyDescent="0.3">
      <c r="A1818" s="494" t="s">
        <v>2713</v>
      </c>
      <c r="B1818" s="495" t="s">
        <v>2082</v>
      </c>
      <c r="C1818" s="495" t="s">
        <v>2048</v>
      </c>
      <c r="D1818" s="495" t="s">
        <v>2055</v>
      </c>
      <c r="E1818" s="495" t="s">
        <v>2056</v>
      </c>
      <c r="F1818" s="498"/>
      <c r="G1818" s="498"/>
      <c r="H1818" s="498"/>
      <c r="I1818" s="498"/>
      <c r="J1818" s="498">
        <v>1</v>
      </c>
      <c r="K1818" s="498">
        <v>511</v>
      </c>
      <c r="L1818" s="498"/>
      <c r="M1818" s="498">
        <v>511</v>
      </c>
      <c r="N1818" s="498"/>
      <c r="O1818" s="498"/>
      <c r="P1818" s="511"/>
      <c r="Q1818" s="499"/>
    </row>
    <row r="1819" spans="1:17" ht="14.4" customHeight="1" x14ac:dyDescent="0.3">
      <c r="A1819" s="494" t="s">
        <v>2713</v>
      </c>
      <c r="B1819" s="495" t="s">
        <v>2082</v>
      </c>
      <c r="C1819" s="495" t="s">
        <v>2048</v>
      </c>
      <c r="D1819" s="495" t="s">
        <v>2497</v>
      </c>
      <c r="E1819" s="495" t="s">
        <v>2498</v>
      </c>
      <c r="F1819" s="498"/>
      <c r="G1819" s="498"/>
      <c r="H1819" s="498"/>
      <c r="I1819" s="498"/>
      <c r="J1819" s="498"/>
      <c r="K1819" s="498"/>
      <c r="L1819" s="498"/>
      <c r="M1819" s="498"/>
      <c r="N1819" s="498">
        <v>1</v>
      </c>
      <c r="O1819" s="498">
        <v>1085.2</v>
      </c>
      <c r="P1819" s="511"/>
      <c r="Q1819" s="499">
        <v>1085.2</v>
      </c>
    </row>
    <row r="1820" spans="1:17" ht="14.4" customHeight="1" x14ac:dyDescent="0.3">
      <c r="A1820" s="494" t="s">
        <v>2713</v>
      </c>
      <c r="B1820" s="495" t="s">
        <v>2082</v>
      </c>
      <c r="C1820" s="495" t="s">
        <v>2057</v>
      </c>
      <c r="D1820" s="495" t="s">
        <v>2262</v>
      </c>
      <c r="E1820" s="495" t="s">
        <v>2263</v>
      </c>
      <c r="F1820" s="498">
        <v>36</v>
      </c>
      <c r="G1820" s="498">
        <v>7344</v>
      </c>
      <c r="H1820" s="498">
        <v>1</v>
      </c>
      <c r="I1820" s="498">
        <v>204</v>
      </c>
      <c r="J1820" s="498">
        <v>20</v>
      </c>
      <c r="K1820" s="498">
        <v>4100</v>
      </c>
      <c r="L1820" s="498">
        <v>0.55827886710239649</v>
      </c>
      <c r="M1820" s="498">
        <v>205</v>
      </c>
      <c r="N1820" s="498">
        <v>33</v>
      </c>
      <c r="O1820" s="498">
        <v>6777</v>
      </c>
      <c r="P1820" s="511">
        <v>0.92279411764705888</v>
      </c>
      <c r="Q1820" s="499">
        <v>205.36363636363637</v>
      </c>
    </row>
    <row r="1821" spans="1:17" ht="14.4" customHeight="1" x14ac:dyDescent="0.3">
      <c r="A1821" s="494" t="s">
        <v>2713</v>
      </c>
      <c r="B1821" s="495" t="s">
        <v>2082</v>
      </c>
      <c r="C1821" s="495" t="s">
        <v>2057</v>
      </c>
      <c r="D1821" s="495" t="s">
        <v>2264</v>
      </c>
      <c r="E1821" s="495" t="s">
        <v>2265</v>
      </c>
      <c r="F1821" s="498">
        <v>2</v>
      </c>
      <c r="G1821" s="498">
        <v>298</v>
      </c>
      <c r="H1821" s="498">
        <v>1</v>
      </c>
      <c r="I1821" s="498">
        <v>149</v>
      </c>
      <c r="J1821" s="498"/>
      <c r="K1821" s="498"/>
      <c r="L1821" s="498"/>
      <c r="M1821" s="498"/>
      <c r="N1821" s="498">
        <v>5</v>
      </c>
      <c r="O1821" s="498">
        <v>755</v>
      </c>
      <c r="P1821" s="511">
        <v>2.5335570469798658</v>
      </c>
      <c r="Q1821" s="499">
        <v>151</v>
      </c>
    </row>
    <row r="1822" spans="1:17" ht="14.4" customHeight="1" x14ac:dyDescent="0.3">
      <c r="A1822" s="494" t="s">
        <v>2713</v>
      </c>
      <c r="B1822" s="495" t="s">
        <v>2082</v>
      </c>
      <c r="C1822" s="495" t="s">
        <v>2057</v>
      </c>
      <c r="D1822" s="495" t="s">
        <v>2266</v>
      </c>
      <c r="E1822" s="495" t="s">
        <v>2267</v>
      </c>
      <c r="F1822" s="498">
        <v>6</v>
      </c>
      <c r="G1822" s="498">
        <v>1086</v>
      </c>
      <c r="H1822" s="498">
        <v>1</v>
      </c>
      <c r="I1822" s="498">
        <v>181</v>
      </c>
      <c r="J1822" s="498">
        <v>8</v>
      </c>
      <c r="K1822" s="498">
        <v>1456</v>
      </c>
      <c r="L1822" s="498">
        <v>1.3406998158379373</v>
      </c>
      <c r="M1822" s="498">
        <v>182</v>
      </c>
      <c r="N1822" s="498">
        <v>8</v>
      </c>
      <c r="O1822" s="498">
        <v>1463</v>
      </c>
      <c r="P1822" s="511">
        <v>1.347145488029466</v>
      </c>
      <c r="Q1822" s="499">
        <v>182.875</v>
      </c>
    </row>
    <row r="1823" spans="1:17" ht="14.4" customHeight="1" x14ac:dyDescent="0.3">
      <c r="A1823" s="494" t="s">
        <v>2713</v>
      </c>
      <c r="B1823" s="495" t="s">
        <v>2082</v>
      </c>
      <c r="C1823" s="495" t="s">
        <v>2057</v>
      </c>
      <c r="D1823" s="495" t="s">
        <v>2268</v>
      </c>
      <c r="E1823" s="495" t="s">
        <v>2269</v>
      </c>
      <c r="F1823" s="498">
        <v>3</v>
      </c>
      <c r="G1823" s="498">
        <v>372</v>
      </c>
      <c r="H1823" s="498">
        <v>1</v>
      </c>
      <c r="I1823" s="498">
        <v>124</v>
      </c>
      <c r="J1823" s="498">
        <v>4</v>
      </c>
      <c r="K1823" s="498">
        <v>496</v>
      </c>
      <c r="L1823" s="498">
        <v>1.3333333333333333</v>
      </c>
      <c r="M1823" s="498">
        <v>124</v>
      </c>
      <c r="N1823" s="498">
        <v>3</v>
      </c>
      <c r="O1823" s="498">
        <v>375</v>
      </c>
      <c r="P1823" s="511">
        <v>1.0080645161290323</v>
      </c>
      <c r="Q1823" s="499">
        <v>125</v>
      </c>
    </row>
    <row r="1824" spans="1:17" ht="14.4" customHeight="1" x14ac:dyDescent="0.3">
      <c r="A1824" s="494" t="s">
        <v>2713</v>
      </c>
      <c r="B1824" s="495" t="s">
        <v>2082</v>
      </c>
      <c r="C1824" s="495" t="s">
        <v>2057</v>
      </c>
      <c r="D1824" s="495" t="s">
        <v>2270</v>
      </c>
      <c r="E1824" s="495" t="s">
        <v>2271</v>
      </c>
      <c r="F1824" s="498">
        <v>8</v>
      </c>
      <c r="G1824" s="498">
        <v>1728</v>
      </c>
      <c r="H1824" s="498">
        <v>1</v>
      </c>
      <c r="I1824" s="498">
        <v>216</v>
      </c>
      <c r="J1824" s="498">
        <v>7</v>
      </c>
      <c r="K1824" s="498">
        <v>1519</v>
      </c>
      <c r="L1824" s="498">
        <v>0.87905092592592593</v>
      </c>
      <c r="M1824" s="498">
        <v>217</v>
      </c>
      <c r="N1824" s="498">
        <v>16</v>
      </c>
      <c r="O1824" s="498">
        <v>3483</v>
      </c>
      <c r="P1824" s="511">
        <v>2.015625</v>
      </c>
      <c r="Q1824" s="499">
        <v>217.6875</v>
      </c>
    </row>
    <row r="1825" spans="1:17" ht="14.4" customHeight="1" x14ac:dyDescent="0.3">
      <c r="A1825" s="494" t="s">
        <v>2713</v>
      </c>
      <c r="B1825" s="495" t="s">
        <v>2082</v>
      </c>
      <c r="C1825" s="495" t="s">
        <v>2057</v>
      </c>
      <c r="D1825" s="495" t="s">
        <v>2276</v>
      </c>
      <c r="E1825" s="495" t="s">
        <v>2277</v>
      </c>
      <c r="F1825" s="498">
        <v>8</v>
      </c>
      <c r="G1825" s="498">
        <v>1744</v>
      </c>
      <c r="H1825" s="498">
        <v>1</v>
      </c>
      <c r="I1825" s="498">
        <v>218</v>
      </c>
      <c r="J1825" s="498">
        <v>8</v>
      </c>
      <c r="K1825" s="498">
        <v>1752</v>
      </c>
      <c r="L1825" s="498">
        <v>1.0045871559633028</v>
      </c>
      <c r="M1825" s="498">
        <v>219</v>
      </c>
      <c r="N1825" s="498">
        <v>10</v>
      </c>
      <c r="O1825" s="498">
        <v>2198</v>
      </c>
      <c r="P1825" s="511">
        <v>1.2603211009174311</v>
      </c>
      <c r="Q1825" s="499">
        <v>219.8</v>
      </c>
    </row>
    <row r="1826" spans="1:17" ht="14.4" customHeight="1" x14ac:dyDescent="0.3">
      <c r="A1826" s="494" t="s">
        <v>2713</v>
      </c>
      <c r="B1826" s="495" t="s">
        <v>2082</v>
      </c>
      <c r="C1826" s="495" t="s">
        <v>2057</v>
      </c>
      <c r="D1826" s="495" t="s">
        <v>2292</v>
      </c>
      <c r="E1826" s="495" t="s">
        <v>2293</v>
      </c>
      <c r="F1826" s="498">
        <v>3</v>
      </c>
      <c r="G1826" s="498">
        <v>768</v>
      </c>
      <c r="H1826" s="498">
        <v>1</v>
      </c>
      <c r="I1826" s="498">
        <v>256</v>
      </c>
      <c r="J1826" s="498">
        <v>1</v>
      </c>
      <c r="K1826" s="498">
        <v>257</v>
      </c>
      <c r="L1826" s="498">
        <v>0.33463541666666669</v>
      </c>
      <c r="M1826" s="498">
        <v>257</v>
      </c>
      <c r="N1826" s="498"/>
      <c r="O1826" s="498"/>
      <c r="P1826" s="511"/>
      <c r="Q1826" s="499"/>
    </row>
    <row r="1827" spans="1:17" ht="14.4" customHeight="1" x14ac:dyDescent="0.3">
      <c r="A1827" s="494" t="s">
        <v>2713</v>
      </c>
      <c r="B1827" s="495" t="s">
        <v>2082</v>
      </c>
      <c r="C1827" s="495" t="s">
        <v>2057</v>
      </c>
      <c r="D1827" s="495" t="s">
        <v>2294</v>
      </c>
      <c r="E1827" s="495" t="s">
        <v>2295</v>
      </c>
      <c r="F1827" s="498">
        <v>35</v>
      </c>
      <c r="G1827" s="498">
        <v>11375</v>
      </c>
      <c r="H1827" s="498">
        <v>1</v>
      </c>
      <c r="I1827" s="498">
        <v>325</v>
      </c>
      <c r="J1827" s="498">
        <v>35</v>
      </c>
      <c r="K1827" s="498">
        <v>11410</v>
      </c>
      <c r="L1827" s="498">
        <v>1.003076923076923</v>
      </c>
      <c r="M1827" s="498">
        <v>326</v>
      </c>
      <c r="N1827" s="498">
        <v>22</v>
      </c>
      <c r="O1827" s="498">
        <v>7202</v>
      </c>
      <c r="P1827" s="511">
        <v>0.63314285714285712</v>
      </c>
      <c r="Q1827" s="499">
        <v>327.36363636363637</v>
      </c>
    </row>
    <row r="1828" spans="1:17" ht="14.4" customHeight="1" x14ac:dyDescent="0.3">
      <c r="A1828" s="494" t="s">
        <v>2713</v>
      </c>
      <c r="B1828" s="495" t="s">
        <v>2082</v>
      </c>
      <c r="C1828" s="495" t="s">
        <v>2057</v>
      </c>
      <c r="D1828" s="495" t="s">
        <v>2314</v>
      </c>
      <c r="E1828" s="495" t="s">
        <v>2315</v>
      </c>
      <c r="F1828" s="498">
        <v>3</v>
      </c>
      <c r="G1828" s="498">
        <v>11433</v>
      </c>
      <c r="H1828" s="498">
        <v>1</v>
      </c>
      <c r="I1828" s="498">
        <v>3811</v>
      </c>
      <c r="J1828" s="498">
        <v>1</v>
      </c>
      <c r="K1828" s="498">
        <v>3815</v>
      </c>
      <c r="L1828" s="498">
        <v>0.33368319776086769</v>
      </c>
      <c r="M1828" s="498">
        <v>3815</v>
      </c>
      <c r="N1828" s="498"/>
      <c r="O1828" s="498"/>
      <c r="P1828" s="511"/>
      <c r="Q1828" s="499"/>
    </row>
    <row r="1829" spans="1:17" ht="14.4" customHeight="1" x14ac:dyDescent="0.3">
      <c r="A1829" s="494" t="s">
        <v>2713</v>
      </c>
      <c r="B1829" s="495" t="s">
        <v>2082</v>
      </c>
      <c r="C1829" s="495" t="s">
        <v>2057</v>
      </c>
      <c r="D1829" s="495" t="s">
        <v>2316</v>
      </c>
      <c r="E1829" s="495" t="s">
        <v>2317</v>
      </c>
      <c r="F1829" s="498"/>
      <c r="G1829" s="498"/>
      <c r="H1829" s="498"/>
      <c r="I1829" s="498"/>
      <c r="J1829" s="498"/>
      <c r="K1829" s="498"/>
      <c r="L1829" s="498"/>
      <c r="M1829" s="498"/>
      <c r="N1829" s="498">
        <v>1</v>
      </c>
      <c r="O1829" s="498">
        <v>5158</v>
      </c>
      <c r="P1829" s="511"/>
      <c r="Q1829" s="499">
        <v>5158</v>
      </c>
    </row>
    <row r="1830" spans="1:17" ht="14.4" customHeight="1" x14ac:dyDescent="0.3">
      <c r="A1830" s="494" t="s">
        <v>2713</v>
      </c>
      <c r="B1830" s="495" t="s">
        <v>2082</v>
      </c>
      <c r="C1830" s="495" t="s">
        <v>2057</v>
      </c>
      <c r="D1830" s="495" t="s">
        <v>2330</v>
      </c>
      <c r="E1830" s="495" t="s">
        <v>2331</v>
      </c>
      <c r="F1830" s="498">
        <v>8</v>
      </c>
      <c r="G1830" s="498">
        <v>10208</v>
      </c>
      <c r="H1830" s="498">
        <v>1</v>
      </c>
      <c r="I1830" s="498">
        <v>1276</v>
      </c>
      <c r="J1830" s="498">
        <v>7</v>
      </c>
      <c r="K1830" s="498">
        <v>8939</v>
      </c>
      <c r="L1830" s="498">
        <v>0.87568573667711602</v>
      </c>
      <c r="M1830" s="498">
        <v>1277</v>
      </c>
      <c r="N1830" s="498">
        <v>3</v>
      </c>
      <c r="O1830" s="498">
        <v>3834</v>
      </c>
      <c r="P1830" s="511">
        <v>0.37558777429467083</v>
      </c>
      <c r="Q1830" s="499">
        <v>1278</v>
      </c>
    </row>
    <row r="1831" spans="1:17" ht="14.4" customHeight="1" x14ac:dyDescent="0.3">
      <c r="A1831" s="494" t="s">
        <v>2713</v>
      </c>
      <c r="B1831" s="495" t="s">
        <v>2082</v>
      </c>
      <c r="C1831" s="495" t="s">
        <v>2057</v>
      </c>
      <c r="D1831" s="495" t="s">
        <v>2332</v>
      </c>
      <c r="E1831" s="495" t="s">
        <v>2333</v>
      </c>
      <c r="F1831" s="498">
        <v>8</v>
      </c>
      <c r="G1831" s="498">
        <v>9304</v>
      </c>
      <c r="H1831" s="498">
        <v>1</v>
      </c>
      <c r="I1831" s="498">
        <v>1163</v>
      </c>
      <c r="J1831" s="498">
        <v>6</v>
      </c>
      <c r="K1831" s="498">
        <v>6984</v>
      </c>
      <c r="L1831" s="498">
        <v>0.75064488392089423</v>
      </c>
      <c r="M1831" s="498">
        <v>1164</v>
      </c>
      <c r="N1831" s="498">
        <v>3</v>
      </c>
      <c r="O1831" s="498">
        <v>3494</v>
      </c>
      <c r="P1831" s="511">
        <v>0.37553740326741186</v>
      </c>
      <c r="Q1831" s="499">
        <v>1164.6666666666667</v>
      </c>
    </row>
    <row r="1832" spans="1:17" ht="14.4" customHeight="1" x14ac:dyDescent="0.3">
      <c r="A1832" s="494" t="s">
        <v>2713</v>
      </c>
      <c r="B1832" s="495" t="s">
        <v>2082</v>
      </c>
      <c r="C1832" s="495" t="s">
        <v>2057</v>
      </c>
      <c r="D1832" s="495" t="s">
        <v>2334</v>
      </c>
      <c r="E1832" s="495" t="s">
        <v>2335</v>
      </c>
      <c r="F1832" s="498">
        <v>24</v>
      </c>
      <c r="G1832" s="498">
        <v>121560</v>
      </c>
      <c r="H1832" s="498">
        <v>1</v>
      </c>
      <c r="I1832" s="498">
        <v>5065</v>
      </c>
      <c r="J1832" s="498">
        <v>31</v>
      </c>
      <c r="K1832" s="498">
        <v>157108</v>
      </c>
      <c r="L1832" s="498">
        <v>1.2924317209608425</v>
      </c>
      <c r="M1832" s="498">
        <v>5068</v>
      </c>
      <c r="N1832" s="498">
        <v>42</v>
      </c>
      <c r="O1832" s="498">
        <v>213006</v>
      </c>
      <c r="P1832" s="511">
        <v>1.7522704837117473</v>
      </c>
      <c r="Q1832" s="499">
        <v>5071.5714285714284</v>
      </c>
    </row>
    <row r="1833" spans="1:17" ht="14.4" customHeight="1" x14ac:dyDescent="0.3">
      <c r="A1833" s="494" t="s">
        <v>2713</v>
      </c>
      <c r="B1833" s="495" t="s">
        <v>2082</v>
      </c>
      <c r="C1833" s="495" t="s">
        <v>2057</v>
      </c>
      <c r="D1833" s="495" t="s">
        <v>2336</v>
      </c>
      <c r="E1833" s="495" t="s">
        <v>2337</v>
      </c>
      <c r="F1833" s="498">
        <v>1</v>
      </c>
      <c r="G1833" s="498">
        <v>7669</v>
      </c>
      <c r="H1833" s="498">
        <v>1</v>
      </c>
      <c r="I1833" s="498">
        <v>7669</v>
      </c>
      <c r="J1833" s="498"/>
      <c r="K1833" s="498"/>
      <c r="L1833" s="498"/>
      <c r="M1833" s="498"/>
      <c r="N1833" s="498">
        <v>2</v>
      </c>
      <c r="O1833" s="498">
        <v>15354</v>
      </c>
      <c r="P1833" s="511">
        <v>2.0020863215543097</v>
      </c>
      <c r="Q1833" s="499">
        <v>7677</v>
      </c>
    </row>
    <row r="1834" spans="1:17" ht="14.4" customHeight="1" x14ac:dyDescent="0.3">
      <c r="A1834" s="494" t="s">
        <v>2713</v>
      </c>
      <c r="B1834" s="495" t="s">
        <v>2082</v>
      </c>
      <c r="C1834" s="495" t="s">
        <v>2057</v>
      </c>
      <c r="D1834" s="495" t="s">
        <v>2338</v>
      </c>
      <c r="E1834" s="495" t="s">
        <v>2339</v>
      </c>
      <c r="F1834" s="498"/>
      <c r="G1834" s="498"/>
      <c r="H1834" s="498"/>
      <c r="I1834" s="498"/>
      <c r="J1834" s="498">
        <v>1</v>
      </c>
      <c r="K1834" s="498">
        <v>5508</v>
      </c>
      <c r="L1834" s="498"/>
      <c r="M1834" s="498">
        <v>5508</v>
      </c>
      <c r="N1834" s="498"/>
      <c r="O1834" s="498"/>
      <c r="P1834" s="511"/>
      <c r="Q1834" s="499"/>
    </row>
    <row r="1835" spans="1:17" ht="14.4" customHeight="1" x14ac:dyDescent="0.3">
      <c r="A1835" s="494" t="s">
        <v>2713</v>
      </c>
      <c r="B1835" s="495" t="s">
        <v>2082</v>
      </c>
      <c r="C1835" s="495" t="s">
        <v>2057</v>
      </c>
      <c r="D1835" s="495" t="s">
        <v>2342</v>
      </c>
      <c r="E1835" s="495" t="s">
        <v>2343</v>
      </c>
      <c r="F1835" s="498">
        <v>371</v>
      </c>
      <c r="G1835" s="498">
        <v>63812</v>
      </c>
      <c r="H1835" s="498">
        <v>1</v>
      </c>
      <c r="I1835" s="498">
        <v>172</v>
      </c>
      <c r="J1835" s="498">
        <v>385</v>
      </c>
      <c r="K1835" s="498">
        <v>66605</v>
      </c>
      <c r="L1835" s="498">
        <v>1.0437691970162353</v>
      </c>
      <c r="M1835" s="498">
        <v>173</v>
      </c>
      <c r="N1835" s="498">
        <v>361</v>
      </c>
      <c r="O1835" s="498">
        <v>62646</v>
      </c>
      <c r="P1835" s="511">
        <v>0.98172757475083061</v>
      </c>
      <c r="Q1835" s="499">
        <v>173.53462603878117</v>
      </c>
    </row>
    <row r="1836" spans="1:17" ht="14.4" customHeight="1" x14ac:dyDescent="0.3">
      <c r="A1836" s="494" t="s">
        <v>2713</v>
      </c>
      <c r="B1836" s="495" t="s">
        <v>2082</v>
      </c>
      <c r="C1836" s="495" t="s">
        <v>2057</v>
      </c>
      <c r="D1836" s="495" t="s">
        <v>2344</v>
      </c>
      <c r="E1836" s="495" t="s">
        <v>2345</v>
      </c>
      <c r="F1836" s="498">
        <v>85</v>
      </c>
      <c r="G1836" s="498">
        <v>169490</v>
      </c>
      <c r="H1836" s="498">
        <v>1</v>
      </c>
      <c r="I1836" s="498">
        <v>1994</v>
      </c>
      <c r="J1836" s="498">
        <v>64</v>
      </c>
      <c r="K1836" s="498">
        <v>127744</v>
      </c>
      <c r="L1836" s="498">
        <v>0.75369638326744937</v>
      </c>
      <c r="M1836" s="498">
        <v>1996</v>
      </c>
      <c r="N1836" s="498">
        <v>74</v>
      </c>
      <c r="O1836" s="498">
        <v>147830</v>
      </c>
      <c r="P1836" s="511">
        <v>0.87220484984364854</v>
      </c>
      <c r="Q1836" s="499">
        <v>1997.7027027027027</v>
      </c>
    </row>
    <row r="1837" spans="1:17" ht="14.4" customHeight="1" x14ac:dyDescent="0.3">
      <c r="A1837" s="494" t="s">
        <v>2713</v>
      </c>
      <c r="B1837" s="495" t="s">
        <v>2082</v>
      </c>
      <c r="C1837" s="495" t="s">
        <v>2057</v>
      </c>
      <c r="D1837" s="495" t="s">
        <v>2350</v>
      </c>
      <c r="E1837" s="495" t="s">
        <v>2351</v>
      </c>
      <c r="F1837" s="498">
        <v>9</v>
      </c>
      <c r="G1837" s="498">
        <v>24219</v>
      </c>
      <c r="H1837" s="498">
        <v>1</v>
      </c>
      <c r="I1837" s="498">
        <v>2691</v>
      </c>
      <c r="J1837" s="498">
        <v>11</v>
      </c>
      <c r="K1837" s="498">
        <v>29612</v>
      </c>
      <c r="L1837" s="498">
        <v>1.2226764110822081</v>
      </c>
      <c r="M1837" s="498">
        <v>2692</v>
      </c>
      <c r="N1837" s="498">
        <v>14</v>
      </c>
      <c r="O1837" s="498">
        <v>37718</v>
      </c>
      <c r="P1837" s="511">
        <v>1.5573723109954993</v>
      </c>
      <c r="Q1837" s="499">
        <v>2694.1428571428573</v>
      </c>
    </row>
    <row r="1838" spans="1:17" ht="14.4" customHeight="1" x14ac:dyDescent="0.3">
      <c r="A1838" s="494" t="s">
        <v>2713</v>
      </c>
      <c r="B1838" s="495" t="s">
        <v>2082</v>
      </c>
      <c r="C1838" s="495" t="s">
        <v>2057</v>
      </c>
      <c r="D1838" s="495" t="s">
        <v>2352</v>
      </c>
      <c r="E1838" s="495" t="s">
        <v>2353</v>
      </c>
      <c r="F1838" s="498">
        <v>1</v>
      </c>
      <c r="G1838" s="498">
        <v>5177</v>
      </c>
      <c r="H1838" s="498">
        <v>1</v>
      </c>
      <c r="I1838" s="498">
        <v>5177</v>
      </c>
      <c r="J1838" s="498">
        <v>1</v>
      </c>
      <c r="K1838" s="498">
        <v>5180</v>
      </c>
      <c r="L1838" s="498">
        <v>1.0005794861889126</v>
      </c>
      <c r="M1838" s="498">
        <v>5180</v>
      </c>
      <c r="N1838" s="498">
        <v>2</v>
      </c>
      <c r="O1838" s="498">
        <v>10366</v>
      </c>
      <c r="P1838" s="511">
        <v>2.0023179447556498</v>
      </c>
      <c r="Q1838" s="499">
        <v>5183</v>
      </c>
    </row>
    <row r="1839" spans="1:17" ht="14.4" customHeight="1" x14ac:dyDescent="0.3">
      <c r="A1839" s="494" t="s">
        <v>2713</v>
      </c>
      <c r="B1839" s="495" t="s">
        <v>2082</v>
      </c>
      <c r="C1839" s="495" t="s">
        <v>2057</v>
      </c>
      <c r="D1839" s="495" t="s">
        <v>2364</v>
      </c>
      <c r="E1839" s="495" t="s">
        <v>2365</v>
      </c>
      <c r="F1839" s="498"/>
      <c r="G1839" s="498"/>
      <c r="H1839" s="498"/>
      <c r="I1839" s="498"/>
      <c r="J1839" s="498"/>
      <c r="K1839" s="498"/>
      <c r="L1839" s="498"/>
      <c r="M1839" s="498"/>
      <c r="N1839" s="498">
        <v>1</v>
      </c>
      <c r="O1839" s="498">
        <v>150</v>
      </c>
      <c r="P1839" s="511"/>
      <c r="Q1839" s="499">
        <v>150</v>
      </c>
    </row>
    <row r="1840" spans="1:17" ht="14.4" customHeight="1" x14ac:dyDescent="0.3">
      <c r="A1840" s="494" t="s">
        <v>2713</v>
      </c>
      <c r="B1840" s="495" t="s">
        <v>2082</v>
      </c>
      <c r="C1840" s="495" t="s">
        <v>2057</v>
      </c>
      <c r="D1840" s="495" t="s">
        <v>2366</v>
      </c>
      <c r="E1840" s="495" t="s">
        <v>2367</v>
      </c>
      <c r="F1840" s="498"/>
      <c r="G1840" s="498"/>
      <c r="H1840" s="498"/>
      <c r="I1840" s="498"/>
      <c r="J1840" s="498"/>
      <c r="K1840" s="498"/>
      <c r="L1840" s="498"/>
      <c r="M1840" s="498"/>
      <c r="N1840" s="498">
        <v>2</v>
      </c>
      <c r="O1840" s="498">
        <v>387</v>
      </c>
      <c r="P1840" s="511"/>
      <c r="Q1840" s="499">
        <v>193.5</v>
      </c>
    </row>
    <row r="1841" spans="1:17" ht="14.4" customHeight="1" x14ac:dyDescent="0.3">
      <c r="A1841" s="494" t="s">
        <v>2713</v>
      </c>
      <c r="B1841" s="495" t="s">
        <v>2082</v>
      </c>
      <c r="C1841" s="495" t="s">
        <v>2057</v>
      </c>
      <c r="D1841" s="495" t="s">
        <v>2368</v>
      </c>
      <c r="E1841" s="495" t="s">
        <v>2369</v>
      </c>
      <c r="F1841" s="498"/>
      <c r="G1841" s="498"/>
      <c r="H1841" s="498"/>
      <c r="I1841" s="498"/>
      <c r="J1841" s="498"/>
      <c r="K1841" s="498"/>
      <c r="L1841" s="498"/>
      <c r="M1841" s="498"/>
      <c r="N1841" s="498">
        <v>2</v>
      </c>
      <c r="O1841" s="498">
        <v>397</v>
      </c>
      <c r="P1841" s="511"/>
      <c r="Q1841" s="499">
        <v>198.5</v>
      </c>
    </row>
    <row r="1842" spans="1:17" ht="14.4" customHeight="1" x14ac:dyDescent="0.3">
      <c r="A1842" s="494" t="s">
        <v>2713</v>
      </c>
      <c r="B1842" s="495" t="s">
        <v>2082</v>
      </c>
      <c r="C1842" s="495" t="s">
        <v>2057</v>
      </c>
      <c r="D1842" s="495" t="s">
        <v>2370</v>
      </c>
      <c r="E1842" s="495" t="s">
        <v>2371</v>
      </c>
      <c r="F1842" s="498"/>
      <c r="G1842" s="498"/>
      <c r="H1842" s="498"/>
      <c r="I1842" s="498"/>
      <c r="J1842" s="498"/>
      <c r="K1842" s="498"/>
      <c r="L1842" s="498"/>
      <c r="M1842" s="498"/>
      <c r="N1842" s="498">
        <v>1</v>
      </c>
      <c r="O1842" s="498">
        <v>417</v>
      </c>
      <c r="P1842" s="511"/>
      <c r="Q1842" s="499">
        <v>417</v>
      </c>
    </row>
    <row r="1843" spans="1:17" ht="14.4" customHeight="1" x14ac:dyDescent="0.3">
      <c r="A1843" s="494" t="s">
        <v>2713</v>
      </c>
      <c r="B1843" s="495" t="s">
        <v>2082</v>
      </c>
      <c r="C1843" s="495" t="s">
        <v>2057</v>
      </c>
      <c r="D1843" s="495" t="s">
        <v>2374</v>
      </c>
      <c r="E1843" s="495" t="s">
        <v>2375</v>
      </c>
      <c r="F1843" s="498">
        <v>1</v>
      </c>
      <c r="G1843" s="498">
        <v>157</v>
      </c>
      <c r="H1843" s="498">
        <v>1</v>
      </c>
      <c r="I1843" s="498">
        <v>157</v>
      </c>
      <c r="J1843" s="498"/>
      <c r="K1843" s="498"/>
      <c r="L1843" s="498"/>
      <c r="M1843" s="498"/>
      <c r="N1843" s="498">
        <v>2</v>
      </c>
      <c r="O1843" s="498">
        <v>318</v>
      </c>
      <c r="P1843" s="511">
        <v>2.0254777070063694</v>
      </c>
      <c r="Q1843" s="499">
        <v>159</v>
      </c>
    </row>
    <row r="1844" spans="1:17" ht="14.4" customHeight="1" x14ac:dyDescent="0.3">
      <c r="A1844" s="494" t="s">
        <v>2713</v>
      </c>
      <c r="B1844" s="495" t="s">
        <v>2082</v>
      </c>
      <c r="C1844" s="495" t="s">
        <v>2057</v>
      </c>
      <c r="D1844" s="495" t="s">
        <v>2376</v>
      </c>
      <c r="E1844" s="495" t="s">
        <v>2377</v>
      </c>
      <c r="F1844" s="498"/>
      <c r="G1844" s="498"/>
      <c r="H1844" s="498"/>
      <c r="I1844" s="498"/>
      <c r="J1844" s="498">
        <v>4</v>
      </c>
      <c r="K1844" s="498">
        <v>1248</v>
      </c>
      <c r="L1844" s="498"/>
      <c r="M1844" s="498">
        <v>312</v>
      </c>
      <c r="N1844" s="498"/>
      <c r="O1844" s="498"/>
      <c r="P1844" s="511"/>
      <c r="Q1844" s="499"/>
    </row>
    <row r="1845" spans="1:17" ht="14.4" customHeight="1" x14ac:dyDescent="0.3">
      <c r="A1845" s="494" t="s">
        <v>2713</v>
      </c>
      <c r="B1845" s="495" t="s">
        <v>2082</v>
      </c>
      <c r="C1845" s="495" t="s">
        <v>2057</v>
      </c>
      <c r="D1845" s="495" t="s">
        <v>2380</v>
      </c>
      <c r="E1845" s="495" t="s">
        <v>2381</v>
      </c>
      <c r="F1845" s="498">
        <v>25</v>
      </c>
      <c r="G1845" s="498">
        <v>52900</v>
      </c>
      <c r="H1845" s="498">
        <v>1</v>
      </c>
      <c r="I1845" s="498">
        <v>2116</v>
      </c>
      <c r="J1845" s="498">
        <v>19</v>
      </c>
      <c r="K1845" s="498">
        <v>40242</v>
      </c>
      <c r="L1845" s="498">
        <v>0.76071833648393195</v>
      </c>
      <c r="M1845" s="498">
        <v>2118</v>
      </c>
      <c r="N1845" s="498">
        <v>27</v>
      </c>
      <c r="O1845" s="498">
        <v>57234</v>
      </c>
      <c r="P1845" s="511">
        <v>1.0819281663516067</v>
      </c>
      <c r="Q1845" s="499">
        <v>2119.7777777777778</v>
      </c>
    </row>
    <row r="1846" spans="1:17" ht="14.4" customHeight="1" x14ac:dyDescent="0.3">
      <c r="A1846" s="494" t="s">
        <v>2713</v>
      </c>
      <c r="B1846" s="495" t="s">
        <v>2082</v>
      </c>
      <c r="C1846" s="495" t="s">
        <v>2057</v>
      </c>
      <c r="D1846" s="495" t="s">
        <v>2382</v>
      </c>
      <c r="E1846" s="495" t="s">
        <v>2315</v>
      </c>
      <c r="F1846" s="498">
        <v>4</v>
      </c>
      <c r="G1846" s="498">
        <v>7448</v>
      </c>
      <c r="H1846" s="498">
        <v>1</v>
      </c>
      <c r="I1846" s="498">
        <v>1862</v>
      </c>
      <c r="J1846" s="498">
        <v>2</v>
      </c>
      <c r="K1846" s="498">
        <v>3728</v>
      </c>
      <c r="L1846" s="498">
        <v>0.50053705692803441</v>
      </c>
      <c r="M1846" s="498">
        <v>1864</v>
      </c>
      <c r="N1846" s="498">
        <v>1</v>
      </c>
      <c r="O1846" s="498">
        <v>1867</v>
      </c>
      <c r="P1846" s="511">
        <v>0.25067132116004298</v>
      </c>
      <c r="Q1846" s="499">
        <v>1867</v>
      </c>
    </row>
    <row r="1847" spans="1:17" ht="14.4" customHeight="1" x14ac:dyDescent="0.3">
      <c r="A1847" s="494" t="s">
        <v>2713</v>
      </c>
      <c r="B1847" s="495" t="s">
        <v>2082</v>
      </c>
      <c r="C1847" s="495" t="s">
        <v>2057</v>
      </c>
      <c r="D1847" s="495" t="s">
        <v>2385</v>
      </c>
      <c r="E1847" s="495" t="s">
        <v>2386</v>
      </c>
      <c r="F1847" s="498"/>
      <c r="G1847" s="498"/>
      <c r="H1847" s="498"/>
      <c r="I1847" s="498"/>
      <c r="J1847" s="498"/>
      <c r="K1847" s="498"/>
      <c r="L1847" s="498"/>
      <c r="M1847" s="498"/>
      <c r="N1847" s="498">
        <v>1</v>
      </c>
      <c r="O1847" s="498">
        <v>9724</v>
      </c>
      <c r="P1847" s="511"/>
      <c r="Q1847" s="499">
        <v>9724</v>
      </c>
    </row>
    <row r="1848" spans="1:17" ht="14.4" customHeight="1" x14ac:dyDescent="0.3">
      <c r="A1848" s="494" t="s">
        <v>2713</v>
      </c>
      <c r="B1848" s="495" t="s">
        <v>2082</v>
      </c>
      <c r="C1848" s="495" t="s">
        <v>2057</v>
      </c>
      <c r="D1848" s="495" t="s">
        <v>2391</v>
      </c>
      <c r="E1848" s="495" t="s">
        <v>2392</v>
      </c>
      <c r="F1848" s="498">
        <v>33</v>
      </c>
      <c r="G1848" s="498">
        <v>276474</v>
      </c>
      <c r="H1848" s="498">
        <v>1</v>
      </c>
      <c r="I1848" s="498">
        <v>8378</v>
      </c>
      <c r="J1848" s="498">
        <v>32</v>
      </c>
      <c r="K1848" s="498">
        <v>268288</v>
      </c>
      <c r="L1848" s="498">
        <v>0.97039142921215016</v>
      </c>
      <c r="M1848" s="498">
        <v>8384</v>
      </c>
      <c r="N1848" s="498">
        <v>22</v>
      </c>
      <c r="O1848" s="498">
        <v>184558</v>
      </c>
      <c r="P1848" s="511">
        <v>0.66754197501392531</v>
      </c>
      <c r="Q1848" s="499">
        <v>8389</v>
      </c>
    </row>
    <row r="1849" spans="1:17" ht="14.4" customHeight="1" x14ac:dyDescent="0.3">
      <c r="A1849" s="494" t="s">
        <v>2713</v>
      </c>
      <c r="B1849" s="495" t="s">
        <v>2082</v>
      </c>
      <c r="C1849" s="495" t="s">
        <v>2057</v>
      </c>
      <c r="D1849" s="495" t="s">
        <v>2503</v>
      </c>
      <c r="E1849" s="495" t="s">
        <v>2504</v>
      </c>
      <c r="F1849" s="498">
        <v>1</v>
      </c>
      <c r="G1849" s="498">
        <v>5688</v>
      </c>
      <c r="H1849" s="498">
        <v>1</v>
      </c>
      <c r="I1849" s="498">
        <v>5688</v>
      </c>
      <c r="J1849" s="498">
        <v>1</v>
      </c>
      <c r="K1849" s="498">
        <v>5693</v>
      </c>
      <c r="L1849" s="498">
        <v>1.0008790436005626</v>
      </c>
      <c r="M1849" s="498">
        <v>5693</v>
      </c>
      <c r="N1849" s="498"/>
      <c r="O1849" s="498"/>
      <c r="P1849" s="511"/>
      <c r="Q1849" s="499"/>
    </row>
    <row r="1850" spans="1:17" ht="14.4" customHeight="1" x14ac:dyDescent="0.3">
      <c r="A1850" s="494" t="s">
        <v>507</v>
      </c>
      <c r="B1850" s="495" t="s">
        <v>2082</v>
      </c>
      <c r="C1850" s="495" t="s">
        <v>2083</v>
      </c>
      <c r="D1850" s="495" t="s">
        <v>2111</v>
      </c>
      <c r="E1850" s="495" t="s">
        <v>706</v>
      </c>
      <c r="F1850" s="498">
        <v>-0.08</v>
      </c>
      <c r="G1850" s="498">
        <v>-866.13</v>
      </c>
      <c r="H1850" s="498">
        <v>1</v>
      </c>
      <c r="I1850" s="498">
        <v>10826.625</v>
      </c>
      <c r="J1850" s="498"/>
      <c r="K1850" s="498"/>
      <c r="L1850" s="498"/>
      <c r="M1850" s="498"/>
      <c r="N1850" s="498"/>
      <c r="O1850" s="498"/>
      <c r="P1850" s="511"/>
      <c r="Q1850" s="499"/>
    </row>
    <row r="1851" spans="1:17" ht="14.4" customHeight="1" x14ac:dyDescent="0.3">
      <c r="A1851" s="494" t="s">
        <v>2714</v>
      </c>
      <c r="B1851" s="495" t="s">
        <v>2082</v>
      </c>
      <c r="C1851" s="495" t="s">
        <v>2083</v>
      </c>
      <c r="D1851" s="495" t="s">
        <v>2089</v>
      </c>
      <c r="E1851" s="495" t="s">
        <v>2090</v>
      </c>
      <c r="F1851" s="498"/>
      <c r="G1851" s="498"/>
      <c r="H1851" s="498"/>
      <c r="I1851" s="498"/>
      <c r="J1851" s="498">
        <v>0</v>
      </c>
      <c r="K1851" s="498">
        <v>0</v>
      </c>
      <c r="L1851" s="498"/>
      <c r="M1851" s="498"/>
      <c r="N1851" s="498"/>
      <c r="O1851" s="498"/>
      <c r="P1851" s="511"/>
      <c r="Q1851" s="499"/>
    </row>
    <row r="1852" spans="1:17" ht="14.4" customHeight="1" x14ac:dyDescent="0.3">
      <c r="A1852" s="494" t="s">
        <v>2714</v>
      </c>
      <c r="B1852" s="495" t="s">
        <v>2082</v>
      </c>
      <c r="C1852" s="495" t="s">
        <v>2083</v>
      </c>
      <c r="D1852" s="495" t="s">
        <v>2091</v>
      </c>
      <c r="E1852" s="495" t="s">
        <v>2090</v>
      </c>
      <c r="F1852" s="498"/>
      <c r="G1852" s="498"/>
      <c r="H1852" s="498"/>
      <c r="I1852" s="498"/>
      <c r="J1852" s="498"/>
      <c r="K1852" s="498"/>
      <c r="L1852" s="498"/>
      <c r="M1852" s="498"/>
      <c r="N1852" s="498">
        <v>0.2</v>
      </c>
      <c r="O1852" s="498">
        <v>1335.72</v>
      </c>
      <c r="P1852" s="511"/>
      <c r="Q1852" s="499">
        <v>6678.5999999999995</v>
      </c>
    </row>
    <row r="1853" spans="1:17" ht="14.4" customHeight="1" x14ac:dyDescent="0.3">
      <c r="A1853" s="494" t="s">
        <v>2714</v>
      </c>
      <c r="B1853" s="495" t="s">
        <v>2082</v>
      </c>
      <c r="C1853" s="495" t="s">
        <v>2083</v>
      </c>
      <c r="D1853" s="495" t="s">
        <v>2096</v>
      </c>
      <c r="E1853" s="495" t="s">
        <v>683</v>
      </c>
      <c r="F1853" s="498">
        <v>4.3</v>
      </c>
      <c r="G1853" s="498">
        <v>6208.73</v>
      </c>
      <c r="H1853" s="498">
        <v>1</v>
      </c>
      <c r="I1853" s="498">
        <v>1443.8906976744186</v>
      </c>
      <c r="J1853" s="498">
        <v>1.9</v>
      </c>
      <c r="K1853" s="498">
        <v>1862.81</v>
      </c>
      <c r="L1853" s="498">
        <v>0.30003076313513394</v>
      </c>
      <c r="M1853" s="498">
        <v>980.42631578947373</v>
      </c>
      <c r="N1853" s="498">
        <v>7.6000000000000005</v>
      </c>
      <c r="O1853" s="498">
        <v>7516.59</v>
      </c>
      <c r="P1853" s="511">
        <v>1.2106485545353076</v>
      </c>
      <c r="Q1853" s="499">
        <v>989.02499999999998</v>
      </c>
    </row>
    <row r="1854" spans="1:17" ht="14.4" customHeight="1" x14ac:dyDescent="0.3">
      <c r="A1854" s="494" t="s">
        <v>2714</v>
      </c>
      <c r="B1854" s="495" t="s">
        <v>2082</v>
      </c>
      <c r="C1854" s="495" t="s">
        <v>2083</v>
      </c>
      <c r="D1854" s="495" t="s">
        <v>2099</v>
      </c>
      <c r="E1854" s="495" t="s">
        <v>781</v>
      </c>
      <c r="F1854" s="498">
        <v>0.21000000000000002</v>
      </c>
      <c r="G1854" s="498">
        <v>2708.98</v>
      </c>
      <c r="H1854" s="498">
        <v>1</v>
      </c>
      <c r="I1854" s="498">
        <v>12899.904761904761</v>
      </c>
      <c r="J1854" s="498">
        <v>0.87</v>
      </c>
      <c r="K1854" s="498">
        <v>9377.9</v>
      </c>
      <c r="L1854" s="498">
        <v>3.4617826635855562</v>
      </c>
      <c r="M1854" s="498">
        <v>10779.19540229885</v>
      </c>
      <c r="N1854" s="498">
        <v>0.15000000000000002</v>
      </c>
      <c r="O1854" s="498">
        <v>1550.6100000000001</v>
      </c>
      <c r="P1854" s="511">
        <v>0.57239625246402714</v>
      </c>
      <c r="Q1854" s="499">
        <v>10337.4</v>
      </c>
    </row>
    <row r="1855" spans="1:17" ht="14.4" customHeight="1" x14ac:dyDescent="0.3">
      <c r="A1855" s="494" t="s">
        <v>2714</v>
      </c>
      <c r="B1855" s="495" t="s">
        <v>2082</v>
      </c>
      <c r="C1855" s="495" t="s">
        <v>2083</v>
      </c>
      <c r="D1855" s="495" t="s">
        <v>2110</v>
      </c>
      <c r="E1855" s="495" t="s">
        <v>706</v>
      </c>
      <c r="F1855" s="498"/>
      <c r="G1855" s="498"/>
      <c r="H1855" s="498"/>
      <c r="I1855" s="498"/>
      <c r="J1855" s="498">
        <v>0.2</v>
      </c>
      <c r="K1855" s="498">
        <v>1092.1600000000001</v>
      </c>
      <c r="L1855" s="498"/>
      <c r="M1855" s="498">
        <v>5460.8</v>
      </c>
      <c r="N1855" s="498"/>
      <c r="O1855" s="498"/>
      <c r="P1855" s="511"/>
      <c r="Q1855" s="499"/>
    </row>
    <row r="1856" spans="1:17" ht="14.4" customHeight="1" x14ac:dyDescent="0.3">
      <c r="A1856" s="494" t="s">
        <v>2714</v>
      </c>
      <c r="B1856" s="495" t="s">
        <v>2082</v>
      </c>
      <c r="C1856" s="495" t="s">
        <v>2083</v>
      </c>
      <c r="D1856" s="495" t="s">
        <v>2111</v>
      </c>
      <c r="E1856" s="495" t="s">
        <v>706</v>
      </c>
      <c r="F1856" s="498">
        <v>0.65</v>
      </c>
      <c r="G1856" s="498">
        <v>7037.29</v>
      </c>
      <c r="H1856" s="498">
        <v>1</v>
      </c>
      <c r="I1856" s="498">
        <v>10826.6</v>
      </c>
      <c r="J1856" s="498">
        <v>0.31</v>
      </c>
      <c r="K1856" s="498">
        <v>3370.4900000000002</v>
      </c>
      <c r="L1856" s="498">
        <v>0.47894715153134237</v>
      </c>
      <c r="M1856" s="498">
        <v>10872.548387096775</v>
      </c>
      <c r="N1856" s="498">
        <v>0.79999999999999993</v>
      </c>
      <c r="O1856" s="498">
        <v>8737.24</v>
      </c>
      <c r="P1856" s="511">
        <v>1.2415631585454059</v>
      </c>
      <c r="Q1856" s="499">
        <v>10921.550000000001</v>
      </c>
    </row>
    <row r="1857" spans="1:17" ht="14.4" customHeight="1" x14ac:dyDescent="0.3">
      <c r="A1857" s="494" t="s">
        <v>2714</v>
      </c>
      <c r="B1857" s="495" t="s">
        <v>2082</v>
      </c>
      <c r="C1857" s="495" t="s">
        <v>2083</v>
      </c>
      <c r="D1857" s="495" t="s">
        <v>2112</v>
      </c>
      <c r="E1857" s="495" t="s">
        <v>803</v>
      </c>
      <c r="F1857" s="498"/>
      <c r="G1857" s="498"/>
      <c r="H1857" s="498"/>
      <c r="I1857" s="498"/>
      <c r="J1857" s="498">
        <v>0.1</v>
      </c>
      <c r="K1857" s="498">
        <v>195.61</v>
      </c>
      <c r="L1857" s="498"/>
      <c r="M1857" s="498">
        <v>1956.1000000000001</v>
      </c>
      <c r="N1857" s="498">
        <v>0.1</v>
      </c>
      <c r="O1857" s="498">
        <v>195.61</v>
      </c>
      <c r="P1857" s="511"/>
      <c r="Q1857" s="499">
        <v>1956.1000000000001</v>
      </c>
    </row>
    <row r="1858" spans="1:17" ht="14.4" customHeight="1" x14ac:dyDescent="0.3">
      <c r="A1858" s="494" t="s">
        <v>2714</v>
      </c>
      <c r="B1858" s="495" t="s">
        <v>2082</v>
      </c>
      <c r="C1858" s="495" t="s">
        <v>2083</v>
      </c>
      <c r="D1858" s="495" t="s">
        <v>2114</v>
      </c>
      <c r="E1858" s="495" t="s">
        <v>706</v>
      </c>
      <c r="F1858" s="498"/>
      <c r="G1858" s="498"/>
      <c r="H1858" s="498"/>
      <c r="I1858" s="498"/>
      <c r="J1858" s="498"/>
      <c r="K1858" s="498"/>
      <c r="L1858" s="498"/>
      <c r="M1858" s="498"/>
      <c r="N1858" s="498">
        <v>1.45</v>
      </c>
      <c r="O1858" s="498">
        <v>3167.25</v>
      </c>
      <c r="P1858" s="511"/>
      <c r="Q1858" s="499">
        <v>2184.3103448275861</v>
      </c>
    </row>
    <row r="1859" spans="1:17" ht="14.4" customHeight="1" x14ac:dyDescent="0.3">
      <c r="A1859" s="494" t="s">
        <v>2714</v>
      </c>
      <c r="B1859" s="495" t="s">
        <v>2082</v>
      </c>
      <c r="C1859" s="495" t="s">
        <v>2083</v>
      </c>
      <c r="D1859" s="495" t="s">
        <v>2115</v>
      </c>
      <c r="E1859" s="495" t="s">
        <v>691</v>
      </c>
      <c r="F1859" s="498">
        <v>0.15</v>
      </c>
      <c r="G1859" s="498">
        <v>56.4</v>
      </c>
      <c r="H1859" s="498">
        <v>1</v>
      </c>
      <c r="I1859" s="498">
        <v>376</v>
      </c>
      <c r="J1859" s="498"/>
      <c r="K1859" s="498"/>
      <c r="L1859" s="498"/>
      <c r="M1859" s="498"/>
      <c r="N1859" s="498">
        <v>0.15</v>
      </c>
      <c r="O1859" s="498">
        <v>56.9</v>
      </c>
      <c r="P1859" s="511">
        <v>1.0088652482269505</v>
      </c>
      <c r="Q1859" s="499">
        <v>379.33333333333331</v>
      </c>
    </row>
    <row r="1860" spans="1:17" ht="14.4" customHeight="1" x14ac:dyDescent="0.3">
      <c r="A1860" s="494" t="s">
        <v>2714</v>
      </c>
      <c r="B1860" s="495" t="s">
        <v>2082</v>
      </c>
      <c r="C1860" s="495" t="s">
        <v>2048</v>
      </c>
      <c r="D1860" s="495" t="s">
        <v>2128</v>
      </c>
      <c r="E1860" s="495" t="s">
        <v>2129</v>
      </c>
      <c r="F1860" s="498">
        <v>1</v>
      </c>
      <c r="G1860" s="498">
        <v>972.32</v>
      </c>
      <c r="H1860" s="498">
        <v>1</v>
      </c>
      <c r="I1860" s="498">
        <v>972.32</v>
      </c>
      <c r="J1860" s="498"/>
      <c r="K1860" s="498"/>
      <c r="L1860" s="498"/>
      <c r="M1860" s="498"/>
      <c r="N1860" s="498">
        <v>1</v>
      </c>
      <c r="O1860" s="498">
        <v>972.32</v>
      </c>
      <c r="P1860" s="511">
        <v>1</v>
      </c>
      <c r="Q1860" s="499">
        <v>972.32</v>
      </c>
    </row>
    <row r="1861" spans="1:17" ht="14.4" customHeight="1" x14ac:dyDescent="0.3">
      <c r="A1861" s="494" t="s">
        <v>2714</v>
      </c>
      <c r="B1861" s="495" t="s">
        <v>2082</v>
      </c>
      <c r="C1861" s="495" t="s">
        <v>2048</v>
      </c>
      <c r="D1861" s="495" t="s">
        <v>2130</v>
      </c>
      <c r="E1861" s="495" t="s">
        <v>2129</v>
      </c>
      <c r="F1861" s="498"/>
      <c r="G1861" s="498"/>
      <c r="H1861" s="498"/>
      <c r="I1861" s="498"/>
      <c r="J1861" s="498">
        <v>3</v>
      </c>
      <c r="K1861" s="498">
        <v>5121.93</v>
      </c>
      <c r="L1861" s="498"/>
      <c r="M1861" s="498">
        <v>1707.3100000000002</v>
      </c>
      <c r="N1861" s="498">
        <v>1</v>
      </c>
      <c r="O1861" s="498">
        <v>1707.31</v>
      </c>
      <c r="P1861" s="511"/>
      <c r="Q1861" s="499">
        <v>1707.31</v>
      </c>
    </row>
    <row r="1862" spans="1:17" ht="14.4" customHeight="1" x14ac:dyDescent="0.3">
      <c r="A1862" s="494" t="s">
        <v>2714</v>
      </c>
      <c r="B1862" s="495" t="s">
        <v>2082</v>
      </c>
      <c r="C1862" s="495" t="s">
        <v>2048</v>
      </c>
      <c r="D1862" s="495" t="s">
        <v>2131</v>
      </c>
      <c r="E1862" s="495" t="s">
        <v>2129</v>
      </c>
      <c r="F1862" s="498"/>
      <c r="G1862" s="498"/>
      <c r="H1862" s="498"/>
      <c r="I1862" s="498"/>
      <c r="J1862" s="498">
        <v>2</v>
      </c>
      <c r="K1862" s="498">
        <v>4132.6000000000004</v>
      </c>
      <c r="L1862" s="498"/>
      <c r="M1862" s="498">
        <v>2066.3000000000002</v>
      </c>
      <c r="N1862" s="498"/>
      <c r="O1862" s="498"/>
      <c r="P1862" s="511"/>
      <c r="Q1862" s="499"/>
    </row>
    <row r="1863" spans="1:17" ht="14.4" customHeight="1" x14ac:dyDescent="0.3">
      <c r="A1863" s="494" t="s">
        <v>2714</v>
      </c>
      <c r="B1863" s="495" t="s">
        <v>2082</v>
      </c>
      <c r="C1863" s="495" t="s">
        <v>2048</v>
      </c>
      <c r="D1863" s="495" t="s">
        <v>2132</v>
      </c>
      <c r="E1863" s="495" t="s">
        <v>2133</v>
      </c>
      <c r="F1863" s="498">
        <v>1</v>
      </c>
      <c r="G1863" s="498">
        <v>1932.09</v>
      </c>
      <c r="H1863" s="498">
        <v>1</v>
      </c>
      <c r="I1863" s="498">
        <v>1932.09</v>
      </c>
      <c r="J1863" s="498"/>
      <c r="K1863" s="498"/>
      <c r="L1863" s="498"/>
      <c r="M1863" s="498"/>
      <c r="N1863" s="498"/>
      <c r="O1863" s="498"/>
      <c r="P1863" s="511"/>
      <c r="Q1863" s="499"/>
    </row>
    <row r="1864" spans="1:17" ht="14.4" customHeight="1" x14ac:dyDescent="0.3">
      <c r="A1864" s="494" t="s">
        <v>2714</v>
      </c>
      <c r="B1864" s="495" t="s">
        <v>2082</v>
      </c>
      <c r="C1864" s="495" t="s">
        <v>2048</v>
      </c>
      <c r="D1864" s="495" t="s">
        <v>2134</v>
      </c>
      <c r="E1864" s="495" t="s">
        <v>2135</v>
      </c>
      <c r="F1864" s="498"/>
      <c r="G1864" s="498"/>
      <c r="H1864" s="498"/>
      <c r="I1864" s="498"/>
      <c r="J1864" s="498">
        <v>5</v>
      </c>
      <c r="K1864" s="498">
        <v>5138.8</v>
      </c>
      <c r="L1864" s="498"/>
      <c r="M1864" s="498">
        <v>1027.76</v>
      </c>
      <c r="N1864" s="498"/>
      <c r="O1864" s="498"/>
      <c r="P1864" s="511"/>
      <c r="Q1864" s="499"/>
    </row>
    <row r="1865" spans="1:17" ht="14.4" customHeight="1" x14ac:dyDescent="0.3">
      <c r="A1865" s="494" t="s">
        <v>2714</v>
      </c>
      <c r="B1865" s="495" t="s">
        <v>2082</v>
      </c>
      <c r="C1865" s="495" t="s">
        <v>2048</v>
      </c>
      <c r="D1865" s="495" t="s">
        <v>2136</v>
      </c>
      <c r="E1865" s="495" t="s">
        <v>2135</v>
      </c>
      <c r="F1865" s="498"/>
      <c r="G1865" s="498"/>
      <c r="H1865" s="498"/>
      <c r="I1865" s="498"/>
      <c r="J1865" s="498">
        <v>3</v>
      </c>
      <c r="K1865" s="498">
        <v>6425.5499999999993</v>
      </c>
      <c r="L1865" s="498"/>
      <c r="M1865" s="498">
        <v>2141.85</v>
      </c>
      <c r="N1865" s="498"/>
      <c r="O1865" s="498"/>
      <c r="P1865" s="511"/>
      <c r="Q1865" s="499"/>
    </row>
    <row r="1866" spans="1:17" ht="14.4" customHeight="1" x14ac:dyDescent="0.3">
      <c r="A1866" s="494" t="s">
        <v>2714</v>
      </c>
      <c r="B1866" s="495" t="s">
        <v>2082</v>
      </c>
      <c r="C1866" s="495" t="s">
        <v>2048</v>
      </c>
      <c r="D1866" s="495" t="s">
        <v>2544</v>
      </c>
      <c r="E1866" s="495" t="s">
        <v>2545</v>
      </c>
      <c r="F1866" s="498"/>
      <c r="G1866" s="498"/>
      <c r="H1866" s="498"/>
      <c r="I1866" s="498"/>
      <c r="J1866" s="498">
        <v>1</v>
      </c>
      <c r="K1866" s="498">
        <v>166546.75</v>
      </c>
      <c r="L1866" s="498"/>
      <c r="M1866" s="498">
        <v>166546.75</v>
      </c>
      <c r="N1866" s="498"/>
      <c r="O1866" s="498"/>
      <c r="P1866" s="511"/>
      <c r="Q1866" s="499"/>
    </row>
    <row r="1867" spans="1:17" ht="14.4" customHeight="1" x14ac:dyDescent="0.3">
      <c r="A1867" s="494" t="s">
        <v>2714</v>
      </c>
      <c r="B1867" s="495" t="s">
        <v>2082</v>
      </c>
      <c r="C1867" s="495" t="s">
        <v>2048</v>
      </c>
      <c r="D1867" s="495" t="s">
        <v>2715</v>
      </c>
      <c r="E1867" s="495" t="s">
        <v>2716</v>
      </c>
      <c r="F1867" s="498"/>
      <c r="G1867" s="498"/>
      <c r="H1867" s="498"/>
      <c r="I1867" s="498"/>
      <c r="J1867" s="498">
        <v>1</v>
      </c>
      <c r="K1867" s="498">
        <v>12705.82</v>
      </c>
      <c r="L1867" s="498"/>
      <c r="M1867" s="498">
        <v>12705.82</v>
      </c>
      <c r="N1867" s="498"/>
      <c r="O1867" s="498"/>
      <c r="P1867" s="511"/>
      <c r="Q1867" s="499"/>
    </row>
    <row r="1868" spans="1:17" ht="14.4" customHeight="1" x14ac:dyDescent="0.3">
      <c r="A1868" s="494" t="s">
        <v>2714</v>
      </c>
      <c r="B1868" s="495" t="s">
        <v>2082</v>
      </c>
      <c r="C1868" s="495" t="s">
        <v>2048</v>
      </c>
      <c r="D1868" s="495" t="s">
        <v>2154</v>
      </c>
      <c r="E1868" s="495" t="s">
        <v>2155</v>
      </c>
      <c r="F1868" s="498"/>
      <c r="G1868" s="498"/>
      <c r="H1868" s="498"/>
      <c r="I1868" s="498"/>
      <c r="J1868" s="498">
        <v>1</v>
      </c>
      <c r="K1868" s="498">
        <v>19196.8</v>
      </c>
      <c r="L1868" s="498"/>
      <c r="M1868" s="498">
        <v>19196.8</v>
      </c>
      <c r="N1868" s="498"/>
      <c r="O1868" s="498"/>
      <c r="P1868" s="511"/>
      <c r="Q1868" s="499"/>
    </row>
    <row r="1869" spans="1:17" ht="14.4" customHeight="1" x14ac:dyDescent="0.3">
      <c r="A1869" s="494" t="s">
        <v>2714</v>
      </c>
      <c r="B1869" s="495" t="s">
        <v>2082</v>
      </c>
      <c r="C1869" s="495" t="s">
        <v>2048</v>
      </c>
      <c r="D1869" s="495" t="s">
        <v>2164</v>
      </c>
      <c r="E1869" s="495" t="s">
        <v>2165</v>
      </c>
      <c r="F1869" s="498"/>
      <c r="G1869" s="498"/>
      <c r="H1869" s="498"/>
      <c r="I1869" s="498"/>
      <c r="J1869" s="498">
        <v>2</v>
      </c>
      <c r="K1869" s="498">
        <v>2005.6</v>
      </c>
      <c r="L1869" s="498"/>
      <c r="M1869" s="498">
        <v>1002.8</v>
      </c>
      <c r="N1869" s="498">
        <v>1</v>
      </c>
      <c r="O1869" s="498">
        <v>1002.8</v>
      </c>
      <c r="P1869" s="511"/>
      <c r="Q1869" s="499">
        <v>1002.8</v>
      </c>
    </row>
    <row r="1870" spans="1:17" ht="14.4" customHeight="1" x14ac:dyDescent="0.3">
      <c r="A1870" s="494" t="s">
        <v>2714</v>
      </c>
      <c r="B1870" s="495" t="s">
        <v>2082</v>
      </c>
      <c r="C1870" s="495" t="s">
        <v>2048</v>
      </c>
      <c r="D1870" s="495" t="s">
        <v>2168</v>
      </c>
      <c r="E1870" s="495" t="s">
        <v>2169</v>
      </c>
      <c r="F1870" s="498"/>
      <c r="G1870" s="498"/>
      <c r="H1870" s="498"/>
      <c r="I1870" s="498"/>
      <c r="J1870" s="498">
        <v>1</v>
      </c>
      <c r="K1870" s="498">
        <v>9370.39</v>
      </c>
      <c r="L1870" s="498"/>
      <c r="M1870" s="498">
        <v>9370.39</v>
      </c>
      <c r="N1870" s="498"/>
      <c r="O1870" s="498"/>
      <c r="P1870" s="511"/>
      <c r="Q1870" s="499"/>
    </row>
    <row r="1871" spans="1:17" ht="14.4" customHeight="1" x14ac:dyDescent="0.3">
      <c r="A1871" s="494" t="s">
        <v>2714</v>
      </c>
      <c r="B1871" s="495" t="s">
        <v>2082</v>
      </c>
      <c r="C1871" s="495" t="s">
        <v>2048</v>
      </c>
      <c r="D1871" s="495" t="s">
        <v>2178</v>
      </c>
      <c r="E1871" s="495" t="s">
        <v>2179</v>
      </c>
      <c r="F1871" s="498"/>
      <c r="G1871" s="498"/>
      <c r="H1871" s="498"/>
      <c r="I1871" s="498"/>
      <c r="J1871" s="498">
        <v>2</v>
      </c>
      <c r="K1871" s="498">
        <v>1594</v>
      </c>
      <c r="L1871" s="498"/>
      <c r="M1871" s="498">
        <v>797</v>
      </c>
      <c r="N1871" s="498"/>
      <c r="O1871" s="498"/>
      <c r="P1871" s="511"/>
      <c r="Q1871" s="499"/>
    </row>
    <row r="1872" spans="1:17" ht="14.4" customHeight="1" x14ac:dyDescent="0.3">
      <c r="A1872" s="494" t="s">
        <v>2714</v>
      </c>
      <c r="B1872" s="495" t="s">
        <v>2082</v>
      </c>
      <c r="C1872" s="495" t="s">
        <v>2048</v>
      </c>
      <c r="D1872" s="495" t="s">
        <v>2190</v>
      </c>
      <c r="E1872" s="495" t="s">
        <v>2189</v>
      </c>
      <c r="F1872" s="498">
        <v>1</v>
      </c>
      <c r="G1872" s="498">
        <v>5259.23</v>
      </c>
      <c r="H1872" s="498">
        <v>1</v>
      </c>
      <c r="I1872" s="498">
        <v>5259.23</v>
      </c>
      <c r="J1872" s="498"/>
      <c r="K1872" s="498"/>
      <c r="L1872" s="498"/>
      <c r="M1872" s="498"/>
      <c r="N1872" s="498">
        <v>1</v>
      </c>
      <c r="O1872" s="498">
        <v>5259.23</v>
      </c>
      <c r="P1872" s="511">
        <v>1</v>
      </c>
      <c r="Q1872" s="499">
        <v>5259.23</v>
      </c>
    </row>
    <row r="1873" spans="1:17" ht="14.4" customHeight="1" x14ac:dyDescent="0.3">
      <c r="A1873" s="494" t="s">
        <v>2714</v>
      </c>
      <c r="B1873" s="495" t="s">
        <v>2082</v>
      </c>
      <c r="C1873" s="495" t="s">
        <v>2048</v>
      </c>
      <c r="D1873" s="495" t="s">
        <v>2191</v>
      </c>
      <c r="E1873" s="495" t="s">
        <v>2192</v>
      </c>
      <c r="F1873" s="498"/>
      <c r="G1873" s="498"/>
      <c r="H1873" s="498"/>
      <c r="I1873" s="498"/>
      <c r="J1873" s="498">
        <v>2</v>
      </c>
      <c r="K1873" s="498">
        <v>2994.88</v>
      </c>
      <c r="L1873" s="498"/>
      <c r="M1873" s="498">
        <v>1497.44</v>
      </c>
      <c r="N1873" s="498"/>
      <c r="O1873" s="498"/>
      <c r="P1873" s="511"/>
      <c r="Q1873" s="499"/>
    </row>
    <row r="1874" spans="1:17" ht="14.4" customHeight="1" x14ac:dyDescent="0.3">
      <c r="A1874" s="494" t="s">
        <v>2714</v>
      </c>
      <c r="B1874" s="495" t="s">
        <v>2082</v>
      </c>
      <c r="C1874" s="495" t="s">
        <v>2048</v>
      </c>
      <c r="D1874" s="495" t="s">
        <v>2563</v>
      </c>
      <c r="E1874" s="495" t="s">
        <v>2564</v>
      </c>
      <c r="F1874" s="498"/>
      <c r="G1874" s="498"/>
      <c r="H1874" s="498"/>
      <c r="I1874" s="498"/>
      <c r="J1874" s="498">
        <v>2</v>
      </c>
      <c r="K1874" s="498">
        <v>69800</v>
      </c>
      <c r="L1874" s="498"/>
      <c r="M1874" s="498">
        <v>34900</v>
      </c>
      <c r="N1874" s="498"/>
      <c r="O1874" s="498"/>
      <c r="P1874" s="511"/>
      <c r="Q1874" s="499"/>
    </row>
    <row r="1875" spans="1:17" ht="14.4" customHeight="1" x14ac:dyDescent="0.3">
      <c r="A1875" s="494" t="s">
        <v>2714</v>
      </c>
      <c r="B1875" s="495" t="s">
        <v>2082</v>
      </c>
      <c r="C1875" s="495" t="s">
        <v>2048</v>
      </c>
      <c r="D1875" s="495" t="s">
        <v>2195</v>
      </c>
      <c r="E1875" s="495" t="s">
        <v>2196</v>
      </c>
      <c r="F1875" s="498"/>
      <c r="G1875" s="498"/>
      <c r="H1875" s="498"/>
      <c r="I1875" s="498"/>
      <c r="J1875" s="498">
        <v>1</v>
      </c>
      <c r="K1875" s="498">
        <v>605.65</v>
      </c>
      <c r="L1875" s="498"/>
      <c r="M1875" s="498">
        <v>605.65</v>
      </c>
      <c r="N1875" s="498"/>
      <c r="O1875" s="498"/>
      <c r="P1875" s="511"/>
      <c r="Q1875" s="499"/>
    </row>
    <row r="1876" spans="1:17" ht="14.4" customHeight="1" x14ac:dyDescent="0.3">
      <c r="A1876" s="494" t="s">
        <v>2714</v>
      </c>
      <c r="B1876" s="495" t="s">
        <v>2082</v>
      </c>
      <c r="C1876" s="495" t="s">
        <v>2048</v>
      </c>
      <c r="D1876" s="495" t="s">
        <v>2199</v>
      </c>
      <c r="E1876" s="495" t="s">
        <v>2200</v>
      </c>
      <c r="F1876" s="498"/>
      <c r="G1876" s="498"/>
      <c r="H1876" s="498"/>
      <c r="I1876" s="498"/>
      <c r="J1876" s="498">
        <v>2</v>
      </c>
      <c r="K1876" s="498">
        <v>1662.32</v>
      </c>
      <c r="L1876" s="498"/>
      <c r="M1876" s="498">
        <v>831.16</v>
      </c>
      <c r="N1876" s="498"/>
      <c r="O1876" s="498"/>
      <c r="P1876" s="511"/>
      <c r="Q1876" s="499"/>
    </row>
    <row r="1877" spans="1:17" ht="14.4" customHeight="1" x14ac:dyDescent="0.3">
      <c r="A1877" s="494" t="s">
        <v>2714</v>
      </c>
      <c r="B1877" s="495" t="s">
        <v>2082</v>
      </c>
      <c r="C1877" s="495" t="s">
        <v>2048</v>
      </c>
      <c r="D1877" s="495" t="s">
        <v>2201</v>
      </c>
      <c r="E1877" s="495" t="s">
        <v>2200</v>
      </c>
      <c r="F1877" s="498">
        <v>1</v>
      </c>
      <c r="G1877" s="498">
        <v>888.06</v>
      </c>
      <c r="H1877" s="498">
        <v>1</v>
      </c>
      <c r="I1877" s="498">
        <v>888.06</v>
      </c>
      <c r="J1877" s="498"/>
      <c r="K1877" s="498"/>
      <c r="L1877" s="498"/>
      <c r="M1877" s="498"/>
      <c r="N1877" s="498">
        <v>1</v>
      </c>
      <c r="O1877" s="498">
        <v>888.06</v>
      </c>
      <c r="P1877" s="511">
        <v>1</v>
      </c>
      <c r="Q1877" s="499">
        <v>888.06</v>
      </c>
    </row>
    <row r="1878" spans="1:17" ht="14.4" customHeight="1" x14ac:dyDescent="0.3">
      <c r="A1878" s="494" t="s">
        <v>2714</v>
      </c>
      <c r="B1878" s="495" t="s">
        <v>2082</v>
      </c>
      <c r="C1878" s="495" t="s">
        <v>2048</v>
      </c>
      <c r="D1878" s="495" t="s">
        <v>2202</v>
      </c>
      <c r="E1878" s="495" t="s">
        <v>2203</v>
      </c>
      <c r="F1878" s="498">
        <v>1</v>
      </c>
      <c r="G1878" s="498">
        <v>888.06</v>
      </c>
      <c r="H1878" s="498">
        <v>1</v>
      </c>
      <c r="I1878" s="498">
        <v>888.06</v>
      </c>
      <c r="J1878" s="498">
        <v>4</v>
      </c>
      <c r="K1878" s="498">
        <v>3552.24</v>
      </c>
      <c r="L1878" s="498">
        <v>4</v>
      </c>
      <c r="M1878" s="498">
        <v>888.06</v>
      </c>
      <c r="N1878" s="498">
        <v>1</v>
      </c>
      <c r="O1878" s="498">
        <v>888.06</v>
      </c>
      <c r="P1878" s="511">
        <v>1</v>
      </c>
      <c r="Q1878" s="499">
        <v>888.06</v>
      </c>
    </row>
    <row r="1879" spans="1:17" ht="14.4" customHeight="1" x14ac:dyDescent="0.3">
      <c r="A1879" s="494" t="s">
        <v>2714</v>
      </c>
      <c r="B1879" s="495" t="s">
        <v>2082</v>
      </c>
      <c r="C1879" s="495" t="s">
        <v>2048</v>
      </c>
      <c r="D1879" s="495" t="s">
        <v>2206</v>
      </c>
      <c r="E1879" s="495" t="s">
        <v>2207</v>
      </c>
      <c r="F1879" s="498">
        <v>5</v>
      </c>
      <c r="G1879" s="498">
        <v>19494</v>
      </c>
      <c r="H1879" s="498">
        <v>1</v>
      </c>
      <c r="I1879" s="498">
        <v>3898.8</v>
      </c>
      <c r="J1879" s="498"/>
      <c r="K1879" s="498"/>
      <c r="L1879" s="498"/>
      <c r="M1879" s="498"/>
      <c r="N1879" s="498"/>
      <c r="O1879" s="498"/>
      <c r="P1879" s="511"/>
      <c r="Q1879" s="499"/>
    </row>
    <row r="1880" spans="1:17" ht="14.4" customHeight="1" x14ac:dyDescent="0.3">
      <c r="A1880" s="494" t="s">
        <v>2714</v>
      </c>
      <c r="B1880" s="495" t="s">
        <v>2082</v>
      </c>
      <c r="C1880" s="495" t="s">
        <v>2048</v>
      </c>
      <c r="D1880" s="495" t="s">
        <v>2210</v>
      </c>
      <c r="E1880" s="495" t="s">
        <v>2211</v>
      </c>
      <c r="F1880" s="498"/>
      <c r="G1880" s="498"/>
      <c r="H1880" s="498"/>
      <c r="I1880" s="498"/>
      <c r="J1880" s="498">
        <v>2</v>
      </c>
      <c r="K1880" s="498">
        <v>2945.76</v>
      </c>
      <c r="L1880" s="498"/>
      <c r="M1880" s="498">
        <v>1472.88</v>
      </c>
      <c r="N1880" s="498"/>
      <c r="O1880" s="498"/>
      <c r="P1880" s="511"/>
      <c r="Q1880" s="499"/>
    </row>
    <row r="1881" spans="1:17" ht="14.4" customHeight="1" x14ac:dyDescent="0.3">
      <c r="A1881" s="494" t="s">
        <v>2714</v>
      </c>
      <c r="B1881" s="495" t="s">
        <v>2082</v>
      </c>
      <c r="C1881" s="495" t="s">
        <v>2048</v>
      </c>
      <c r="D1881" s="495" t="s">
        <v>2489</v>
      </c>
      <c r="E1881" s="495" t="s">
        <v>2490</v>
      </c>
      <c r="F1881" s="498"/>
      <c r="G1881" s="498"/>
      <c r="H1881" s="498"/>
      <c r="I1881" s="498"/>
      <c r="J1881" s="498"/>
      <c r="K1881" s="498"/>
      <c r="L1881" s="498"/>
      <c r="M1881" s="498"/>
      <c r="N1881" s="498">
        <v>2</v>
      </c>
      <c r="O1881" s="498">
        <v>7289.16</v>
      </c>
      <c r="P1881" s="511"/>
      <c r="Q1881" s="499">
        <v>3644.58</v>
      </c>
    </row>
    <row r="1882" spans="1:17" ht="14.4" customHeight="1" x14ac:dyDescent="0.3">
      <c r="A1882" s="494" t="s">
        <v>2714</v>
      </c>
      <c r="B1882" s="495" t="s">
        <v>2082</v>
      </c>
      <c r="C1882" s="495" t="s">
        <v>2048</v>
      </c>
      <c r="D1882" s="495" t="s">
        <v>2575</v>
      </c>
      <c r="E1882" s="495" t="s">
        <v>2576</v>
      </c>
      <c r="F1882" s="498"/>
      <c r="G1882" s="498"/>
      <c r="H1882" s="498"/>
      <c r="I1882" s="498"/>
      <c r="J1882" s="498">
        <v>1</v>
      </c>
      <c r="K1882" s="498">
        <v>34453.9</v>
      </c>
      <c r="L1882" s="498"/>
      <c r="M1882" s="498">
        <v>34453.9</v>
      </c>
      <c r="N1882" s="498"/>
      <c r="O1882" s="498"/>
      <c r="P1882" s="511"/>
      <c r="Q1882" s="499"/>
    </row>
    <row r="1883" spans="1:17" ht="14.4" customHeight="1" x14ac:dyDescent="0.3">
      <c r="A1883" s="494" t="s">
        <v>2714</v>
      </c>
      <c r="B1883" s="495" t="s">
        <v>2082</v>
      </c>
      <c r="C1883" s="495" t="s">
        <v>2048</v>
      </c>
      <c r="D1883" s="495" t="s">
        <v>2216</v>
      </c>
      <c r="E1883" s="495" t="s">
        <v>2217</v>
      </c>
      <c r="F1883" s="498"/>
      <c r="G1883" s="498"/>
      <c r="H1883" s="498"/>
      <c r="I1883" s="498"/>
      <c r="J1883" s="498">
        <v>2</v>
      </c>
      <c r="K1883" s="498">
        <v>2611.64</v>
      </c>
      <c r="L1883" s="498"/>
      <c r="M1883" s="498">
        <v>1305.82</v>
      </c>
      <c r="N1883" s="498"/>
      <c r="O1883" s="498"/>
      <c r="P1883" s="511"/>
      <c r="Q1883" s="499"/>
    </row>
    <row r="1884" spans="1:17" ht="14.4" customHeight="1" x14ac:dyDescent="0.3">
      <c r="A1884" s="494" t="s">
        <v>2714</v>
      </c>
      <c r="B1884" s="495" t="s">
        <v>2082</v>
      </c>
      <c r="C1884" s="495" t="s">
        <v>2048</v>
      </c>
      <c r="D1884" s="495" t="s">
        <v>2218</v>
      </c>
      <c r="E1884" s="495" t="s">
        <v>2219</v>
      </c>
      <c r="F1884" s="498">
        <v>1</v>
      </c>
      <c r="G1884" s="498">
        <v>359.1</v>
      </c>
      <c r="H1884" s="498">
        <v>1</v>
      </c>
      <c r="I1884" s="498">
        <v>359.1</v>
      </c>
      <c r="J1884" s="498">
        <v>4</v>
      </c>
      <c r="K1884" s="498">
        <v>1436.4</v>
      </c>
      <c r="L1884" s="498">
        <v>4</v>
      </c>
      <c r="M1884" s="498">
        <v>359.1</v>
      </c>
      <c r="N1884" s="498">
        <v>1</v>
      </c>
      <c r="O1884" s="498">
        <v>359.1</v>
      </c>
      <c r="P1884" s="511">
        <v>1</v>
      </c>
      <c r="Q1884" s="499">
        <v>359.1</v>
      </c>
    </row>
    <row r="1885" spans="1:17" ht="14.4" customHeight="1" x14ac:dyDescent="0.3">
      <c r="A1885" s="494" t="s">
        <v>2714</v>
      </c>
      <c r="B1885" s="495" t="s">
        <v>2082</v>
      </c>
      <c r="C1885" s="495" t="s">
        <v>2048</v>
      </c>
      <c r="D1885" s="495" t="s">
        <v>2224</v>
      </c>
      <c r="E1885" s="495" t="s">
        <v>2225</v>
      </c>
      <c r="F1885" s="498">
        <v>1</v>
      </c>
      <c r="G1885" s="498">
        <v>16831.689999999999</v>
      </c>
      <c r="H1885" s="498">
        <v>1</v>
      </c>
      <c r="I1885" s="498">
        <v>16831.689999999999</v>
      </c>
      <c r="J1885" s="498"/>
      <c r="K1885" s="498"/>
      <c r="L1885" s="498"/>
      <c r="M1885" s="498"/>
      <c r="N1885" s="498">
        <v>1</v>
      </c>
      <c r="O1885" s="498">
        <v>16831.689999999999</v>
      </c>
      <c r="P1885" s="511">
        <v>1</v>
      </c>
      <c r="Q1885" s="499">
        <v>16831.689999999999</v>
      </c>
    </row>
    <row r="1886" spans="1:17" ht="14.4" customHeight="1" x14ac:dyDescent="0.3">
      <c r="A1886" s="494" t="s">
        <v>2714</v>
      </c>
      <c r="B1886" s="495" t="s">
        <v>2082</v>
      </c>
      <c r="C1886" s="495" t="s">
        <v>2048</v>
      </c>
      <c r="D1886" s="495" t="s">
        <v>2228</v>
      </c>
      <c r="E1886" s="495" t="s">
        <v>2229</v>
      </c>
      <c r="F1886" s="498">
        <v>1</v>
      </c>
      <c r="G1886" s="498">
        <v>6587.13</v>
      </c>
      <c r="H1886" s="498">
        <v>1</v>
      </c>
      <c r="I1886" s="498">
        <v>6587.13</v>
      </c>
      <c r="J1886" s="498">
        <v>3</v>
      </c>
      <c r="K1886" s="498">
        <v>19761.39</v>
      </c>
      <c r="L1886" s="498">
        <v>3</v>
      </c>
      <c r="M1886" s="498">
        <v>6587.13</v>
      </c>
      <c r="N1886" s="498">
        <v>1</v>
      </c>
      <c r="O1886" s="498">
        <v>6587.13</v>
      </c>
      <c r="P1886" s="511">
        <v>1</v>
      </c>
      <c r="Q1886" s="499">
        <v>6587.13</v>
      </c>
    </row>
    <row r="1887" spans="1:17" ht="14.4" customHeight="1" x14ac:dyDescent="0.3">
      <c r="A1887" s="494" t="s">
        <v>2714</v>
      </c>
      <c r="B1887" s="495" t="s">
        <v>2082</v>
      </c>
      <c r="C1887" s="495" t="s">
        <v>2048</v>
      </c>
      <c r="D1887" s="495" t="s">
        <v>2238</v>
      </c>
      <c r="E1887" s="495" t="s">
        <v>2239</v>
      </c>
      <c r="F1887" s="498"/>
      <c r="G1887" s="498"/>
      <c r="H1887" s="498"/>
      <c r="I1887" s="498"/>
      <c r="J1887" s="498"/>
      <c r="K1887" s="498"/>
      <c r="L1887" s="498"/>
      <c r="M1887" s="498"/>
      <c r="N1887" s="498">
        <v>1</v>
      </c>
      <c r="O1887" s="498">
        <v>26449.24</v>
      </c>
      <c r="P1887" s="511"/>
      <c r="Q1887" s="499">
        <v>26449.24</v>
      </c>
    </row>
    <row r="1888" spans="1:17" ht="14.4" customHeight="1" x14ac:dyDescent="0.3">
      <c r="A1888" s="494" t="s">
        <v>2714</v>
      </c>
      <c r="B1888" s="495" t="s">
        <v>2082</v>
      </c>
      <c r="C1888" s="495" t="s">
        <v>2048</v>
      </c>
      <c r="D1888" s="495" t="s">
        <v>2246</v>
      </c>
      <c r="E1888" s="495" t="s">
        <v>2247</v>
      </c>
      <c r="F1888" s="498"/>
      <c r="G1888" s="498"/>
      <c r="H1888" s="498"/>
      <c r="I1888" s="498"/>
      <c r="J1888" s="498"/>
      <c r="K1888" s="498"/>
      <c r="L1888" s="498"/>
      <c r="M1888" s="498"/>
      <c r="N1888" s="498">
        <v>1</v>
      </c>
      <c r="O1888" s="498">
        <v>380.86</v>
      </c>
      <c r="P1888" s="511"/>
      <c r="Q1888" s="499">
        <v>380.86</v>
      </c>
    </row>
    <row r="1889" spans="1:17" ht="14.4" customHeight="1" x14ac:dyDescent="0.3">
      <c r="A1889" s="494" t="s">
        <v>2714</v>
      </c>
      <c r="B1889" s="495" t="s">
        <v>2082</v>
      </c>
      <c r="C1889" s="495" t="s">
        <v>2048</v>
      </c>
      <c r="D1889" s="495" t="s">
        <v>2717</v>
      </c>
      <c r="E1889" s="495" t="s">
        <v>2718</v>
      </c>
      <c r="F1889" s="498"/>
      <c r="G1889" s="498"/>
      <c r="H1889" s="498"/>
      <c r="I1889" s="498"/>
      <c r="J1889" s="498">
        <v>1</v>
      </c>
      <c r="K1889" s="498">
        <v>140907.10999999999</v>
      </c>
      <c r="L1889" s="498"/>
      <c r="M1889" s="498">
        <v>140907.10999999999</v>
      </c>
      <c r="N1889" s="498"/>
      <c r="O1889" s="498"/>
      <c r="P1889" s="511"/>
      <c r="Q1889" s="499"/>
    </row>
    <row r="1890" spans="1:17" ht="14.4" customHeight="1" x14ac:dyDescent="0.3">
      <c r="A1890" s="494" t="s">
        <v>2714</v>
      </c>
      <c r="B1890" s="495" t="s">
        <v>2082</v>
      </c>
      <c r="C1890" s="495" t="s">
        <v>2057</v>
      </c>
      <c r="D1890" s="495" t="s">
        <v>2262</v>
      </c>
      <c r="E1890" s="495" t="s">
        <v>2263</v>
      </c>
      <c r="F1890" s="498">
        <v>3</v>
      </c>
      <c r="G1890" s="498">
        <v>612</v>
      </c>
      <c r="H1890" s="498">
        <v>1</v>
      </c>
      <c r="I1890" s="498">
        <v>204</v>
      </c>
      <c r="J1890" s="498">
        <v>4</v>
      </c>
      <c r="K1890" s="498">
        <v>820</v>
      </c>
      <c r="L1890" s="498">
        <v>1.3398692810457515</v>
      </c>
      <c r="M1890" s="498">
        <v>205</v>
      </c>
      <c r="N1890" s="498">
        <v>2</v>
      </c>
      <c r="O1890" s="498">
        <v>410</v>
      </c>
      <c r="P1890" s="511">
        <v>0.66993464052287577</v>
      </c>
      <c r="Q1890" s="499">
        <v>205</v>
      </c>
    </row>
    <row r="1891" spans="1:17" ht="14.4" customHeight="1" x14ac:dyDescent="0.3">
      <c r="A1891" s="494" t="s">
        <v>2714</v>
      </c>
      <c r="B1891" s="495" t="s">
        <v>2082</v>
      </c>
      <c r="C1891" s="495" t="s">
        <v>2057</v>
      </c>
      <c r="D1891" s="495" t="s">
        <v>2264</v>
      </c>
      <c r="E1891" s="495" t="s">
        <v>2265</v>
      </c>
      <c r="F1891" s="498">
        <v>1</v>
      </c>
      <c r="G1891" s="498">
        <v>149</v>
      </c>
      <c r="H1891" s="498">
        <v>1</v>
      </c>
      <c r="I1891" s="498">
        <v>149</v>
      </c>
      <c r="J1891" s="498"/>
      <c r="K1891" s="498"/>
      <c r="L1891" s="498"/>
      <c r="M1891" s="498"/>
      <c r="N1891" s="498">
        <v>4</v>
      </c>
      <c r="O1891" s="498">
        <v>600</v>
      </c>
      <c r="P1891" s="511">
        <v>4.026845637583893</v>
      </c>
      <c r="Q1891" s="499">
        <v>150</v>
      </c>
    </row>
    <row r="1892" spans="1:17" ht="14.4" customHeight="1" x14ac:dyDescent="0.3">
      <c r="A1892" s="494" t="s">
        <v>2714</v>
      </c>
      <c r="B1892" s="495" t="s">
        <v>2082</v>
      </c>
      <c r="C1892" s="495" t="s">
        <v>2057</v>
      </c>
      <c r="D1892" s="495" t="s">
        <v>2266</v>
      </c>
      <c r="E1892" s="495" t="s">
        <v>2267</v>
      </c>
      <c r="F1892" s="498">
        <v>1</v>
      </c>
      <c r="G1892" s="498">
        <v>181</v>
      </c>
      <c r="H1892" s="498">
        <v>1</v>
      </c>
      <c r="I1892" s="498">
        <v>181</v>
      </c>
      <c r="J1892" s="498"/>
      <c r="K1892" s="498"/>
      <c r="L1892" s="498"/>
      <c r="M1892" s="498"/>
      <c r="N1892" s="498"/>
      <c r="O1892" s="498"/>
      <c r="P1892" s="511"/>
      <c r="Q1892" s="499"/>
    </row>
    <row r="1893" spans="1:17" ht="14.4" customHeight="1" x14ac:dyDescent="0.3">
      <c r="A1893" s="494" t="s">
        <v>2714</v>
      </c>
      <c r="B1893" s="495" t="s">
        <v>2082</v>
      </c>
      <c r="C1893" s="495" t="s">
        <v>2057</v>
      </c>
      <c r="D1893" s="495" t="s">
        <v>2268</v>
      </c>
      <c r="E1893" s="495" t="s">
        <v>2269</v>
      </c>
      <c r="F1893" s="498">
        <v>1</v>
      </c>
      <c r="G1893" s="498">
        <v>124</v>
      </c>
      <c r="H1893" s="498">
        <v>1</v>
      </c>
      <c r="I1893" s="498">
        <v>124</v>
      </c>
      <c r="J1893" s="498">
        <v>2</v>
      </c>
      <c r="K1893" s="498">
        <v>248</v>
      </c>
      <c r="L1893" s="498">
        <v>2</v>
      </c>
      <c r="M1893" s="498">
        <v>124</v>
      </c>
      <c r="N1893" s="498"/>
      <c r="O1893" s="498"/>
      <c r="P1893" s="511"/>
      <c r="Q1893" s="499"/>
    </row>
    <row r="1894" spans="1:17" ht="14.4" customHeight="1" x14ac:dyDescent="0.3">
      <c r="A1894" s="494" t="s">
        <v>2714</v>
      </c>
      <c r="B1894" s="495" t="s">
        <v>2082</v>
      </c>
      <c r="C1894" s="495" t="s">
        <v>2057</v>
      </c>
      <c r="D1894" s="495" t="s">
        <v>2270</v>
      </c>
      <c r="E1894" s="495" t="s">
        <v>2271</v>
      </c>
      <c r="F1894" s="498">
        <v>1</v>
      </c>
      <c r="G1894" s="498">
        <v>216</v>
      </c>
      <c r="H1894" s="498">
        <v>1</v>
      </c>
      <c r="I1894" s="498">
        <v>216</v>
      </c>
      <c r="J1894" s="498">
        <v>10</v>
      </c>
      <c r="K1894" s="498">
        <v>2170</v>
      </c>
      <c r="L1894" s="498">
        <v>10.046296296296296</v>
      </c>
      <c r="M1894" s="498">
        <v>217</v>
      </c>
      <c r="N1894" s="498">
        <v>4</v>
      </c>
      <c r="O1894" s="498">
        <v>872</v>
      </c>
      <c r="P1894" s="511">
        <v>4.0370370370370372</v>
      </c>
      <c r="Q1894" s="499">
        <v>218</v>
      </c>
    </row>
    <row r="1895" spans="1:17" ht="14.4" customHeight="1" x14ac:dyDescent="0.3">
      <c r="A1895" s="494" t="s">
        <v>2714</v>
      </c>
      <c r="B1895" s="495" t="s">
        <v>2082</v>
      </c>
      <c r="C1895" s="495" t="s">
        <v>2057</v>
      </c>
      <c r="D1895" s="495" t="s">
        <v>2276</v>
      </c>
      <c r="E1895" s="495" t="s">
        <v>2277</v>
      </c>
      <c r="F1895" s="498">
        <v>1</v>
      </c>
      <c r="G1895" s="498">
        <v>218</v>
      </c>
      <c r="H1895" s="498">
        <v>1</v>
      </c>
      <c r="I1895" s="498">
        <v>218</v>
      </c>
      <c r="J1895" s="498">
        <v>5</v>
      </c>
      <c r="K1895" s="498">
        <v>1095</v>
      </c>
      <c r="L1895" s="498">
        <v>5.022935779816514</v>
      </c>
      <c r="M1895" s="498">
        <v>219</v>
      </c>
      <c r="N1895" s="498">
        <v>2</v>
      </c>
      <c r="O1895" s="498">
        <v>439</v>
      </c>
      <c r="P1895" s="511">
        <v>2.0137614678899083</v>
      </c>
      <c r="Q1895" s="499">
        <v>219.5</v>
      </c>
    </row>
    <row r="1896" spans="1:17" ht="14.4" customHeight="1" x14ac:dyDescent="0.3">
      <c r="A1896" s="494" t="s">
        <v>2714</v>
      </c>
      <c r="B1896" s="495" t="s">
        <v>2082</v>
      </c>
      <c r="C1896" s="495" t="s">
        <v>2057</v>
      </c>
      <c r="D1896" s="495" t="s">
        <v>2292</v>
      </c>
      <c r="E1896" s="495" t="s">
        <v>2293</v>
      </c>
      <c r="F1896" s="498"/>
      <c r="G1896" s="498"/>
      <c r="H1896" s="498"/>
      <c r="I1896" s="498"/>
      <c r="J1896" s="498">
        <v>1</v>
      </c>
      <c r="K1896" s="498">
        <v>257</v>
      </c>
      <c r="L1896" s="498"/>
      <c r="M1896" s="498">
        <v>257</v>
      </c>
      <c r="N1896" s="498">
        <v>1</v>
      </c>
      <c r="O1896" s="498">
        <v>257</v>
      </c>
      <c r="P1896" s="511"/>
      <c r="Q1896" s="499">
        <v>257</v>
      </c>
    </row>
    <row r="1897" spans="1:17" ht="14.4" customHeight="1" x14ac:dyDescent="0.3">
      <c r="A1897" s="494" t="s">
        <v>2714</v>
      </c>
      <c r="B1897" s="495" t="s">
        <v>2082</v>
      </c>
      <c r="C1897" s="495" t="s">
        <v>2057</v>
      </c>
      <c r="D1897" s="495" t="s">
        <v>2294</v>
      </c>
      <c r="E1897" s="495" t="s">
        <v>2295</v>
      </c>
      <c r="F1897" s="498"/>
      <c r="G1897" s="498"/>
      <c r="H1897" s="498"/>
      <c r="I1897" s="498"/>
      <c r="J1897" s="498">
        <v>3</v>
      </c>
      <c r="K1897" s="498">
        <v>978</v>
      </c>
      <c r="L1897" s="498"/>
      <c r="M1897" s="498">
        <v>326</v>
      </c>
      <c r="N1897" s="498">
        <v>1</v>
      </c>
      <c r="O1897" s="498">
        <v>326</v>
      </c>
      <c r="P1897" s="511"/>
      <c r="Q1897" s="499">
        <v>326</v>
      </c>
    </row>
    <row r="1898" spans="1:17" ht="14.4" customHeight="1" x14ac:dyDescent="0.3">
      <c r="A1898" s="494" t="s">
        <v>2714</v>
      </c>
      <c r="B1898" s="495" t="s">
        <v>2082</v>
      </c>
      <c r="C1898" s="495" t="s">
        <v>2057</v>
      </c>
      <c r="D1898" s="495" t="s">
        <v>2298</v>
      </c>
      <c r="E1898" s="495" t="s">
        <v>2299</v>
      </c>
      <c r="F1898" s="498"/>
      <c r="G1898" s="498"/>
      <c r="H1898" s="498"/>
      <c r="I1898" s="498"/>
      <c r="J1898" s="498"/>
      <c r="K1898" s="498"/>
      <c r="L1898" s="498"/>
      <c r="M1898" s="498"/>
      <c r="N1898" s="498">
        <v>1</v>
      </c>
      <c r="O1898" s="498">
        <v>4493</v>
      </c>
      <c r="P1898" s="511"/>
      <c r="Q1898" s="499">
        <v>4493</v>
      </c>
    </row>
    <row r="1899" spans="1:17" ht="14.4" customHeight="1" x14ac:dyDescent="0.3">
      <c r="A1899" s="494" t="s">
        <v>2714</v>
      </c>
      <c r="B1899" s="495" t="s">
        <v>2082</v>
      </c>
      <c r="C1899" s="495" t="s">
        <v>2057</v>
      </c>
      <c r="D1899" s="495" t="s">
        <v>2300</v>
      </c>
      <c r="E1899" s="495" t="s">
        <v>2301</v>
      </c>
      <c r="F1899" s="498">
        <v>1</v>
      </c>
      <c r="G1899" s="498">
        <v>4122</v>
      </c>
      <c r="H1899" s="498">
        <v>1</v>
      </c>
      <c r="I1899" s="498">
        <v>4122</v>
      </c>
      <c r="J1899" s="498">
        <v>2</v>
      </c>
      <c r="K1899" s="498">
        <v>8254</v>
      </c>
      <c r="L1899" s="498">
        <v>2.002426006792819</v>
      </c>
      <c r="M1899" s="498">
        <v>4127</v>
      </c>
      <c r="N1899" s="498">
        <v>1</v>
      </c>
      <c r="O1899" s="498">
        <v>4135</v>
      </c>
      <c r="P1899" s="511">
        <v>1.0031538088306646</v>
      </c>
      <c r="Q1899" s="499">
        <v>4135</v>
      </c>
    </row>
    <row r="1900" spans="1:17" ht="14.4" customHeight="1" x14ac:dyDescent="0.3">
      <c r="A1900" s="494" t="s">
        <v>2714</v>
      </c>
      <c r="B1900" s="495" t="s">
        <v>2082</v>
      </c>
      <c r="C1900" s="495" t="s">
        <v>2057</v>
      </c>
      <c r="D1900" s="495" t="s">
        <v>2499</v>
      </c>
      <c r="E1900" s="495" t="s">
        <v>2500</v>
      </c>
      <c r="F1900" s="498"/>
      <c r="G1900" s="498"/>
      <c r="H1900" s="498"/>
      <c r="I1900" s="498"/>
      <c r="J1900" s="498">
        <v>2</v>
      </c>
      <c r="K1900" s="498">
        <v>30098</v>
      </c>
      <c r="L1900" s="498"/>
      <c r="M1900" s="498">
        <v>15049</v>
      </c>
      <c r="N1900" s="498"/>
      <c r="O1900" s="498"/>
      <c r="P1900" s="511"/>
      <c r="Q1900" s="499"/>
    </row>
    <row r="1901" spans="1:17" ht="14.4" customHeight="1" x14ac:dyDescent="0.3">
      <c r="A1901" s="494" t="s">
        <v>2714</v>
      </c>
      <c r="B1901" s="495" t="s">
        <v>2082</v>
      </c>
      <c r="C1901" s="495" t="s">
        <v>2057</v>
      </c>
      <c r="D1901" s="495" t="s">
        <v>2314</v>
      </c>
      <c r="E1901" s="495" t="s">
        <v>2315</v>
      </c>
      <c r="F1901" s="498">
        <v>4</v>
      </c>
      <c r="G1901" s="498">
        <v>15244</v>
      </c>
      <c r="H1901" s="498">
        <v>1</v>
      </c>
      <c r="I1901" s="498">
        <v>3811</v>
      </c>
      <c r="J1901" s="498">
        <v>10</v>
      </c>
      <c r="K1901" s="498">
        <v>38150</v>
      </c>
      <c r="L1901" s="498">
        <v>2.5026239832065076</v>
      </c>
      <c r="M1901" s="498">
        <v>3815</v>
      </c>
      <c r="N1901" s="498">
        <v>2</v>
      </c>
      <c r="O1901" s="498">
        <v>7642</v>
      </c>
      <c r="P1901" s="511">
        <v>0.50131199160325379</v>
      </c>
      <c r="Q1901" s="499">
        <v>3821</v>
      </c>
    </row>
    <row r="1902" spans="1:17" ht="14.4" customHeight="1" x14ac:dyDescent="0.3">
      <c r="A1902" s="494" t="s">
        <v>2714</v>
      </c>
      <c r="B1902" s="495" t="s">
        <v>2082</v>
      </c>
      <c r="C1902" s="495" t="s">
        <v>2057</v>
      </c>
      <c r="D1902" s="495" t="s">
        <v>2318</v>
      </c>
      <c r="E1902" s="495" t="s">
        <v>2319</v>
      </c>
      <c r="F1902" s="498"/>
      <c r="G1902" s="498"/>
      <c r="H1902" s="498"/>
      <c r="I1902" s="498"/>
      <c r="J1902" s="498">
        <v>3</v>
      </c>
      <c r="K1902" s="498">
        <v>23505</v>
      </c>
      <c r="L1902" s="498"/>
      <c r="M1902" s="498">
        <v>7835</v>
      </c>
      <c r="N1902" s="498"/>
      <c r="O1902" s="498"/>
      <c r="P1902" s="511"/>
      <c r="Q1902" s="499"/>
    </row>
    <row r="1903" spans="1:17" ht="14.4" customHeight="1" x14ac:dyDescent="0.3">
      <c r="A1903" s="494" t="s">
        <v>2714</v>
      </c>
      <c r="B1903" s="495" t="s">
        <v>2082</v>
      </c>
      <c r="C1903" s="495" t="s">
        <v>2057</v>
      </c>
      <c r="D1903" s="495" t="s">
        <v>2330</v>
      </c>
      <c r="E1903" s="495" t="s">
        <v>2331</v>
      </c>
      <c r="F1903" s="498">
        <v>1</v>
      </c>
      <c r="G1903" s="498">
        <v>1276</v>
      </c>
      <c r="H1903" s="498">
        <v>1</v>
      </c>
      <c r="I1903" s="498">
        <v>1276</v>
      </c>
      <c r="J1903" s="498">
        <v>2</v>
      </c>
      <c r="K1903" s="498">
        <v>2554</v>
      </c>
      <c r="L1903" s="498">
        <v>2.0015673981191222</v>
      </c>
      <c r="M1903" s="498">
        <v>1277</v>
      </c>
      <c r="N1903" s="498">
        <v>2</v>
      </c>
      <c r="O1903" s="498">
        <v>2560</v>
      </c>
      <c r="P1903" s="511">
        <v>2.0062695924764888</v>
      </c>
      <c r="Q1903" s="499">
        <v>1280</v>
      </c>
    </row>
    <row r="1904" spans="1:17" ht="14.4" customHeight="1" x14ac:dyDescent="0.3">
      <c r="A1904" s="494" t="s">
        <v>2714</v>
      </c>
      <c r="B1904" s="495" t="s">
        <v>2082</v>
      </c>
      <c r="C1904" s="495" t="s">
        <v>2057</v>
      </c>
      <c r="D1904" s="495" t="s">
        <v>2332</v>
      </c>
      <c r="E1904" s="495" t="s">
        <v>2333</v>
      </c>
      <c r="F1904" s="498">
        <v>1</v>
      </c>
      <c r="G1904" s="498">
        <v>1163</v>
      </c>
      <c r="H1904" s="498">
        <v>1</v>
      </c>
      <c r="I1904" s="498">
        <v>1163</v>
      </c>
      <c r="J1904" s="498">
        <v>2</v>
      </c>
      <c r="K1904" s="498">
        <v>2328</v>
      </c>
      <c r="L1904" s="498">
        <v>2.001719690455718</v>
      </c>
      <c r="M1904" s="498">
        <v>1164</v>
      </c>
      <c r="N1904" s="498">
        <v>2</v>
      </c>
      <c r="O1904" s="498">
        <v>2332</v>
      </c>
      <c r="P1904" s="511">
        <v>2.0051590713671539</v>
      </c>
      <c r="Q1904" s="499">
        <v>1166</v>
      </c>
    </row>
    <row r="1905" spans="1:17" ht="14.4" customHeight="1" x14ac:dyDescent="0.3">
      <c r="A1905" s="494" t="s">
        <v>2714</v>
      </c>
      <c r="B1905" s="495" t="s">
        <v>2082</v>
      </c>
      <c r="C1905" s="495" t="s">
        <v>2057</v>
      </c>
      <c r="D1905" s="495" t="s">
        <v>2334</v>
      </c>
      <c r="E1905" s="495" t="s">
        <v>2335</v>
      </c>
      <c r="F1905" s="498"/>
      <c r="G1905" s="498"/>
      <c r="H1905" s="498"/>
      <c r="I1905" s="498"/>
      <c r="J1905" s="498">
        <v>0</v>
      </c>
      <c r="K1905" s="498">
        <v>0</v>
      </c>
      <c r="L1905" s="498"/>
      <c r="M1905" s="498"/>
      <c r="N1905" s="498">
        <v>3</v>
      </c>
      <c r="O1905" s="498">
        <v>15210</v>
      </c>
      <c r="P1905" s="511"/>
      <c r="Q1905" s="499">
        <v>5070</v>
      </c>
    </row>
    <row r="1906" spans="1:17" ht="14.4" customHeight="1" x14ac:dyDescent="0.3">
      <c r="A1906" s="494" t="s">
        <v>2714</v>
      </c>
      <c r="B1906" s="495" t="s">
        <v>2082</v>
      </c>
      <c r="C1906" s="495" t="s">
        <v>2057</v>
      </c>
      <c r="D1906" s="495" t="s">
        <v>2336</v>
      </c>
      <c r="E1906" s="495" t="s">
        <v>2337</v>
      </c>
      <c r="F1906" s="498"/>
      <c r="G1906" s="498"/>
      <c r="H1906" s="498"/>
      <c r="I1906" s="498"/>
      <c r="J1906" s="498">
        <v>1</v>
      </c>
      <c r="K1906" s="498">
        <v>7673</v>
      </c>
      <c r="L1906" s="498"/>
      <c r="M1906" s="498">
        <v>7673</v>
      </c>
      <c r="N1906" s="498"/>
      <c r="O1906" s="498"/>
      <c r="P1906" s="511"/>
      <c r="Q1906" s="499"/>
    </row>
    <row r="1907" spans="1:17" ht="14.4" customHeight="1" x14ac:dyDescent="0.3">
      <c r="A1907" s="494" t="s">
        <v>2714</v>
      </c>
      <c r="B1907" s="495" t="s">
        <v>2082</v>
      </c>
      <c r="C1907" s="495" t="s">
        <v>2057</v>
      </c>
      <c r="D1907" s="495" t="s">
        <v>2501</v>
      </c>
      <c r="E1907" s="495" t="s">
        <v>2502</v>
      </c>
      <c r="F1907" s="498"/>
      <c r="G1907" s="498"/>
      <c r="H1907" s="498"/>
      <c r="I1907" s="498"/>
      <c r="J1907" s="498">
        <v>2</v>
      </c>
      <c r="K1907" s="498">
        <v>0</v>
      </c>
      <c r="L1907" s="498"/>
      <c r="M1907" s="498">
        <v>0</v>
      </c>
      <c r="N1907" s="498"/>
      <c r="O1907" s="498"/>
      <c r="P1907" s="511"/>
      <c r="Q1907" s="499"/>
    </row>
    <row r="1908" spans="1:17" ht="14.4" customHeight="1" x14ac:dyDescent="0.3">
      <c r="A1908" s="494" t="s">
        <v>2714</v>
      </c>
      <c r="B1908" s="495" t="s">
        <v>2082</v>
      </c>
      <c r="C1908" s="495" t="s">
        <v>2057</v>
      </c>
      <c r="D1908" s="495" t="s">
        <v>2342</v>
      </c>
      <c r="E1908" s="495" t="s">
        <v>2343</v>
      </c>
      <c r="F1908" s="498">
        <v>1441</v>
      </c>
      <c r="G1908" s="498">
        <v>247852</v>
      </c>
      <c r="H1908" s="498">
        <v>1</v>
      </c>
      <c r="I1908" s="498">
        <v>172</v>
      </c>
      <c r="J1908" s="498">
        <v>1232</v>
      </c>
      <c r="K1908" s="498">
        <v>213136</v>
      </c>
      <c r="L1908" s="498">
        <v>0.85993254038700517</v>
      </c>
      <c r="M1908" s="498">
        <v>173</v>
      </c>
      <c r="N1908" s="498">
        <v>1511</v>
      </c>
      <c r="O1908" s="498">
        <v>262158</v>
      </c>
      <c r="P1908" s="511">
        <v>1.0577199296354276</v>
      </c>
      <c r="Q1908" s="499">
        <v>173.49966909331567</v>
      </c>
    </row>
    <row r="1909" spans="1:17" ht="14.4" customHeight="1" x14ac:dyDescent="0.3">
      <c r="A1909" s="494" t="s">
        <v>2714</v>
      </c>
      <c r="B1909" s="495" t="s">
        <v>2082</v>
      </c>
      <c r="C1909" s="495" t="s">
        <v>2057</v>
      </c>
      <c r="D1909" s="495" t="s">
        <v>2344</v>
      </c>
      <c r="E1909" s="495" t="s">
        <v>2345</v>
      </c>
      <c r="F1909" s="498">
        <v>20</v>
      </c>
      <c r="G1909" s="498">
        <v>39880</v>
      </c>
      <c r="H1909" s="498">
        <v>1</v>
      </c>
      <c r="I1909" s="498">
        <v>1994</v>
      </c>
      <c r="J1909" s="498">
        <v>12</v>
      </c>
      <c r="K1909" s="498">
        <v>23952</v>
      </c>
      <c r="L1909" s="498">
        <v>0.60060180541624875</v>
      </c>
      <c r="M1909" s="498">
        <v>1996</v>
      </c>
      <c r="N1909" s="498">
        <v>24</v>
      </c>
      <c r="O1909" s="498">
        <v>47937</v>
      </c>
      <c r="P1909" s="511">
        <v>1.2020310932798395</v>
      </c>
      <c r="Q1909" s="499">
        <v>1997.375</v>
      </c>
    </row>
    <row r="1910" spans="1:17" ht="14.4" customHeight="1" x14ac:dyDescent="0.3">
      <c r="A1910" s="494" t="s">
        <v>2714</v>
      </c>
      <c r="B1910" s="495" t="s">
        <v>2082</v>
      </c>
      <c r="C1910" s="495" t="s">
        <v>2057</v>
      </c>
      <c r="D1910" s="495" t="s">
        <v>2350</v>
      </c>
      <c r="E1910" s="495" t="s">
        <v>2351</v>
      </c>
      <c r="F1910" s="498"/>
      <c r="G1910" s="498"/>
      <c r="H1910" s="498"/>
      <c r="I1910" s="498"/>
      <c r="J1910" s="498">
        <v>0</v>
      </c>
      <c r="K1910" s="498">
        <v>0</v>
      </c>
      <c r="L1910" s="498"/>
      <c r="M1910" s="498"/>
      <c r="N1910" s="498">
        <v>2</v>
      </c>
      <c r="O1910" s="498">
        <v>5384</v>
      </c>
      <c r="P1910" s="511"/>
      <c r="Q1910" s="499">
        <v>2692</v>
      </c>
    </row>
    <row r="1911" spans="1:17" ht="14.4" customHeight="1" x14ac:dyDescent="0.3">
      <c r="A1911" s="494" t="s">
        <v>2714</v>
      </c>
      <c r="B1911" s="495" t="s">
        <v>2082</v>
      </c>
      <c r="C1911" s="495" t="s">
        <v>2057</v>
      </c>
      <c r="D1911" s="495" t="s">
        <v>2362</v>
      </c>
      <c r="E1911" s="495" t="s">
        <v>2363</v>
      </c>
      <c r="F1911" s="498"/>
      <c r="G1911" s="498"/>
      <c r="H1911" s="498"/>
      <c r="I1911" s="498"/>
      <c r="J1911" s="498">
        <v>3</v>
      </c>
      <c r="K1911" s="498">
        <v>6228</v>
      </c>
      <c r="L1911" s="498"/>
      <c r="M1911" s="498">
        <v>2076</v>
      </c>
      <c r="N1911" s="498"/>
      <c r="O1911" s="498"/>
      <c r="P1911" s="511"/>
      <c r="Q1911" s="499"/>
    </row>
    <row r="1912" spans="1:17" ht="14.4" customHeight="1" x14ac:dyDescent="0.3">
      <c r="A1912" s="494" t="s">
        <v>2714</v>
      </c>
      <c r="B1912" s="495" t="s">
        <v>2082</v>
      </c>
      <c r="C1912" s="495" t="s">
        <v>2057</v>
      </c>
      <c r="D1912" s="495" t="s">
        <v>2366</v>
      </c>
      <c r="E1912" s="495" t="s">
        <v>2367</v>
      </c>
      <c r="F1912" s="498"/>
      <c r="G1912" s="498"/>
      <c r="H1912" s="498"/>
      <c r="I1912" s="498"/>
      <c r="J1912" s="498"/>
      <c r="K1912" s="498"/>
      <c r="L1912" s="498"/>
      <c r="M1912" s="498"/>
      <c r="N1912" s="498">
        <v>1</v>
      </c>
      <c r="O1912" s="498">
        <v>193</v>
      </c>
      <c r="P1912" s="511"/>
      <c r="Q1912" s="499">
        <v>193</v>
      </c>
    </row>
    <row r="1913" spans="1:17" ht="14.4" customHeight="1" x14ac:dyDescent="0.3">
      <c r="A1913" s="494" t="s">
        <v>2714</v>
      </c>
      <c r="B1913" s="495" t="s">
        <v>2082</v>
      </c>
      <c r="C1913" s="495" t="s">
        <v>2057</v>
      </c>
      <c r="D1913" s="495" t="s">
        <v>2368</v>
      </c>
      <c r="E1913" s="495" t="s">
        <v>2369</v>
      </c>
      <c r="F1913" s="498"/>
      <c r="G1913" s="498"/>
      <c r="H1913" s="498"/>
      <c r="I1913" s="498"/>
      <c r="J1913" s="498"/>
      <c r="K1913" s="498"/>
      <c r="L1913" s="498"/>
      <c r="M1913" s="498"/>
      <c r="N1913" s="498">
        <v>20</v>
      </c>
      <c r="O1913" s="498">
        <v>3960</v>
      </c>
      <c r="P1913" s="511"/>
      <c r="Q1913" s="499">
        <v>198</v>
      </c>
    </row>
    <row r="1914" spans="1:17" ht="14.4" customHeight="1" x14ac:dyDescent="0.3">
      <c r="A1914" s="494" t="s">
        <v>2714</v>
      </c>
      <c r="B1914" s="495" t="s">
        <v>2082</v>
      </c>
      <c r="C1914" s="495" t="s">
        <v>2057</v>
      </c>
      <c r="D1914" s="495" t="s">
        <v>2370</v>
      </c>
      <c r="E1914" s="495" t="s">
        <v>2371</v>
      </c>
      <c r="F1914" s="498">
        <v>1</v>
      </c>
      <c r="G1914" s="498">
        <v>414</v>
      </c>
      <c r="H1914" s="498">
        <v>1</v>
      </c>
      <c r="I1914" s="498">
        <v>414</v>
      </c>
      <c r="J1914" s="498">
        <v>4</v>
      </c>
      <c r="K1914" s="498">
        <v>1660</v>
      </c>
      <c r="L1914" s="498">
        <v>4.0096618357487923</v>
      </c>
      <c r="M1914" s="498">
        <v>415</v>
      </c>
      <c r="N1914" s="498">
        <v>2</v>
      </c>
      <c r="O1914" s="498">
        <v>832</v>
      </c>
      <c r="P1914" s="511">
        <v>2.0096618357487923</v>
      </c>
      <c r="Q1914" s="499">
        <v>416</v>
      </c>
    </row>
    <row r="1915" spans="1:17" ht="14.4" customHeight="1" x14ac:dyDescent="0.3">
      <c r="A1915" s="494" t="s">
        <v>2714</v>
      </c>
      <c r="B1915" s="495" t="s">
        <v>2082</v>
      </c>
      <c r="C1915" s="495" t="s">
        <v>2057</v>
      </c>
      <c r="D1915" s="495" t="s">
        <v>2374</v>
      </c>
      <c r="E1915" s="495" t="s">
        <v>2375</v>
      </c>
      <c r="F1915" s="498">
        <v>3</v>
      </c>
      <c r="G1915" s="498">
        <v>471</v>
      </c>
      <c r="H1915" s="498">
        <v>1</v>
      </c>
      <c r="I1915" s="498">
        <v>157</v>
      </c>
      <c r="J1915" s="498">
        <v>1</v>
      </c>
      <c r="K1915" s="498">
        <v>158</v>
      </c>
      <c r="L1915" s="498">
        <v>0.3354564755838641</v>
      </c>
      <c r="M1915" s="498">
        <v>158</v>
      </c>
      <c r="N1915" s="498">
        <v>1</v>
      </c>
      <c r="O1915" s="498">
        <v>158</v>
      </c>
      <c r="P1915" s="511">
        <v>0.3354564755838641</v>
      </c>
      <c r="Q1915" s="499">
        <v>158</v>
      </c>
    </row>
    <row r="1916" spans="1:17" ht="14.4" customHeight="1" x14ac:dyDescent="0.3">
      <c r="A1916" s="494" t="s">
        <v>2714</v>
      </c>
      <c r="B1916" s="495" t="s">
        <v>2082</v>
      </c>
      <c r="C1916" s="495" t="s">
        <v>2057</v>
      </c>
      <c r="D1916" s="495" t="s">
        <v>2380</v>
      </c>
      <c r="E1916" s="495" t="s">
        <v>2381</v>
      </c>
      <c r="F1916" s="498">
        <v>21</v>
      </c>
      <c r="G1916" s="498">
        <v>44436</v>
      </c>
      <c r="H1916" s="498">
        <v>1</v>
      </c>
      <c r="I1916" s="498">
        <v>2116</v>
      </c>
      <c r="J1916" s="498">
        <v>11</v>
      </c>
      <c r="K1916" s="498">
        <v>23298</v>
      </c>
      <c r="L1916" s="498">
        <v>0.52430461787739668</v>
      </c>
      <c r="M1916" s="498">
        <v>2118</v>
      </c>
      <c r="N1916" s="498">
        <v>33</v>
      </c>
      <c r="O1916" s="498">
        <v>69945</v>
      </c>
      <c r="P1916" s="511">
        <v>1.5740615716986228</v>
      </c>
      <c r="Q1916" s="499">
        <v>2119.5454545454545</v>
      </c>
    </row>
    <row r="1917" spans="1:17" ht="14.4" customHeight="1" x14ac:dyDescent="0.3">
      <c r="A1917" s="494" t="s">
        <v>2714</v>
      </c>
      <c r="B1917" s="495" t="s">
        <v>2082</v>
      </c>
      <c r="C1917" s="495" t="s">
        <v>2057</v>
      </c>
      <c r="D1917" s="495" t="s">
        <v>2382</v>
      </c>
      <c r="E1917" s="495" t="s">
        <v>2315</v>
      </c>
      <c r="F1917" s="498">
        <v>4</v>
      </c>
      <c r="G1917" s="498">
        <v>7448</v>
      </c>
      <c r="H1917" s="498">
        <v>1</v>
      </c>
      <c r="I1917" s="498">
        <v>1862</v>
      </c>
      <c r="J1917" s="498">
        <v>10</v>
      </c>
      <c r="K1917" s="498">
        <v>18640</v>
      </c>
      <c r="L1917" s="498">
        <v>2.5026852846401719</v>
      </c>
      <c r="M1917" s="498">
        <v>1864</v>
      </c>
      <c r="N1917" s="498">
        <v>3</v>
      </c>
      <c r="O1917" s="498">
        <v>5598</v>
      </c>
      <c r="P1917" s="511">
        <v>0.75161117078410311</v>
      </c>
      <c r="Q1917" s="499">
        <v>1866</v>
      </c>
    </row>
    <row r="1918" spans="1:17" ht="14.4" customHeight="1" x14ac:dyDescent="0.3">
      <c r="A1918" s="494" t="s">
        <v>2714</v>
      </c>
      <c r="B1918" s="495" t="s">
        <v>2082</v>
      </c>
      <c r="C1918" s="495" t="s">
        <v>2057</v>
      </c>
      <c r="D1918" s="495" t="s">
        <v>2391</v>
      </c>
      <c r="E1918" s="495" t="s">
        <v>2392</v>
      </c>
      <c r="F1918" s="498">
        <v>2</v>
      </c>
      <c r="G1918" s="498">
        <v>16756</v>
      </c>
      <c r="H1918" s="498">
        <v>1</v>
      </c>
      <c r="I1918" s="498">
        <v>8378</v>
      </c>
      <c r="J1918" s="498">
        <v>9</v>
      </c>
      <c r="K1918" s="498">
        <v>75456</v>
      </c>
      <c r="L1918" s="498">
        <v>4.5032227261876345</v>
      </c>
      <c r="M1918" s="498">
        <v>8384</v>
      </c>
      <c r="N1918" s="498">
        <v>2</v>
      </c>
      <c r="O1918" s="498">
        <v>16779</v>
      </c>
      <c r="P1918" s="511">
        <v>1.0013726426354739</v>
      </c>
      <c r="Q1918" s="499">
        <v>8389.5</v>
      </c>
    </row>
    <row r="1919" spans="1:17" ht="14.4" customHeight="1" x14ac:dyDescent="0.3">
      <c r="A1919" s="494" t="s">
        <v>2714</v>
      </c>
      <c r="B1919" s="495" t="s">
        <v>2082</v>
      </c>
      <c r="C1919" s="495" t="s">
        <v>2057</v>
      </c>
      <c r="D1919" s="495" t="s">
        <v>2397</v>
      </c>
      <c r="E1919" s="495" t="s">
        <v>2398</v>
      </c>
      <c r="F1919" s="498"/>
      <c r="G1919" s="498"/>
      <c r="H1919" s="498"/>
      <c r="I1919" s="498"/>
      <c r="J1919" s="498">
        <v>2</v>
      </c>
      <c r="K1919" s="498">
        <v>0</v>
      </c>
      <c r="L1919" s="498"/>
      <c r="M1919" s="498">
        <v>0</v>
      </c>
      <c r="N1919" s="498"/>
      <c r="O1919" s="498"/>
      <c r="P1919" s="511"/>
      <c r="Q1919" s="499"/>
    </row>
    <row r="1920" spans="1:17" ht="14.4" customHeight="1" x14ac:dyDescent="0.3">
      <c r="A1920" s="494" t="s">
        <v>2714</v>
      </c>
      <c r="B1920" s="495" t="s">
        <v>2082</v>
      </c>
      <c r="C1920" s="495" t="s">
        <v>2057</v>
      </c>
      <c r="D1920" s="495" t="s">
        <v>2405</v>
      </c>
      <c r="E1920" s="495" t="s">
        <v>2406</v>
      </c>
      <c r="F1920" s="498">
        <v>1</v>
      </c>
      <c r="G1920" s="498">
        <v>558</v>
      </c>
      <c r="H1920" s="498">
        <v>1</v>
      </c>
      <c r="I1920" s="498">
        <v>558</v>
      </c>
      <c r="J1920" s="498"/>
      <c r="K1920" s="498"/>
      <c r="L1920" s="498"/>
      <c r="M1920" s="498"/>
      <c r="N1920" s="498"/>
      <c r="O1920" s="498"/>
      <c r="P1920" s="511"/>
      <c r="Q1920" s="499"/>
    </row>
    <row r="1921" spans="1:17" ht="14.4" customHeight="1" x14ac:dyDescent="0.3">
      <c r="A1921" s="494" t="s">
        <v>2719</v>
      </c>
      <c r="B1921" s="495" t="s">
        <v>2082</v>
      </c>
      <c r="C1921" s="495" t="s">
        <v>2083</v>
      </c>
      <c r="D1921" s="495" t="s">
        <v>2089</v>
      </c>
      <c r="E1921" s="495" t="s">
        <v>2090</v>
      </c>
      <c r="F1921" s="498"/>
      <c r="G1921" s="498"/>
      <c r="H1921" s="498"/>
      <c r="I1921" s="498"/>
      <c r="J1921" s="498">
        <v>2.67</v>
      </c>
      <c r="K1921" s="498">
        <v>7093.99</v>
      </c>
      <c r="L1921" s="498"/>
      <c r="M1921" s="498">
        <v>2656.9250936329586</v>
      </c>
      <c r="N1921" s="498">
        <v>0.66</v>
      </c>
      <c r="O1921" s="498">
        <v>1763.16</v>
      </c>
      <c r="P1921" s="511"/>
      <c r="Q1921" s="499">
        <v>2671.4545454545455</v>
      </c>
    </row>
    <row r="1922" spans="1:17" ht="14.4" customHeight="1" x14ac:dyDescent="0.3">
      <c r="A1922" s="494" t="s">
        <v>2719</v>
      </c>
      <c r="B1922" s="495" t="s">
        <v>2082</v>
      </c>
      <c r="C1922" s="495" t="s">
        <v>2083</v>
      </c>
      <c r="D1922" s="495" t="s">
        <v>2091</v>
      </c>
      <c r="E1922" s="495" t="s">
        <v>2090</v>
      </c>
      <c r="F1922" s="498"/>
      <c r="G1922" s="498"/>
      <c r="H1922" s="498"/>
      <c r="I1922" s="498"/>
      <c r="J1922" s="498">
        <v>0.2</v>
      </c>
      <c r="K1922" s="498">
        <v>1335.72</v>
      </c>
      <c r="L1922" s="498"/>
      <c r="M1922" s="498">
        <v>6678.5999999999995</v>
      </c>
      <c r="N1922" s="498"/>
      <c r="O1922" s="498"/>
      <c r="P1922" s="511"/>
      <c r="Q1922" s="499"/>
    </row>
    <row r="1923" spans="1:17" ht="14.4" customHeight="1" x14ac:dyDescent="0.3">
      <c r="A1923" s="494" t="s">
        <v>2719</v>
      </c>
      <c r="B1923" s="495" t="s">
        <v>2082</v>
      </c>
      <c r="C1923" s="495" t="s">
        <v>2083</v>
      </c>
      <c r="D1923" s="495" t="s">
        <v>2096</v>
      </c>
      <c r="E1923" s="495" t="s">
        <v>683</v>
      </c>
      <c r="F1923" s="498">
        <v>6</v>
      </c>
      <c r="G1923" s="498">
        <v>7932.4</v>
      </c>
      <c r="H1923" s="498">
        <v>1</v>
      </c>
      <c r="I1923" s="498">
        <v>1322.0666666666666</v>
      </c>
      <c r="J1923" s="498">
        <v>13.7</v>
      </c>
      <c r="K1923" s="498">
        <v>13468.84</v>
      </c>
      <c r="L1923" s="498">
        <v>1.6979527003176846</v>
      </c>
      <c r="M1923" s="498">
        <v>983.12700729927019</v>
      </c>
      <c r="N1923" s="498">
        <v>14.120000000000001</v>
      </c>
      <c r="O1923" s="498">
        <v>13965.070000000002</v>
      </c>
      <c r="P1923" s="511">
        <v>1.76051006000706</v>
      </c>
      <c r="Q1923" s="499">
        <v>989.02762039660058</v>
      </c>
    </row>
    <row r="1924" spans="1:17" ht="14.4" customHeight="1" x14ac:dyDescent="0.3">
      <c r="A1924" s="494" t="s">
        <v>2719</v>
      </c>
      <c r="B1924" s="495" t="s">
        <v>2082</v>
      </c>
      <c r="C1924" s="495" t="s">
        <v>2083</v>
      </c>
      <c r="D1924" s="495" t="s">
        <v>2099</v>
      </c>
      <c r="E1924" s="495" t="s">
        <v>781</v>
      </c>
      <c r="F1924" s="498">
        <v>1.89</v>
      </c>
      <c r="G1924" s="498">
        <v>24380.739999999998</v>
      </c>
      <c r="H1924" s="498">
        <v>1</v>
      </c>
      <c r="I1924" s="498">
        <v>12899.862433862434</v>
      </c>
      <c r="J1924" s="498">
        <v>2.66</v>
      </c>
      <c r="K1924" s="498">
        <v>28291.359999999997</v>
      </c>
      <c r="L1924" s="498">
        <v>1.160397920653762</v>
      </c>
      <c r="M1924" s="498">
        <v>10635.849624060149</v>
      </c>
      <c r="N1924" s="498">
        <v>4.18</v>
      </c>
      <c r="O1924" s="498">
        <v>43158.520000000004</v>
      </c>
      <c r="P1924" s="511">
        <v>1.7701890918815428</v>
      </c>
      <c r="Q1924" s="499">
        <v>10325.004784688997</v>
      </c>
    </row>
    <row r="1925" spans="1:17" ht="14.4" customHeight="1" x14ac:dyDescent="0.3">
      <c r="A1925" s="494" t="s">
        <v>2719</v>
      </c>
      <c r="B1925" s="495" t="s">
        <v>2082</v>
      </c>
      <c r="C1925" s="495" t="s">
        <v>2083</v>
      </c>
      <c r="D1925" s="495" t="s">
        <v>2102</v>
      </c>
      <c r="E1925" s="495" t="s">
        <v>781</v>
      </c>
      <c r="F1925" s="498">
        <v>0.3</v>
      </c>
      <c r="G1925" s="498">
        <v>1934.98</v>
      </c>
      <c r="H1925" s="498">
        <v>1</v>
      </c>
      <c r="I1925" s="498">
        <v>6449.9333333333334</v>
      </c>
      <c r="J1925" s="498">
        <v>0.06</v>
      </c>
      <c r="K1925" s="498">
        <v>390.39</v>
      </c>
      <c r="L1925" s="498">
        <v>0.20175402329739842</v>
      </c>
      <c r="M1925" s="498">
        <v>6506.5</v>
      </c>
      <c r="N1925" s="498">
        <v>0.30000000000000004</v>
      </c>
      <c r="O1925" s="498">
        <v>1951.9499999999998</v>
      </c>
      <c r="P1925" s="511">
        <v>1.008770116486992</v>
      </c>
      <c r="Q1925" s="499">
        <v>6506.4999999999982</v>
      </c>
    </row>
    <row r="1926" spans="1:17" ht="14.4" customHeight="1" x14ac:dyDescent="0.3">
      <c r="A1926" s="494" t="s">
        <v>2719</v>
      </c>
      <c r="B1926" s="495" t="s">
        <v>2082</v>
      </c>
      <c r="C1926" s="495" t="s">
        <v>2083</v>
      </c>
      <c r="D1926" s="495" t="s">
        <v>2474</v>
      </c>
      <c r="E1926" s="495" t="s">
        <v>2475</v>
      </c>
      <c r="F1926" s="498"/>
      <c r="G1926" s="498"/>
      <c r="H1926" s="498"/>
      <c r="I1926" s="498"/>
      <c r="J1926" s="498"/>
      <c r="K1926" s="498"/>
      <c r="L1926" s="498"/>
      <c r="M1926" s="498"/>
      <c r="N1926" s="498">
        <v>1</v>
      </c>
      <c r="O1926" s="498">
        <v>416.3</v>
      </c>
      <c r="P1926" s="511"/>
      <c r="Q1926" s="499">
        <v>416.3</v>
      </c>
    </row>
    <row r="1927" spans="1:17" ht="14.4" customHeight="1" x14ac:dyDescent="0.3">
      <c r="A1927" s="494" t="s">
        <v>2719</v>
      </c>
      <c r="B1927" s="495" t="s">
        <v>2082</v>
      </c>
      <c r="C1927" s="495" t="s">
        <v>2083</v>
      </c>
      <c r="D1927" s="495" t="s">
        <v>2110</v>
      </c>
      <c r="E1927" s="495" t="s">
        <v>706</v>
      </c>
      <c r="F1927" s="498">
        <v>1.55</v>
      </c>
      <c r="G1927" s="498">
        <v>8390.61</v>
      </c>
      <c r="H1927" s="498">
        <v>1</v>
      </c>
      <c r="I1927" s="498">
        <v>5413.296774193549</v>
      </c>
      <c r="J1927" s="498">
        <v>1.94</v>
      </c>
      <c r="K1927" s="498">
        <v>10544.539999999999</v>
      </c>
      <c r="L1927" s="498">
        <v>1.2567072000724617</v>
      </c>
      <c r="M1927" s="498">
        <v>5435.3298969072166</v>
      </c>
      <c r="N1927" s="498">
        <v>1.26</v>
      </c>
      <c r="O1927" s="498">
        <v>6880.5999999999995</v>
      </c>
      <c r="P1927" s="511">
        <v>0.82003573041769295</v>
      </c>
      <c r="Q1927" s="499">
        <v>5460.7936507936502</v>
      </c>
    </row>
    <row r="1928" spans="1:17" ht="14.4" customHeight="1" x14ac:dyDescent="0.3">
      <c r="A1928" s="494" t="s">
        <v>2719</v>
      </c>
      <c r="B1928" s="495" t="s">
        <v>2082</v>
      </c>
      <c r="C1928" s="495" t="s">
        <v>2083</v>
      </c>
      <c r="D1928" s="495" t="s">
        <v>2111</v>
      </c>
      <c r="E1928" s="495" t="s">
        <v>706</v>
      </c>
      <c r="F1928" s="498">
        <v>2.0299999999999998</v>
      </c>
      <c r="G1928" s="498">
        <v>21916.960000000003</v>
      </c>
      <c r="H1928" s="498">
        <v>1</v>
      </c>
      <c r="I1928" s="498">
        <v>10796.532019704437</v>
      </c>
      <c r="J1928" s="498">
        <v>3.55</v>
      </c>
      <c r="K1928" s="498">
        <v>38530.720000000001</v>
      </c>
      <c r="L1928" s="498">
        <v>1.758032135843657</v>
      </c>
      <c r="M1928" s="498">
        <v>10853.723943661973</v>
      </c>
      <c r="N1928" s="498">
        <v>1.5300000000000002</v>
      </c>
      <c r="O1928" s="498">
        <v>16709.990000000002</v>
      </c>
      <c r="P1928" s="511">
        <v>0.76242279951234115</v>
      </c>
      <c r="Q1928" s="499">
        <v>10921.562091503267</v>
      </c>
    </row>
    <row r="1929" spans="1:17" ht="14.4" customHeight="1" x14ac:dyDescent="0.3">
      <c r="A1929" s="494" t="s">
        <v>2719</v>
      </c>
      <c r="B1929" s="495" t="s">
        <v>2082</v>
      </c>
      <c r="C1929" s="495" t="s">
        <v>2083</v>
      </c>
      <c r="D1929" s="495" t="s">
        <v>2112</v>
      </c>
      <c r="E1929" s="495" t="s">
        <v>803</v>
      </c>
      <c r="F1929" s="498">
        <v>2.2000000000000002</v>
      </c>
      <c r="G1929" s="498">
        <v>4266.03</v>
      </c>
      <c r="H1929" s="498">
        <v>1</v>
      </c>
      <c r="I1929" s="498">
        <v>1939.1045454545451</v>
      </c>
      <c r="J1929" s="498">
        <v>3.7</v>
      </c>
      <c r="K1929" s="498">
        <v>7184.8899999999994</v>
      </c>
      <c r="L1929" s="498">
        <v>1.6842099094474252</v>
      </c>
      <c r="M1929" s="498">
        <v>1941.8621621621619</v>
      </c>
      <c r="N1929" s="498">
        <v>1.8000000000000003</v>
      </c>
      <c r="O1929" s="498">
        <v>3520.98</v>
      </c>
      <c r="P1929" s="511">
        <v>0.82535284561993238</v>
      </c>
      <c r="Q1929" s="499">
        <v>1956.0999999999997</v>
      </c>
    </row>
    <row r="1930" spans="1:17" ht="14.4" customHeight="1" x14ac:dyDescent="0.3">
      <c r="A1930" s="494" t="s">
        <v>2719</v>
      </c>
      <c r="B1930" s="495" t="s">
        <v>2082</v>
      </c>
      <c r="C1930" s="495" t="s">
        <v>2083</v>
      </c>
      <c r="D1930" s="495" t="s">
        <v>2114</v>
      </c>
      <c r="E1930" s="495" t="s">
        <v>706</v>
      </c>
      <c r="F1930" s="498"/>
      <c r="G1930" s="498"/>
      <c r="H1930" s="498"/>
      <c r="I1930" s="498"/>
      <c r="J1930" s="498"/>
      <c r="K1930" s="498"/>
      <c r="L1930" s="498"/>
      <c r="M1930" s="498"/>
      <c r="N1930" s="498">
        <v>9.68</v>
      </c>
      <c r="O1930" s="498">
        <v>21144.11</v>
      </c>
      <c r="P1930" s="511"/>
      <c r="Q1930" s="499">
        <v>2184.3088842975208</v>
      </c>
    </row>
    <row r="1931" spans="1:17" ht="14.4" customHeight="1" x14ac:dyDescent="0.3">
      <c r="A1931" s="494" t="s">
        <v>2719</v>
      </c>
      <c r="B1931" s="495" t="s">
        <v>2082</v>
      </c>
      <c r="C1931" s="495" t="s">
        <v>2083</v>
      </c>
      <c r="D1931" s="495" t="s">
        <v>2115</v>
      </c>
      <c r="E1931" s="495" t="s">
        <v>691</v>
      </c>
      <c r="F1931" s="498">
        <v>0.64999999999999991</v>
      </c>
      <c r="G1931" s="498">
        <v>244.41000000000003</v>
      </c>
      <c r="H1931" s="498">
        <v>1</v>
      </c>
      <c r="I1931" s="498">
        <v>376.01538461538473</v>
      </c>
      <c r="J1931" s="498">
        <v>0.6</v>
      </c>
      <c r="K1931" s="498">
        <v>226.59</v>
      </c>
      <c r="L1931" s="498">
        <v>0.92708972627961206</v>
      </c>
      <c r="M1931" s="498">
        <v>377.65000000000003</v>
      </c>
      <c r="N1931" s="498">
        <v>0.5</v>
      </c>
      <c r="O1931" s="498">
        <v>189.66</v>
      </c>
      <c r="P1931" s="511">
        <v>0.77599116239106414</v>
      </c>
      <c r="Q1931" s="499">
        <v>379.32</v>
      </c>
    </row>
    <row r="1932" spans="1:17" ht="14.4" customHeight="1" x14ac:dyDescent="0.3">
      <c r="A1932" s="494" t="s">
        <v>2719</v>
      </c>
      <c r="B1932" s="495" t="s">
        <v>2082</v>
      </c>
      <c r="C1932" s="495" t="s">
        <v>2083</v>
      </c>
      <c r="D1932" s="495" t="s">
        <v>2117</v>
      </c>
      <c r="E1932" s="495" t="s">
        <v>668</v>
      </c>
      <c r="F1932" s="498">
        <v>0.08</v>
      </c>
      <c r="G1932" s="498">
        <v>74.92</v>
      </c>
      <c r="H1932" s="498">
        <v>1</v>
      </c>
      <c r="I1932" s="498">
        <v>936.5</v>
      </c>
      <c r="J1932" s="498"/>
      <c r="K1932" s="498"/>
      <c r="L1932" s="498"/>
      <c r="M1932" s="498"/>
      <c r="N1932" s="498">
        <v>0.05</v>
      </c>
      <c r="O1932" s="498">
        <v>47.24</v>
      </c>
      <c r="P1932" s="511">
        <v>0.63053924185798182</v>
      </c>
      <c r="Q1932" s="499">
        <v>944.8</v>
      </c>
    </row>
    <row r="1933" spans="1:17" ht="14.4" customHeight="1" x14ac:dyDescent="0.3">
      <c r="A1933" s="494" t="s">
        <v>2719</v>
      </c>
      <c r="B1933" s="495" t="s">
        <v>2082</v>
      </c>
      <c r="C1933" s="495" t="s">
        <v>2048</v>
      </c>
      <c r="D1933" s="495" t="s">
        <v>2122</v>
      </c>
      <c r="E1933" s="495" t="s">
        <v>2123</v>
      </c>
      <c r="F1933" s="498">
        <v>1</v>
      </c>
      <c r="G1933" s="498">
        <v>568.9</v>
      </c>
      <c r="H1933" s="498">
        <v>1</v>
      </c>
      <c r="I1933" s="498">
        <v>568.9</v>
      </c>
      <c r="J1933" s="498">
        <v>1</v>
      </c>
      <c r="K1933" s="498">
        <v>589.59</v>
      </c>
      <c r="L1933" s="498">
        <v>1.0363684303040956</v>
      </c>
      <c r="M1933" s="498">
        <v>589.59</v>
      </c>
      <c r="N1933" s="498">
        <v>3</v>
      </c>
      <c r="O1933" s="498">
        <v>1768.77</v>
      </c>
      <c r="P1933" s="511">
        <v>3.1091052909122872</v>
      </c>
      <c r="Q1933" s="499">
        <v>589.59</v>
      </c>
    </row>
    <row r="1934" spans="1:17" ht="14.4" customHeight="1" x14ac:dyDescent="0.3">
      <c r="A1934" s="494" t="s">
        <v>2719</v>
      </c>
      <c r="B1934" s="495" t="s">
        <v>2082</v>
      </c>
      <c r="C1934" s="495" t="s">
        <v>2048</v>
      </c>
      <c r="D1934" s="495" t="s">
        <v>2126</v>
      </c>
      <c r="E1934" s="495" t="s">
        <v>2127</v>
      </c>
      <c r="F1934" s="498">
        <v>1</v>
      </c>
      <c r="G1934" s="498">
        <v>1447.28</v>
      </c>
      <c r="H1934" s="498">
        <v>1</v>
      </c>
      <c r="I1934" s="498">
        <v>1447.28</v>
      </c>
      <c r="J1934" s="498"/>
      <c r="K1934" s="498"/>
      <c r="L1934" s="498"/>
      <c r="M1934" s="498"/>
      <c r="N1934" s="498"/>
      <c r="O1934" s="498"/>
      <c r="P1934" s="511"/>
      <c r="Q1934" s="499"/>
    </row>
    <row r="1935" spans="1:17" ht="14.4" customHeight="1" x14ac:dyDescent="0.3">
      <c r="A1935" s="494" t="s">
        <v>2719</v>
      </c>
      <c r="B1935" s="495" t="s">
        <v>2082</v>
      </c>
      <c r="C1935" s="495" t="s">
        <v>2048</v>
      </c>
      <c r="D1935" s="495" t="s">
        <v>2128</v>
      </c>
      <c r="E1935" s="495" t="s">
        <v>2129</v>
      </c>
      <c r="F1935" s="498">
        <v>2</v>
      </c>
      <c r="G1935" s="498">
        <v>1944.64</v>
      </c>
      <c r="H1935" s="498">
        <v>1</v>
      </c>
      <c r="I1935" s="498">
        <v>972.32</v>
      </c>
      <c r="J1935" s="498">
        <v>1</v>
      </c>
      <c r="K1935" s="498">
        <v>972.32</v>
      </c>
      <c r="L1935" s="498">
        <v>0.5</v>
      </c>
      <c r="M1935" s="498">
        <v>972.32</v>
      </c>
      <c r="N1935" s="498">
        <v>2</v>
      </c>
      <c r="O1935" s="498">
        <v>1944.64</v>
      </c>
      <c r="P1935" s="511">
        <v>1</v>
      </c>
      <c r="Q1935" s="499">
        <v>972.32</v>
      </c>
    </row>
    <row r="1936" spans="1:17" ht="14.4" customHeight="1" x14ac:dyDescent="0.3">
      <c r="A1936" s="494" t="s">
        <v>2719</v>
      </c>
      <c r="B1936" s="495" t="s">
        <v>2082</v>
      </c>
      <c r="C1936" s="495" t="s">
        <v>2048</v>
      </c>
      <c r="D1936" s="495" t="s">
        <v>2130</v>
      </c>
      <c r="E1936" s="495" t="s">
        <v>2129</v>
      </c>
      <c r="F1936" s="498">
        <v>6</v>
      </c>
      <c r="G1936" s="498">
        <v>10064.129999999999</v>
      </c>
      <c r="H1936" s="498">
        <v>1</v>
      </c>
      <c r="I1936" s="498">
        <v>1677.3549999999998</v>
      </c>
      <c r="J1936" s="498">
        <v>9</v>
      </c>
      <c r="K1936" s="498">
        <v>15365.79</v>
      </c>
      <c r="L1936" s="498">
        <v>1.5267877104131209</v>
      </c>
      <c r="M1936" s="498">
        <v>1707.3100000000002</v>
      </c>
      <c r="N1936" s="498">
        <v>20</v>
      </c>
      <c r="O1936" s="498">
        <v>34146.200000000004</v>
      </c>
      <c r="P1936" s="511">
        <v>3.3928615786958245</v>
      </c>
      <c r="Q1936" s="499">
        <v>1707.3100000000002</v>
      </c>
    </row>
    <row r="1937" spans="1:17" ht="14.4" customHeight="1" x14ac:dyDescent="0.3">
      <c r="A1937" s="494" t="s">
        <v>2719</v>
      </c>
      <c r="B1937" s="495" t="s">
        <v>2082</v>
      </c>
      <c r="C1937" s="495" t="s">
        <v>2048</v>
      </c>
      <c r="D1937" s="495" t="s">
        <v>2131</v>
      </c>
      <c r="E1937" s="495" t="s">
        <v>2129</v>
      </c>
      <c r="F1937" s="498">
        <v>4</v>
      </c>
      <c r="G1937" s="498">
        <v>8120.2</v>
      </c>
      <c r="H1937" s="498">
        <v>1</v>
      </c>
      <c r="I1937" s="498">
        <v>2030.05</v>
      </c>
      <c r="J1937" s="498">
        <v>4</v>
      </c>
      <c r="K1937" s="498">
        <v>8265.2000000000007</v>
      </c>
      <c r="L1937" s="498">
        <v>1.017856703036871</v>
      </c>
      <c r="M1937" s="498">
        <v>2066.3000000000002</v>
      </c>
      <c r="N1937" s="498">
        <v>4</v>
      </c>
      <c r="O1937" s="498">
        <v>8265.2000000000007</v>
      </c>
      <c r="P1937" s="511">
        <v>1.017856703036871</v>
      </c>
      <c r="Q1937" s="499">
        <v>2066.3000000000002</v>
      </c>
    </row>
    <row r="1938" spans="1:17" ht="14.4" customHeight="1" x14ac:dyDescent="0.3">
      <c r="A1938" s="494" t="s">
        <v>2719</v>
      </c>
      <c r="B1938" s="495" t="s">
        <v>2082</v>
      </c>
      <c r="C1938" s="495" t="s">
        <v>2048</v>
      </c>
      <c r="D1938" s="495" t="s">
        <v>2132</v>
      </c>
      <c r="E1938" s="495" t="s">
        <v>2133</v>
      </c>
      <c r="F1938" s="498">
        <v>4</v>
      </c>
      <c r="G1938" s="498">
        <v>7524.99</v>
      </c>
      <c r="H1938" s="498">
        <v>1</v>
      </c>
      <c r="I1938" s="498">
        <v>1881.2474999999999</v>
      </c>
      <c r="J1938" s="498"/>
      <c r="K1938" s="498"/>
      <c r="L1938" s="498"/>
      <c r="M1938" s="498"/>
      <c r="N1938" s="498"/>
      <c r="O1938" s="498"/>
      <c r="P1938" s="511"/>
      <c r="Q1938" s="499"/>
    </row>
    <row r="1939" spans="1:17" ht="14.4" customHeight="1" x14ac:dyDescent="0.3">
      <c r="A1939" s="494" t="s">
        <v>2719</v>
      </c>
      <c r="B1939" s="495" t="s">
        <v>2082</v>
      </c>
      <c r="C1939" s="495" t="s">
        <v>2048</v>
      </c>
      <c r="D1939" s="495" t="s">
        <v>2134</v>
      </c>
      <c r="E1939" s="495" t="s">
        <v>2135</v>
      </c>
      <c r="F1939" s="498">
        <v>8</v>
      </c>
      <c r="G1939" s="498">
        <v>8041.7800000000007</v>
      </c>
      <c r="H1939" s="498">
        <v>1</v>
      </c>
      <c r="I1939" s="498">
        <v>1005.2225000000001</v>
      </c>
      <c r="J1939" s="498">
        <v>5</v>
      </c>
      <c r="K1939" s="498">
        <v>5138.8</v>
      </c>
      <c r="L1939" s="498">
        <v>0.63901275588240414</v>
      </c>
      <c r="M1939" s="498">
        <v>1027.76</v>
      </c>
      <c r="N1939" s="498">
        <v>15</v>
      </c>
      <c r="O1939" s="498">
        <v>15416.4</v>
      </c>
      <c r="P1939" s="511">
        <v>1.9170382676472122</v>
      </c>
      <c r="Q1939" s="499">
        <v>1027.76</v>
      </c>
    </row>
    <row r="1940" spans="1:17" ht="14.4" customHeight="1" x14ac:dyDescent="0.3">
      <c r="A1940" s="494" t="s">
        <v>2719</v>
      </c>
      <c r="B1940" s="495" t="s">
        <v>2082</v>
      </c>
      <c r="C1940" s="495" t="s">
        <v>2048</v>
      </c>
      <c r="D1940" s="495" t="s">
        <v>2136</v>
      </c>
      <c r="E1940" s="495" t="s">
        <v>2135</v>
      </c>
      <c r="F1940" s="498">
        <v>4</v>
      </c>
      <c r="G1940" s="498">
        <v>8492.25</v>
      </c>
      <c r="H1940" s="498">
        <v>1</v>
      </c>
      <c r="I1940" s="498">
        <v>2123.0625</v>
      </c>
      <c r="J1940" s="498">
        <v>5</v>
      </c>
      <c r="K1940" s="498">
        <v>10709.25</v>
      </c>
      <c r="L1940" s="498">
        <v>1.2610615561247018</v>
      </c>
      <c r="M1940" s="498">
        <v>2141.85</v>
      </c>
      <c r="N1940" s="498">
        <v>4</v>
      </c>
      <c r="O1940" s="498">
        <v>8567.4</v>
      </c>
      <c r="P1940" s="511">
        <v>1.0088492448997615</v>
      </c>
      <c r="Q1940" s="499">
        <v>2141.85</v>
      </c>
    </row>
    <row r="1941" spans="1:17" ht="14.4" customHeight="1" x14ac:dyDescent="0.3">
      <c r="A1941" s="494" t="s">
        <v>2719</v>
      </c>
      <c r="B1941" s="495" t="s">
        <v>2082</v>
      </c>
      <c r="C1941" s="495" t="s">
        <v>2048</v>
      </c>
      <c r="D1941" s="495" t="s">
        <v>2520</v>
      </c>
      <c r="E1941" s="495" t="s">
        <v>2521</v>
      </c>
      <c r="F1941" s="498">
        <v>1</v>
      </c>
      <c r="G1941" s="498">
        <v>20587</v>
      </c>
      <c r="H1941" s="498">
        <v>1</v>
      </c>
      <c r="I1941" s="498">
        <v>20587</v>
      </c>
      <c r="J1941" s="498"/>
      <c r="K1941" s="498"/>
      <c r="L1941" s="498"/>
      <c r="M1941" s="498"/>
      <c r="N1941" s="498"/>
      <c r="O1941" s="498"/>
      <c r="P1941" s="511"/>
      <c r="Q1941" s="499"/>
    </row>
    <row r="1942" spans="1:17" ht="14.4" customHeight="1" x14ac:dyDescent="0.3">
      <c r="A1942" s="494" t="s">
        <v>2719</v>
      </c>
      <c r="B1942" s="495" t="s">
        <v>2082</v>
      </c>
      <c r="C1942" s="495" t="s">
        <v>2048</v>
      </c>
      <c r="D1942" s="495" t="s">
        <v>2538</v>
      </c>
      <c r="E1942" s="495" t="s">
        <v>2539</v>
      </c>
      <c r="F1942" s="498"/>
      <c r="G1942" s="498"/>
      <c r="H1942" s="498"/>
      <c r="I1942" s="498"/>
      <c r="J1942" s="498">
        <v>1</v>
      </c>
      <c r="K1942" s="498">
        <v>55397.2</v>
      </c>
      <c r="L1942" s="498"/>
      <c r="M1942" s="498">
        <v>55397.2</v>
      </c>
      <c r="N1942" s="498"/>
      <c r="O1942" s="498"/>
      <c r="P1942" s="511"/>
      <c r="Q1942" s="499"/>
    </row>
    <row r="1943" spans="1:17" ht="14.4" customHeight="1" x14ac:dyDescent="0.3">
      <c r="A1943" s="494" t="s">
        <v>2719</v>
      </c>
      <c r="B1943" s="495" t="s">
        <v>2082</v>
      </c>
      <c r="C1943" s="495" t="s">
        <v>2048</v>
      </c>
      <c r="D1943" s="495" t="s">
        <v>2540</v>
      </c>
      <c r="E1943" s="495" t="s">
        <v>2541</v>
      </c>
      <c r="F1943" s="498">
        <v>1</v>
      </c>
      <c r="G1943" s="498">
        <v>2583</v>
      </c>
      <c r="H1943" s="498">
        <v>1</v>
      </c>
      <c r="I1943" s="498">
        <v>2583</v>
      </c>
      <c r="J1943" s="498"/>
      <c r="K1943" s="498"/>
      <c r="L1943" s="498"/>
      <c r="M1943" s="498"/>
      <c r="N1943" s="498"/>
      <c r="O1943" s="498"/>
      <c r="P1943" s="511"/>
      <c r="Q1943" s="499"/>
    </row>
    <row r="1944" spans="1:17" ht="14.4" customHeight="1" x14ac:dyDescent="0.3">
      <c r="A1944" s="494" t="s">
        <v>2719</v>
      </c>
      <c r="B1944" s="495" t="s">
        <v>2082</v>
      </c>
      <c r="C1944" s="495" t="s">
        <v>2048</v>
      </c>
      <c r="D1944" s="495" t="s">
        <v>2145</v>
      </c>
      <c r="E1944" s="495" t="s">
        <v>2146</v>
      </c>
      <c r="F1944" s="498">
        <v>1</v>
      </c>
      <c r="G1944" s="498">
        <v>2898</v>
      </c>
      <c r="H1944" s="498">
        <v>1</v>
      </c>
      <c r="I1944" s="498">
        <v>2898</v>
      </c>
      <c r="J1944" s="498">
        <v>1</v>
      </c>
      <c r="K1944" s="498">
        <v>3003.38</v>
      </c>
      <c r="L1944" s="498">
        <v>1.0363630089717046</v>
      </c>
      <c r="M1944" s="498">
        <v>3003.38</v>
      </c>
      <c r="N1944" s="498">
        <v>4</v>
      </c>
      <c r="O1944" s="498">
        <v>12013.52</v>
      </c>
      <c r="P1944" s="511">
        <v>4.1454520358868185</v>
      </c>
      <c r="Q1944" s="499">
        <v>3003.38</v>
      </c>
    </row>
    <row r="1945" spans="1:17" ht="14.4" customHeight="1" x14ac:dyDescent="0.3">
      <c r="A1945" s="494" t="s">
        <v>2719</v>
      </c>
      <c r="B1945" s="495" t="s">
        <v>2082</v>
      </c>
      <c r="C1945" s="495" t="s">
        <v>2048</v>
      </c>
      <c r="D1945" s="495" t="s">
        <v>2147</v>
      </c>
      <c r="E1945" s="495" t="s">
        <v>2148</v>
      </c>
      <c r="F1945" s="498"/>
      <c r="G1945" s="498"/>
      <c r="H1945" s="498"/>
      <c r="I1945" s="498"/>
      <c r="J1945" s="498"/>
      <c r="K1945" s="498"/>
      <c r="L1945" s="498"/>
      <c r="M1945" s="498"/>
      <c r="N1945" s="498">
        <v>1</v>
      </c>
      <c r="O1945" s="498">
        <v>2236.5</v>
      </c>
      <c r="P1945" s="511"/>
      <c r="Q1945" s="499">
        <v>2236.5</v>
      </c>
    </row>
    <row r="1946" spans="1:17" ht="14.4" customHeight="1" x14ac:dyDescent="0.3">
      <c r="A1946" s="494" t="s">
        <v>2719</v>
      </c>
      <c r="B1946" s="495" t="s">
        <v>2082</v>
      </c>
      <c r="C1946" s="495" t="s">
        <v>2048</v>
      </c>
      <c r="D1946" s="495" t="s">
        <v>2720</v>
      </c>
      <c r="E1946" s="495" t="s">
        <v>2721</v>
      </c>
      <c r="F1946" s="498">
        <v>1</v>
      </c>
      <c r="G1946" s="498">
        <v>28526.95</v>
      </c>
      <c r="H1946" s="498">
        <v>1</v>
      </c>
      <c r="I1946" s="498">
        <v>28526.95</v>
      </c>
      <c r="J1946" s="498"/>
      <c r="K1946" s="498"/>
      <c r="L1946" s="498"/>
      <c r="M1946" s="498"/>
      <c r="N1946" s="498"/>
      <c r="O1946" s="498"/>
      <c r="P1946" s="511"/>
      <c r="Q1946" s="499"/>
    </row>
    <row r="1947" spans="1:17" ht="14.4" customHeight="1" x14ac:dyDescent="0.3">
      <c r="A1947" s="494" t="s">
        <v>2719</v>
      </c>
      <c r="B1947" s="495" t="s">
        <v>2082</v>
      </c>
      <c r="C1947" s="495" t="s">
        <v>2048</v>
      </c>
      <c r="D1947" s="495" t="s">
        <v>2152</v>
      </c>
      <c r="E1947" s="495" t="s">
        <v>2153</v>
      </c>
      <c r="F1947" s="498">
        <v>3</v>
      </c>
      <c r="G1947" s="498">
        <v>20672.34</v>
      </c>
      <c r="H1947" s="498">
        <v>1</v>
      </c>
      <c r="I1947" s="498">
        <v>6890.78</v>
      </c>
      <c r="J1947" s="498">
        <v>9</v>
      </c>
      <c r="K1947" s="498">
        <v>62017.02</v>
      </c>
      <c r="L1947" s="498">
        <v>3</v>
      </c>
      <c r="M1947" s="498">
        <v>6890.78</v>
      </c>
      <c r="N1947" s="498">
        <v>17</v>
      </c>
      <c r="O1947" s="498">
        <v>117143.26</v>
      </c>
      <c r="P1947" s="511">
        <v>5.6666666666666661</v>
      </c>
      <c r="Q1947" s="499">
        <v>6890.78</v>
      </c>
    </row>
    <row r="1948" spans="1:17" ht="14.4" customHeight="1" x14ac:dyDescent="0.3">
      <c r="A1948" s="494" t="s">
        <v>2719</v>
      </c>
      <c r="B1948" s="495" t="s">
        <v>2082</v>
      </c>
      <c r="C1948" s="495" t="s">
        <v>2048</v>
      </c>
      <c r="D1948" s="495" t="s">
        <v>2158</v>
      </c>
      <c r="E1948" s="495" t="s">
        <v>2159</v>
      </c>
      <c r="F1948" s="498">
        <v>2</v>
      </c>
      <c r="G1948" s="498">
        <v>8130.59</v>
      </c>
      <c r="H1948" s="498">
        <v>1</v>
      </c>
      <c r="I1948" s="498">
        <v>4065.2950000000001</v>
      </c>
      <c r="J1948" s="498">
        <v>1</v>
      </c>
      <c r="K1948" s="498">
        <v>4137.8900000000003</v>
      </c>
      <c r="L1948" s="498">
        <v>0.50892862633585023</v>
      </c>
      <c r="M1948" s="498">
        <v>4137.8900000000003</v>
      </c>
      <c r="N1948" s="498">
        <v>5</v>
      </c>
      <c r="O1948" s="498">
        <v>20689.450000000004</v>
      </c>
      <c r="P1948" s="511">
        <v>2.5446431316792513</v>
      </c>
      <c r="Q1948" s="499">
        <v>4137.8900000000012</v>
      </c>
    </row>
    <row r="1949" spans="1:17" ht="14.4" customHeight="1" x14ac:dyDescent="0.3">
      <c r="A1949" s="494" t="s">
        <v>2719</v>
      </c>
      <c r="B1949" s="495" t="s">
        <v>2082</v>
      </c>
      <c r="C1949" s="495" t="s">
        <v>2048</v>
      </c>
      <c r="D1949" s="495" t="s">
        <v>2160</v>
      </c>
      <c r="E1949" s="495" t="s">
        <v>2161</v>
      </c>
      <c r="F1949" s="498"/>
      <c r="G1949" s="498"/>
      <c r="H1949" s="498"/>
      <c r="I1949" s="498"/>
      <c r="J1949" s="498"/>
      <c r="K1949" s="498"/>
      <c r="L1949" s="498"/>
      <c r="M1949" s="498"/>
      <c r="N1949" s="498">
        <v>1</v>
      </c>
      <c r="O1949" s="498">
        <v>1123.73</v>
      </c>
      <c r="P1949" s="511"/>
      <c r="Q1949" s="499">
        <v>1123.73</v>
      </c>
    </row>
    <row r="1950" spans="1:17" ht="14.4" customHeight="1" x14ac:dyDescent="0.3">
      <c r="A1950" s="494" t="s">
        <v>2719</v>
      </c>
      <c r="B1950" s="495" t="s">
        <v>2082</v>
      </c>
      <c r="C1950" s="495" t="s">
        <v>2048</v>
      </c>
      <c r="D1950" s="495" t="s">
        <v>2162</v>
      </c>
      <c r="E1950" s="495" t="s">
        <v>2163</v>
      </c>
      <c r="F1950" s="498">
        <v>1</v>
      </c>
      <c r="G1950" s="498">
        <v>16474</v>
      </c>
      <c r="H1950" s="498">
        <v>1</v>
      </c>
      <c r="I1950" s="498">
        <v>16474</v>
      </c>
      <c r="J1950" s="498"/>
      <c r="K1950" s="498"/>
      <c r="L1950" s="498"/>
      <c r="M1950" s="498"/>
      <c r="N1950" s="498">
        <v>3</v>
      </c>
      <c r="O1950" s="498">
        <v>51219.149999999994</v>
      </c>
      <c r="P1950" s="511">
        <v>3.1090900813402933</v>
      </c>
      <c r="Q1950" s="499">
        <v>17073.05</v>
      </c>
    </row>
    <row r="1951" spans="1:17" ht="14.4" customHeight="1" x14ac:dyDescent="0.3">
      <c r="A1951" s="494" t="s">
        <v>2719</v>
      </c>
      <c r="B1951" s="495" t="s">
        <v>2082</v>
      </c>
      <c r="C1951" s="495" t="s">
        <v>2048</v>
      </c>
      <c r="D1951" s="495" t="s">
        <v>2722</v>
      </c>
      <c r="E1951" s="495" t="s">
        <v>2723</v>
      </c>
      <c r="F1951" s="498">
        <v>1</v>
      </c>
      <c r="G1951" s="498">
        <v>11561.67</v>
      </c>
      <c r="H1951" s="498">
        <v>1</v>
      </c>
      <c r="I1951" s="498">
        <v>11561.67</v>
      </c>
      <c r="J1951" s="498"/>
      <c r="K1951" s="498"/>
      <c r="L1951" s="498"/>
      <c r="M1951" s="498"/>
      <c r="N1951" s="498"/>
      <c r="O1951" s="498"/>
      <c r="P1951" s="511"/>
      <c r="Q1951" s="499"/>
    </row>
    <row r="1952" spans="1:17" ht="14.4" customHeight="1" x14ac:dyDescent="0.3">
      <c r="A1952" s="494" t="s">
        <v>2719</v>
      </c>
      <c r="B1952" s="495" t="s">
        <v>2082</v>
      </c>
      <c r="C1952" s="495" t="s">
        <v>2048</v>
      </c>
      <c r="D1952" s="495" t="s">
        <v>2164</v>
      </c>
      <c r="E1952" s="495" t="s">
        <v>2165</v>
      </c>
      <c r="F1952" s="498">
        <v>5</v>
      </c>
      <c r="G1952" s="498">
        <v>5014</v>
      </c>
      <c r="H1952" s="498">
        <v>1</v>
      </c>
      <c r="I1952" s="498">
        <v>1002.8</v>
      </c>
      <c r="J1952" s="498">
        <v>2</v>
      </c>
      <c r="K1952" s="498">
        <v>2005.6</v>
      </c>
      <c r="L1952" s="498">
        <v>0.39999999999999997</v>
      </c>
      <c r="M1952" s="498">
        <v>1002.8</v>
      </c>
      <c r="N1952" s="498">
        <v>4</v>
      </c>
      <c r="O1952" s="498">
        <v>4011.2</v>
      </c>
      <c r="P1952" s="511">
        <v>0.79999999999999993</v>
      </c>
      <c r="Q1952" s="499">
        <v>1002.8</v>
      </c>
    </row>
    <row r="1953" spans="1:17" ht="14.4" customHeight="1" x14ac:dyDescent="0.3">
      <c r="A1953" s="494" t="s">
        <v>2719</v>
      </c>
      <c r="B1953" s="495" t="s">
        <v>2082</v>
      </c>
      <c r="C1953" s="495" t="s">
        <v>2048</v>
      </c>
      <c r="D1953" s="495" t="s">
        <v>2166</v>
      </c>
      <c r="E1953" s="495" t="s">
        <v>2167</v>
      </c>
      <c r="F1953" s="498">
        <v>1</v>
      </c>
      <c r="G1953" s="498">
        <v>7650</v>
      </c>
      <c r="H1953" s="498">
        <v>1</v>
      </c>
      <c r="I1953" s="498">
        <v>7650</v>
      </c>
      <c r="J1953" s="498">
        <v>4</v>
      </c>
      <c r="K1953" s="498">
        <v>30600</v>
      </c>
      <c r="L1953" s="498">
        <v>4</v>
      </c>
      <c r="M1953" s="498">
        <v>7650</v>
      </c>
      <c r="N1953" s="498">
        <v>6</v>
      </c>
      <c r="O1953" s="498">
        <v>45900</v>
      </c>
      <c r="P1953" s="511">
        <v>6</v>
      </c>
      <c r="Q1953" s="499">
        <v>7650</v>
      </c>
    </row>
    <row r="1954" spans="1:17" ht="14.4" customHeight="1" x14ac:dyDescent="0.3">
      <c r="A1954" s="494" t="s">
        <v>2719</v>
      </c>
      <c r="B1954" s="495" t="s">
        <v>2082</v>
      </c>
      <c r="C1954" s="495" t="s">
        <v>2048</v>
      </c>
      <c r="D1954" s="495" t="s">
        <v>2168</v>
      </c>
      <c r="E1954" s="495" t="s">
        <v>2169</v>
      </c>
      <c r="F1954" s="498">
        <v>1</v>
      </c>
      <c r="G1954" s="498">
        <v>9370.39</v>
      </c>
      <c r="H1954" s="498">
        <v>1</v>
      </c>
      <c r="I1954" s="498">
        <v>9370.39</v>
      </c>
      <c r="J1954" s="498"/>
      <c r="K1954" s="498"/>
      <c r="L1954" s="498"/>
      <c r="M1954" s="498"/>
      <c r="N1954" s="498"/>
      <c r="O1954" s="498"/>
      <c r="P1954" s="511"/>
      <c r="Q1954" s="499"/>
    </row>
    <row r="1955" spans="1:17" ht="14.4" customHeight="1" x14ac:dyDescent="0.3">
      <c r="A1955" s="494" t="s">
        <v>2719</v>
      </c>
      <c r="B1955" s="495" t="s">
        <v>2082</v>
      </c>
      <c r="C1955" s="495" t="s">
        <v>2048</v>
      </c>
      <c r="D1955" s="495" t="s">
        <v>2172</v>
      </c>
      <c r="E1955" s="495" t="s">
        <v>2173</v>
      </c>
      <c r="F1955" s="498"/>
      <c r="G1955" s="498"/>
      <c r="H1955" s="498"/>
      <c r="I1955" s="498"/>
      <c r="J1955" s="498"/>
      <c r="K1955" s="498"/>
      <c r="L1955" s="498"/>
      <c r="M1955" s="498"/>
      <c r="N1955" s="498">
        <v>2</v>
      </c>
      <c r="O1955" s="498">
        <v>26569.040000000001</v>
      </c>
      <c r="P1955" s="511"/>
      <c r="Q1955" s="499">
        <v>13284.52</v>
      </c>
    </row>
    <row r="1956" spans="1:17" ht="14.4" customHeight="1" x14ac:dyDescent="0.3">
      <c r="A1956" s="494" t="s">
        <v>2719</v>
      </c>
      <c r="B1956" s="495" t="s">
        <v>2082</v>
      </c>
      <c r="C1956" s="495" t="s">
        <v>2048</v>
      </c>
      <c r="D1956" s="495" t="s">
        <v>2176</v>
      </c>
      <c r="E1956" s="495" t="s">
        <v>2177</v>
      </c>
      <c r="F1956" s="498">
        <v>1</v>
      </c>
      <c r="G1956" s="498">
        <v>2094.8000000000002</v>
      </c>
      <c r="H1956" s="498">
        <v>1</v>
      </c>
      <c r="I1956" s="498">
        <v>2094.8000000000002</v>
      </c>
      <c r="J1956" s="498"/>
      <c r="K1956" s="498"/>
      <c r="L1956" s="498"/>
      <c r="M1956" s="498"/>
      <c r="N1956" s="498">
        <v>4</v>
      </c>
      <c r="O1956" s="498">
        <v>8683.8799999999992</v>
      </c>
      <c r="P1956" s="511">
        <v>4.1454458659537892</v>
      </c>
      <c r="Q1956" s="499">
        <v>2170.9699999999998</v>
      </c>
    </row>
    <row r="1957" spans="1:17" ht="14.4" customHeight="1" x14ac:dyDescent="0.3">
      <c r="A1957" s="494" t="s">
        <v>2719</v>
      </c>
      <c r="B1957" s="495" t="s">
        <v>2082</v>
      </c>
      <c r="C1957" s="495" t="s">
        <v>2048</v>
      </c>
      <c r="D1957" s="495" t="s">
        <v>2178</v>
      </c>
      <c r="E1957" s="495" t="s">
        <v>2179</v>
      </c>
      <c r="F1957" s="498"/>
      <c r="G1957" s="498"/>
      <c r="H1957" s="498"/>
      <c r="I1957" s="498"/>
      <c r="J1957" s="498">
        <v>1</v>
      </c>
      <c r="K1957" s="498">
        <v>797</v>
      </c>
      <c r="L1957" s="498"/>
      <c r="M1957" s="498">
        <v>797</v>
      </c>
      <c r="N1957" s="498">
        <v>3</v>
      </c>
      <c r="O1957" s="498">
        <v>2391</v>
      </c>
      <c r="P1957" s="511"/>
      <c r="Q1957" s="499">
        <v>797</v>
      </c>
    </row>
    <row r="1958" spans="1:17" ht="14.4" customHeight="1" x14ac:dyDescent="0.3">
      <c r="A1958" s="494" t="s">
        <v>2719</v>
      </c>
      <c r="B1958" s="495" t="s">
        <v>2082</v>
      </c>
      <c r="C1958" s="495" t="s">
        <v>2048</v>
      </c>
      <c r="D1958" s="495" t="s">
        <v>2555</v>
      </c>
      <c r="E1958" s="495" t="s">
        <v>2556</v>
      </c>
      <c r="F1958" s="498"/>
      <c r="G1958" s="498"/>
      <c r="H1958" s="498"/>
      <c r="I1958" s="498"/>
      <c r="J1958" s="498"/>
      <c r="K1958" s="498"/>
      <c r="L1958" s="498"/>
      <c r="M1958" s="498"/>
      <c r="N1958" s="498">
        <v>1</v>
      </c>
      <c r="O1958" s="498">
        <v>10072.94</v>
      </c>
      <c r="P1958" s="511"/>
      <c r="Q1958" s="499">
        <v>10072.94</v>
      </c>
    </row>
    <row r="1959" spans="1:17" ht="14.4" customHeight="1" x14ac:dyDescent="0.3">
      <c r="A1959" s="494" t="s">
        <v>2719</v>
      </c>
      <c r="B1959" s="495" t="s">
        <v>2082</v>
      </c>
      <c r="C1959" s="495" t="s">
        <v>2048</v>
      </c>
      <c r="D1959" s="495" t="s">
        <v>2483</v>
      </c>
      <c r="E1959" s="495" t="s">
        <v>2484</v>
      </c>
      <c r="F1959" s="498"/>
      <c r="G1959" s="498"/>
      <c r="H1959" s="498"/>
      <c r="I1959" s="498"/>
      <c r="J1959" s="498"/>
      <c r="K1959" s="498"/>
      <c r="L1959" s="498"/>
      <c r="M1959" s="498"/>
      <c r="N1959" s="498">
        <v>2</v>
      </c>
      <c r="O1959" s="498">
        <v>5948.72</v>
      </c>
      <c r="P1959" s="511"/>
      <c r="Q1959" s="499">
        <v>2974.36</v>
      </c>
    </row>
    <row r="1960" spans="1:17" ht="14.4" customHeight="1" x14ac:dyDescent="0.3">
      <c r="A1960" s="494" t="s">
        <v>2719</v>
      </c>
      <c r="B1960" s="495" t="s">
        <v>2082</v>
      </c>
      <c r="C1960" s="495" t="s">
        <v>2048</v>
      </c>
      <c r="D1960" s="495" t="s">
        <v>2190</v>
      </c>
      <c r="E1960" s="495" t="s">
        <v>2189</v>
      </c>
      <c r="F1960" s="498">
        <v>2</v>
      </c>
      <c r="G1960" s="498">
        <v>10518.46</v>
      </c>
      <c r="H1960" s="498">
        <v>1</v>
      </c>
      <c r="I1960" s="498">
        <v>5259.23</v>
      </c>
      <c r="J1960" s="498">
        <v>1</v>
      </c>
      <c r="K1960" s="498">
        <v>5259.23</v>
      </c>
      <c r="L1960" s="498">
        <v>0.5</v>
      </c>
      <c r="M1960" s="498">
        <v>5259.23</v>
      </c>
      <c r="N1960" s="498">
        <v>2</v>
      </c>
      <c r="O1960" s="498">
        <v>10518.46</v>
      </c>
      <c r="P1960" s="511">
        <v>1</v>
      </c>
      <c r="Q1960" s="499">
        <v>5259.23</v>
      </c>
    </row>
    <row r="1961" spans="1:17" ht="14.4" customHeight="1" x14ac:dyDescent="0.3">
      <c r="A1961" s="494" t="s">
        <v>2719</v>
      </c>
      <c r="B1961" s="495" t="s">
        <v>2082</v>
      </c>
      <c r="C1961" s="495" t="s">
        <v>2048</v>
      </c>
      <c r="D1961" s="495" t="s">
        <v>2195</v>
      </c>
      <c r="E1961" s="495" t="s">
        <v>2196</v>
      </c>
      <c r="F1961" s="498">
        <v>1</v>
      </c>
      <c r="G1961" s="498">
        <v>584.4</v>
      </c>
      <c r="H1961" s="498">
        <v>1</v>
      </c>
      <c r="I1961" s="498">
        <v>584.4</v>
      </c>
      <c r="J1961" s="498">
        <v>1</v>
      </c>
      <c r="K1961" s="498">
        <v>605.65</v>
      </c>
      <c r="L1961" s="498">
        <v>1.0363620807665983</v>
      </c>
      <c r="M1961" s="498">
        <v>605.65</v>
      </c>
      <c r="N1961" s="498">
        <v>1</v>
      </c>
      <c r="O1961" s="498">
        <v>605.65</v>
      </c>
      <c r="P1961" s="511">
        <v>1.0363620807665983</v>
      </c>
      <c r="Q1961" s="499">
        <v>605.65</v>
      </c>
    </row>
    <row r="1962" spans="1:17" ht="14.4" customHeight="1" x14ac:dyDescent="0.3">
      <c r="A1962" s="494" t="s">
        <v>2719</v>
      </c>
      <c r="B1962" s="495" t="s">
        <v>2082</v>
      </c>
      <c r="C1962" s="495" t="s">
        <v>2048</v>
      </c>
      <c r="D1962" s="495" t="s">
        <v>2485</v>
      </c>
      <c r="E1962" s="495" t="s">
        <v>2486</v>
      </c>
      <c r="F1962" s="498"/>
      <c r="G1962" s="498"/>
      <c r="H1962" s="498"/>
      <c r="I1962" s="498"/>
      <c r="J1962" s="498"/>
      <c r="K1962" s="498"/>
      <c r="L1962" s="498"/>
      <c r="M1962" s="498"/>
      <c r="N1962" s="498">
        <v>2</v>
      </c>
      <c r="O1962" s="498">
        <v>34763.980000000003</v>
      </c>
      <c r="P1962" s="511"/>
      <c r="Q1962" s="499">
        <v>17381.990000000002</v>
      </c>
    </row>
    <row r="1963" spans="1:17" ht="14.4" customHeight="1" x14ac:dyDescent="0.3">
      <c r="A1963" s="494" t="s">
        <v>2719</v>
      </c>
      <c r="B1963" s="495" t="s">
        <v>2082</v>
      </c>
      <c r="C1963" s="495" t="s">
        <v>2048</v>
      </c>
      <c r="D1963" s="495" t="s">
        <v>2199</v>
      </c>
      <c r="E1963" s="495" t="s">
        <v>2200</v>
      </c>
      <c r="F1963" s="498">
        <v>2</v>
      </c>
      <c r="G1963" s="498">
        <v>1633.16</v>
      </c>
      <c r="H1963" s="498">
        <v>1</v>
      </c>
      <c r="I1963" s="498">
        <v>816.58</v>
      </c>
      <c r="J1963" s="498">
        <v>1</v>
      </c>
      <c r="K1963" s="498">
        <v>831.16</v>
      </c>
      <c r="L1963" s="498">
        <v>0.50892747801807536</v>
      </c>
      <c r="M1963" s="498">
        <v>831.16</v>
      </c>
      <c r="N1963" s="498">
        <v>2</v>
      </c>
      <c r="O1963" s="498">
        <v>1662.32</v>
      </c>
      <c r="P1963" s="511">
        <v>1.0178549560361507</v>
      </c>
      <c r="Q1963" s="499">
        <v>831.16</v>
      </c>
    </row>
    <row r="1964" spans="1:17" ht="14.4" customHeight="1" x14ac:dyDescent="0.3">
      <c r="A1964" s="494" t="s">
        <v>2719</v>
      </c>
      <c r="B1964" s="495" t="s">
        <v>2082</v>
      </c>
      <c r="C1964" s="495" t="s">
        <v>2048</v>
      </c>
      <c r="D1964" s="495" t="s">
        <v>2201</v>
      </c>
      <c r="E1964" s="495" t="s">
        <v>2200</v>
      </c>
      <c r="F1964" s="498">
        <v>3</v>
      </c>
      <c r="G1964" s="498">
        <v>2664.18</v>
      </c>
      <c r="H1964" s="498">
        <v>1</v>
      </c>
      <c r="I1964" s="498">
        <v>888.06</v>
      </c>
      <c r="J1964" s="498">
        <v>2</v>
      </c>
      <c r="K1964" s="498">
        <v>1776.12</v>
      </c>
      <c r="L1964" s="498">
        <v>0.66666666666666663</v>
      </c>
      <c r="M1964" s="498">
        <v>888.06</v>
      </c>
      <c r="N1964" s="498">
        <v>6</v>
      </c>
      <c r="O1964" s="498">
        <v>5328.3600000000006</v>
      </c>
      <c r="P1964" s="511">
        <v>2.0000000000000004</v>
      </c>
      <c r="Q1964" s="499">
        <v>888.06000000000006</v>
      </c>
    </row>
    <row r="1965" spans="1:17" ht="14.4" customHeight="1" x14ac:dyDescent="0.3">
      <c r="A1965" s="494" t="s">
        <v>2719</v>
      </c>
      <c r="B1965" s="495" t="s">
        <v>2082</v>
      </c>
      <c r="C1965" s="495" t="s">
        <v>2048</v>
      </c>
      <c r="D1965" s="495" t="s">
        <v>2202</v>
      </c>
      <c r="E1965" s="495" t="s">
        <v>2203</v>
      </c>
      <c r="F1965" s="498"/>
      <c r="G1965" s="498"/>
      <c r="H1965" s="498"/>
      <c r="I1965" s="498"/>
      <c r="J1965" s="498"/>
      <c r="K1965" s="498"/>
      <c r="L1965" s="498"/>
      <c r="M1965" s="498"/>
      <c r="N1965" s="498">
        <v>4</v>
      </c>
      <c r="O1965" s="498">
        <v>3552.24</v>
      </c>
      <c r="P1965" s="511"/>
      <c r="Q1965" s="499">
        <v>888.06</v>
      </c>
    </row>
    <row r="1966" spans="1:17" ht="14.4" customHeight="1" x14ac:dyDescent="0.3">
      <c r="A1966" s="494" t="s">
        <v>2719</v>
      </c>
      <c r="B1966" s="495" t="s">
        <v>2082</v>
      </c>
      <c r="C1966" s="495" t="s">
        <v>2048</v>
      </c>
      <c r="D1966" s="495" t="s">
        <v>2204</v>
      </c>
      <c r="E1966" s="495" t="s">
        <v>2205</v>
      </c>
      <c r="F1966" s="498"/>
      <c r="G1966" s="498"/>
      <c r="H1966" s="498"/>
      <c r="I1966" s="498"/>
      <c r="J1966" s="498"/>
      <c r="K1966" s="498"/>
      <c r="L1966" s="498"/>
      <c r="M1966" s="498"/>
      <c r="N1966" s="498">
        <v>2</v>
      </c>
      <c r="O1966" s="498">
        <v>1662.32</v>
      </c>
      <c r="P1966" s="511"/>
      <c r="Q1966" s="499">
        <v>831.16</v>
      </c>
    </row>
    <row r="1967" spans="1:17" ht="14.4" customHeight="1" x14ac:dyDescent="0.3">
      <c r="A1967" s="494" t="s">
        <v>2719</v>
      </c>
      <c r="B1967" s="495" t="s">
        <v>2082</v>
      </c>
      <c r="C1967" s="495" t="s">
        <v>2048</v>
      </c>
      <c r="D1967" s="495" t="s">
        <v>2206</v>
      </c>
      <c r="E1967" s="495" t="s">
        <v>2207</v>
      </c>
      <c r="F1967" s="498">
        <v>18</v>
      </c>
      <c r="G1967" s="498">
        <v>70178.399999999994</v>
      </c>
      <c r="H1967" s="498">
        <v>1</v>
      </c>
      <c r="I1967" s="498">
        <v>3898.7999999999997</v>
      </c>
      <c r="J1967" s="498">
        <v>2</v>
      </c>
      <c r="K1967" s="498">
        <v>7797.6</v>
      </c>
      <c r="L1967" s="498">
        <v>0.11111111111111112</v>
      </c>
      <c r="M1967" s="498">
        <v>3898.8</v>
      </c>
      <c r="N1967" s="498">
        <v>6</v>
      </c>
      <c r="O1967" s="498">
        <v>23392.799999999999</v>
      </c>
      <c r="P1967" s="511">
        <v>0.33333333333333337</v>
      </c>
      <c r="Q1967" s="499">
        <v>3898.7999999999997</v>
      </c>
    </row>
    <row r="1968" spans="1:17" ht="14.4" customHeight="1" x14ac:dyDescent="0.3">
      <c r="A1968" s="494" t="s">
        <v>2719</v>
      </c>
      <c r="B1968" s="495" t="s">
        <v>2082</v>
      </c>
      <c r="C1968" s="495" t="s">
        <v>2048</v>
      </c>
      <c r="D1968" s="495" t="s">
        <v>2210</v>
      </c>
      <c r="E1968" s="495" t="s">
        <v>2211</v>
      </c>
      <c r="F1968" s="498">
        <v>3</v>
      </c>
      <c r="G1968" s="498">
        <v>4263.6000000000004</v>
      </c>
      <c r="H1968" s="498">
        <v>1</v>
      </c>
      <c r="I1968" s="498">
        <v>1421.2</v>
      </c>
      <c r="J1968" s="498">
        <v>1</v>
      </c>
      <c r="K1968" s="498">
        <v>1472.88</v>
      </c>
      <c r="L1968" s="498">
        <v>0.34545454545454546</v>
      </c>
      <c r="M1968" s="498">
        <v>1472.88</v>
      </c>
      <c r="N1968" s="498">
        <v>4</v>
      </c>
      <c r="O1968" s="498">
        <v>5891.52</v>
      </c>
      <c r="P1968" s="511">
        <v>1.3818181818181818</v>
      </c>
      <c r="Q1968" s="499">
        <v>1472.88</v>
      </c>
    </row>
    <row r="1969" spans="1:17" ht="14.4" customHeight="1" x14ac:dyDescent="0.3">
      <c r="A1969" s="494" t="s">
        <v>2719</v>
      </c>
      <c r="B1969" s="495" t="s">
        <v>2082</v>
      </c>
      <c r="C1969" s="495" t="s">
        <v>2048</v>
      </c>
      <c r="D1969" s="495" t="s">
        <v>2212</v>
      </c>
      <c r="E1969" s="495" t="s">
        <v>2213</v>
      </c>
      <c r="F1969" s="498"/>
      <c r="G1969" s="498"/>
      <c r="H1969" s="498"/>
      <c r="I1969" s="498"/>
      <c r="J1969" s="498"/>
      <c r="K1969" s="498"/>
      <c r="L1969" s="498"/>
      <c r="M1969" s="498"/>
      <c r="N1969" s="498">
        <v>1</v>
      </c>
      <c r="O1969" s="498">
        <v>1312.14</v>
      </c>
      <c r="P1969" s="511"/>
      <c r="Q1969" s="499">
        <v>1312.14</v>
      </c>
    </row>
    <row r="1970" spans="1:17" ht="14.4" customHeight="1" x14ac:dyDescent="0.3">
      <c r="A1970" s="494" t="s">
        <v>2719</v>
      </c>
      <c r="B1970" s="495" t="s">
        <v>2082</v>
      </c>
      <c r="C1970" s="495" t="s">
        <v>2048</v>
      </c>
      <c r="D1970" s="495" t="s">
        <v>2568</v>
      </c>
      <c r="E1970" s="495" t="s">
        <v>2569</v>
      </c>
      <c r="F1970" s="498">
        <v>3</v>
      </c>
      <c r="G1970" s="498">
        <v>215400</v>
      </c>
      <c r="H1970" s="498">
        <v>1</v>
      </c>
      <c r="I1970" s="498">
        <v>71800</v>
      </c>
      <c r="J1970" s="498"/>
      <c r="K1970" s="498"/>
      <c r="L1970" s="498"/>
      <c r="M1970" s="498"/>
      <c r="N1970" s="498"/>
      <c r="O1970" s="498"/>
      <c r="P1970" s="511"/>
      <c r="Q1970" s="499"/>
    </row>
    <row r="1971" spans="1:17" ht="14.4" customHeight="1" x14ac:dyDescent="0.3">
      <c r="A1971" s="494" t="s">
        <v>2719</v>
      </c>
      <c r="B1971" s="495" t="s">
        <v>2082</v>
      </c>
      <c r="C1971" s="495" t="s">
        <v>2048</v>
      </c>
      <c r="D1971" s="495" t="s">
        <v>2489</v>
      </c>
      <c r="E1971" s="495" t="s">
        <v>2490</v>
      </c>
      <c r="F1971" s="498"/>
      <c r="G1971" s="498"/>
      <c r="H1971" s="498"/>
      <c r="I1971" s="498"/>
      <c r="J1971" s="498"/>
      <c r="K1971" s="498"/>
      <c r="L1971" s="498"/>
      <c r="M1971" s="498"/>
      <c r="N1971" s="498">
        <v>11</v>
      </c>
      <c r="O1971" s="498">
        <v>40090.379999999997</v>
      </c>
      <c r="P1971" s="511"/>
      <c r="Q1971" s="499">
        <v>3644.58</v>
      </c>
    </row>
    <row r="1972" spans="1:17" ht="14.4" customHeight="1" x14ac:dyDescent="0.3">
      <c r="A1972" s="494" t="s">
        <v>2719</v>
      </c>
      <c r="B1972" s="495" t="s">
        <v>2082</v>
      </c>
      <c r="C1972" s="495" t="s">
        <v>2048</v>
      </c>
      <c r="D1972" s="495" t="s">
        <v>2573</v>
      </c>
      <c r="E1972" s="495" t="s">
        <v>2574</v>
      </c>
      <c r="F1972" s="498">
        <v>1</v>
      </c>
      <c r="G1972" s="498">
        <v>9719.6</v>
      </c>
      <c r="H1972" s="498">
        <v>1</v>
      </c>
      <c r="I1972" s="498">
        <v>9719.6</v>
      </c>
      <c r="J1972" s="498"/>
      <c r="K1972" s="498"/>
      <c r="L1972" s="498"/>
      <c r="M1972" s="498"/>
      <c r="N1972" s="498"/>
      <c r="O1972" s="498"/>
      <c r="P1972" s="511"/>
      <c r="Q1972" s="499"/>
    </row>
    <row r="1973" spans="1:17" ht="14.4" customHeight="1" x14ac:dyDescent="0.3">
      <c r="A1973" s="494" t="s">
        <v>2719</v>
      </c>
      <c r="B1973" s="495" t="s">
        <v>2082</v>
      </c>
      <c r="C1973" s="495" t="s">
        <v>2048</v>
      </c>
      <c r="D1973" s="495" t="s">
        <v>2216</v>
      </c>
      <c r="E1973" s="495" t="s">
        <v>2217</v>
      </c>
      <c r="F1973" s="498">
        <v>7</v>
      </c>
      <c r="G1973" s="498">
        <v>9140.74</v>
      </c>
      <c r="H1973" s="498">
        <v>1</v>
      </c>
      <c r="I1973" s="498">
        <v>1305.82</v>
      </c>
      <c r="J1973" s="498">
        <v>9</v>
      </c>
      <c r="K1973" s="498">
        <v>11752.38</v>
      </c>
      <c r="L1973" s="498">
        <v>1.2857142857142856</v>
      </c>
      <c r="M1973" s="498">
        <v>1305.82</v>
      </c>
      <c r="N1973" s="498">
        <v>17</v>
      </c>
      <c r="O1973" s="498">
        <v>21560.98</v>
      </c>
      <c r="P1973" s="511">
        <v>2.3587783921214256</v>
      </c>
      <c r="Q1973" s="499">
        <v>1268.2929411764705</v>
      </c>
    </row>
    <row r="1974" spans="1:17" ht="14.4" customHeight="1" x14ac:dyDescent="0.3">
      <c r="A1974" s="494" t="s">
        <v>2719</v>
      </c>
      <c r="B1974" s="495" t="s">
        <v>2082</v>
      </c>
      <c r="C1974" s="495" t="s">
        <v>2048</v>
      </c>
      <c r="D1974" s="495" t="s">
        <v>2491</v>
      </c>
      <c r="E1974" s="495" t="s">
        <v>2492</v>
      </c>
      <c r="F1974" s="498"/>
      <c r="G1974" s="498"/>
      <c r="H1974" s="498"/>
      <c r="I1974" s="498"/>
      <c r="J1974" s="498"/>
      <c r="K1974" s="498"/>
      <c r="L1974" s="498"/>
      <c r="M1974" s="498"/>
      <c r="N1974" s="498">
        <v>2</v>
      </c>
      <c r="O1974" s="498">
        <v>160000</v>
      </c>
      <c r="P1974" s="511"/>
      <c r="Q1974" s="499">
        <v>80000</v>
      </c>
    </row>
    <row r="1975" spans="1:17" ht="14.4" customHeight="1" x14ac:dyDescent="0.3">
      <c r="A1975" s="494" t="s">
        <v>2719</v>
      </c>
      <c r="B1975" s="495" t="s">
        <v>2082</v>
      </c>
      <c r="C1975" s="495" t="s">
        <v>2048</v>
      </c>
      <c r="D1975" s="495" t="s">
        <v>2218</v>
      </c>
      <c r="E1975" s="495" t="s">
        <v>2219</v>
      </c>
      <c r="F1975" s="498">
        <v>4</v>
      </c>
      <c r="G1975" s="498">
        <v>1436.4</v>
      </c>
      <c r="H1975" s="498">
        <v>1</v>
      </c>
      <c r="I1975" s="498">
        <v>359.1</v>
      </c>
      <c r="J1975" s="498">
        <v>5</v>
      </c>
      <c r="K1975" s="498">
        <v>1795.5</v>
      </c>
      <c r="L1975" s="498">
        <v>1.25</v>
      </c>
      <c r="M1975" s="498">
        <v>359.1</v>
      </c>
      <c r="N1975" s="498">
        <v>8</v>
      </c>
      <c r="O1975" s="498">
        <v>2872.7999999999997</v>
      </c>
      <c r="P1975" s="511">
        <v>1.9999999999999998</v>
      </c>
      <c r="Q1975" s="499">
        <v>359.09999999999997</v>
      </c>
    </row>
    <row r="1976" spans="1:17" ht="14.4" customHeight="1" x14ac:dyDescent="0.3">
      <c r="A1976" s="494" t="s">
        <v>2719</v>
      </c>
      <c r="B1976" s="495" t="s">
        <v>2082</v>
      </c>
      <c r="C1976" s="495" t="s">
        <v>2048</v>
      </c>
      <c r="D1976" s="495" t="s">
        <v>2455</v>
      </c>
      <c r="E1976" s="495" t="s">
        <v>2456</v>
      </c>
      <c r="F1976" s="498">
        <v>1</v>
      </c>
      <c r="G1976" s="498">
        <v>13078</v>
      </c>
      <c r="H1976" s="498">
        <v>1</v>
      </c>
      <c r="I1976" s="498">
        <v>13078</v>
      </c>
      <c r="J1976" s="498"/>
      <c r="K1976" s="498"/>
      <c r="L1976" s="498"/>
      <c r="M1976" s="498"/>
      <c r="N1976" s="498"/>
      <c r="O1976" s="498"/>
      <c r="P1976" s="511"/>
      <c r="Q1976" s="499"/>
    </row>
    <row r="1977" spans="1:17" ht="14.4" customHeight="1" x14ac:dyDescent="0.3">
      <c r="A1977" s="494" t="s">
        <v>2719</v>
      </c>
      <c r="B1977" s="495" t="s">
        <v>2082</v>
      </c>
      <c r="C1977" s="495" t="s">
        <v>2048</v>
      </c>
      <c r="D1977" s="495" t="s">
        <v>2647</v>
      </c>
      <c r="E1977" s="495" t="s">
        <v>2648</v>
      </c>
      <c r="F1977" s="498">
        <v>1</v>
      </c>
      <c r="G1977" s="498">
        <v>34960</v>
      </c>
      <c r="H1977" s="498">
        <v>1</v>
      </c>
      <c r="I1977" s="498">
        <v>34960</v>
      </c>
      <c r="J1977" s="498"/>
      <c r="K1977" s="498"/>
      <c r="L1977" s="498"/>
      <c r="M1977" s="498"/>
      <c r="N1977" s="498"/>
      <c r="O1977" s="498"/>
      <c r="P1977" s="511"/>
      <c r="Q1977" s="499"/>
    </row>
    <row r="1978" spans="1:17" ht="14.4" customHeight="1" x14ac:dyDescent="0.3">
      <c r="A1978" s="494" t="s">
        <v>2719</v>
      </c>
      <c r="B1978" s="495" t="s">
        <v>2082</v>
      </c>
      <c r="C1978" s="495" t="s">
        <v>2048</v>
      </c>
      <c r="D1978" s="495" t="s">
        <v>2224</v>
      </c>
      <c r="E1978" s="495" t="s">
        <v>2225</v>
      </c>
      <c r="F1978" s="498">
        <v>2</v>
      </c>
      <c r="G1978" s="498">
        <v>33663.379999999997</v>
      </c>
      <c r="H1978" s="498">
        <v>1</v>
      </c>
      <c r="I1978" s="498">
        <v>16831.689999999999</v>
      </c>
      <c r="J1978" s="498">
        <v>1</v>
      </c>
      <c r="K1978" s="498">
        <v>16831.689999999999</v>
      </c>
      <c r="L1978" s="498">
        <v>0.5</v>
      </c>
      <c r="M1978" s="498">
        <v>16831.689999999999</v>
      </c>
      <c r="N1978" s="498">
        <v>1</v>
      </c>
      <c r="O1978" s="498">
        <v>16831.689999999999</v>
      </c>
      <c r="P1978" s="511">
        <v>0.5</v>
      </c>
      <c r="Q1978" s="499">
        <v>16831.689999999999</v>
      </c>
    </row>
    <row r="1979" spans="1:17" ht="14.4" customHeight="1" x14ac:dyDescent="0.3">
      <c r="A1979" s="494" t="s">
        <v>2719</v>
      </c>
      <c r="B1979" s="495" t="s">
        <v>2082</v>
      </c>
      <c r="C1979" s="495" t="s">
        <v>2048</v>
      </c>
      <c r="D1979" s="495" t="s">
        <v>2649</v>
      </c>
      <c r="E1979" s="495" t="s">
        <v>2650</v>
      </c>
      <c r="F1979" s="498">
        <v>1</v>
      </c>
      <c r="G1979" s="498">
        <v>10645.01</v>
      </c>
      <c r="H1979" s="498">
        <v>1</v>
      </c>
      <c r="I1979" s="498">
        <v>10645.01</v>
      </c>
      <c r="J1979" s="498"/>
      <c r="K1979" s="498"/>
      <c r="L1979" s="498"/>
      <c r="M1979" s="498"/>
      <c r="N1979" s="498"/>
      <c r="O1979" s="498"/>
      <c r="P1979" s="511"/>
      <c r="Q1979" s="499"/>
    </row>
    <row r="1980" spans="1:17" ht="14.4" customHeight="1" x14ac:dyDescent="0.3">
      <c r="A1980" s="494" t="s">
        <v>2719</v>
      </c>
      <c r="B1980" s="495" t="s">
        <v>2082</v>
      </c>
      <c r="C1980" s="495" t="s">
        <v>2048</v>
      </c>
      <c r="D1980" s="495" t="s">
        <v>2226</v>
      </c>
      <c r="E1980" s="495" t="s">
        <v>2227</v>
      </c>
      <c r="F1980" s="498">
        <v>1</v>
      </c>
      <c r="G1980" s="498">
        <v>32179.09</v>
      </c>
      <c r="H1980" s="498">
        <v>1</v>
      </c>
      <c r="I1980" s="498">
        <v>32179.09</v>
      </c>
      <c r="J1980" s="498"/>
      <c r="K1980" s="498"/>
      <c r="L1980" s="498"/>
      <c r="M1980" s="498"/>
      <c r="N1980" s="498">
        <v>2</v>
      </c>
      <c r="O1980" s="498">
        <v>64358.18</v>
      </c>
      <c r="P1980" s="511">
        <v>2</v>
      </c>
      <c r="Q1980" s="499">
        <v>32179.09</v>
      </c>
    </row>
    <row r="1981" spans="1:17" ht="14.4" customHeight="1" x14ac:dyDescent="0.3">
      <c r="A1981" s="494" t="s">
        <v>2719</v>
      </c>
      <c r="B1981" s="495" t="s">
        <v>2082</v>
      </c>
      <c r="C1981" s="495" t="s">
        <v>2048</v>
      </c>
      <c r="D1981" s="495" t="s">
        <v>2228</v>
      </c>
      <c r="E1981" s="495" t="s">
        <v>2229</v>
      </c>
      <c r="F1981" s="498">
        <v>2</v>
      </c>
      <c r="G1981" s="498">
        <v>13174.26</v>
      </c>
      <c r="H1981" s="498">
        <v>1</v>
      </c>
      <c r="I1981" s="498">
        <v>6587.13</v>
      </c>
      <c r="J1981" s="498"/>
      <c r="K1981" s="498"/>
      <c r="L1981" s="498"/>
      <c r="M1981" s="498"/>
      <c r="N1981" s="498">
        <v>5</v>
      </c>
      <c r="O1981" s="498">
        <v>32935.65</v>
      </c>
      <c r="P1981" s="511">
        <v>2.5</v>
      </c>
      <c r="Q1981" s="499">
        <v>6587.13</v>
      </c>
    </row>
    <row r="1982" spans="1:17" ht="14.4" customHeight="1" x14ac:dyDescent="0.3">
      <c r="A1982" s="494" t="s">
        <v>2719</v>
      </c>
      <c r="B1982" s="495" t="s">
        <v>2082</v>
      </c>
      <c r="C1982" s="495" t="s">
        <v>2048</v>
      </c>
      <c r="D1982" s="495" t="s">
        <v>2230</v>
      </c>
      <c r="E1982" s="495" t="s">
        <v>2231</v>
      </c>
      <c r="F1982" s="498">
        <v>1</v>
      </c>
      <c r="G1982" s="498">
        <v>1841.62</v>
      </c>
      <c r="H1982" s="498">
        <v>1</v>
      </c>
      <c r="I1982" s="498">
        <v>1841.62</v>
      </c>
      <c r="J1982" s="498">
        <v>1</v>
      </c>
      <c r="K1982" s="498">
        <v>1841.62</v>
      </c>
      <c r="L1982" s="498">
        <v>1</v>
      </c>
      <c r="M1982" s="498">
        <v>1841.62</v>
      </c>
      <c r="N1982" s="498">
        <v>2</v>
      </c>
      <c r="O1982" s="498">
        <v>3683.24</v>
      </c>
      <c r="P1982" s="511">
        <v>2</v>
      </c>
      <c r="Q1982" s="499">
        <v>1841.62</v>
      </c>
    </row>
    <row r="1983" spans="1:17" ht="14.4" customHeight="1" x14ac:dyDescent="0.3">
      <c r="A1983" s="494" t="s">
        <v>2719</v>
      </c>
      <c r="B1983" s="495" t="s">
        <v>2082</v>
      </c>
      <c r="C1983" s="495" t="s">
        <v>2048</v>
      </c>
      <c r="D1983" s="495" t="s">
        <v>2584</v>
      </c>
      <c r="E1983" s="495" t="s">
        <v>2585</v>
      </c>
      <c r="F1983" s="498"/>
      <c r="G1983" s="498"/>
      <c r="H1983" s="498"/>
      <c r="I1983" s="498"/>
      <c r="J1983" s="498">
        <v>1</v>
      </c>
      <c r="K1983" s="498">
        <v>32601.31</v>
      </c>
      <c r="L1983" s="498"/>
      <c r="M1983" s="498">
        <v>32601.31</v>
      </c>
      <c r="N1983" s="498"/>
      <c r="O1983" s="498"/>
      <c r="P1983" s="511"/>
      <c r="Q1983" s="499"/>
    </row>
    <row r="1984" spans="1:17" ht="14.4" customHeight="1" x14ac:dyDescent="0.3">
      <c r="A1984" s="494" t="s">
        <v>2719</v>
      </c>
      <c r="B1984" s="495" t="s">
        <v>2082</v>
      </c>
      <c r="C1984" s="495" t="s">
        <v>2048</v>
      </c>
      <c r="D1984" s="495" t="s">
        <v>2586</v>
      </c>
      <c r="E1984" s="495" t="s">
        <v>2587</v>
      </c>
      <c r="F1984" s="498"/>
      <c r="G1984" s="498"/>
      <c r="H1984" s="498"/>
      <c r="I1984" s="498"/>
      <c r="J1984" s="498"/>
      <c r="K1984" s="498"/>
      <c r="L1984" s="498"/>
      <c r="M1984" s="498"/>
      <c r="N1984" s="498">
        <v>1</v>
      </c>
      <c r="O1984" s="498">
        <v>31629.82</v>
      </c>
      <c r="P1984" s="511"/>
      <c r="Q1984" s="499">
        <v>31629.82</v>
      </c>
    </row>
    <row r="1985" spans="1:17" ht="14.4" customHeight="1" x14ac:dyDescent="0.3">
      <c r="A1985" s="494" t="s">
        <v>2719</v>
      </c>
      <c r="B1985" s="495" t="s">
        <v>2082</v>
      </c>
      <c r="C1985" s="495" t="s">
        <v>2048</v>
      </c>
      <c r="D1985" s="495" t="s">
        <v>2236</v>
      </c>
      <c r="E1985" s="495" t="s">
        <v>2237</v>
      </c>
      <c r="F1985" s="498"/>
      <c r="G1985" s="498"/>
      <c r="H1985" s="498"/>
      <c r="I1985" s="498"/>
      <c r="J1985" s="498"/>
      <c r="K1985" s="498"/>
      <c r="L1985" s="498"/>
      <c r="M1985" s="498"/>
      <c r="N1985" s="498">
        <v>1</v>
      </c>
      <c r="O1985" s="498">
        <v>15954.82</v>
      </c>
      <c r="P1985" s="511"/>
      <c r="Q1985" s="499">
        <v>15954.82</v>
      </c>
    </row>
    <row r="1986" spans="1:17" ht="14.4" customHeight="1" x14ac:dyDescent="0.3">
      <c r="A1986" s="494" t="s">
        <v>2719</v>
      </c>
      <c r="B1986" s="495" t="s">
        <v>2082</v>
      </c>
      <c r="C1986" s="495" t="s">
        <v>2048</v>
      </c>
      <c r="D1986" s="495" t="s">
        <v>2528</v>
      </c>
      <c r="E1986" s="495" t="s">
        <v>2529</v>
      </c>
      <c r="F1986" s="498"/>
      <c r="G1986" s="498"/>
      <c r="H1986" s="498"/>
      <c r="I1986" s="498"/>
      <c r="J1986" s="498">
        <v>2</v>
      </c>
      <c r="K1986" s="498">
        <v>52999.64</v>
      </c>
      <c r="L1986" s="498"/>
      <c r="M1986" s="498">
        <v>26499.82</v>
      </c>
      <c r="N1986" s="498">
        <v>2</v>
      </c>
      <c r="O1986" s="498">
        <v>52999.64</v>
      </c>
      <c r="P1986" s="511"/>
      <c r="Q1986" s="499">
        <v>26499.82</v>
      </c>
    </row>
    <row r="1987" spans="1:17" ht="14.4" customHeight="1" x14ac:dyDescent="0.3">
      <c r="A1987" s="494" t="s">
        <v>2719</v>
      </c>
      <c r="B1987" s="495" t="s">
        <v>2082</v>
      </c>
      <c r="C1987" s="495" t="s">
        <v>2048</v>
      </c>
      <c r="D1987" s="495" t="s">
        <v>2242</v>
      </c>
      <c r="E1987" s="495" t="s">
        <v>2243</v>
      </c>
      <c r="F1987" s="498"/>
      <c r="G1987" s="498"/>
      <c r="H1987" s="498"/>
      <c r="I1987" s="498"/>
      <c r="J1987" s="498"/>
      <c r="K1987" s="498"/>
      <c r="L1987" s="498"/>
      <c r="M1987" s="498"/>
      <c r="N1987" s="498">
        <v>1</v>
      </c>
      <c r="O1987" s="498">
        <v>4360</v>
      </c>
      <c r="P1987" s="511"/>
      <c r="Q1987" s="499">
        <v>4360</v>
      </c>
    </row>
    <row r="1988" spans="1:17" ht="14.4" customHeight="1" x14ac:dyDescent="0.3">
      <c r="A1988" s="494" t="s">
        <v>2719</v>
      </c>
      <c r="B1988" s="495" t="s">
        <v>2082</v>
      </c>
      <c r="C1988" s="495" t="s">
        <v>2048</v>
      </c>
      <c r="D1988" s="495" t="s">
        <v>2467</v>
      </c>
      <c r="E1988" s="495" t="s">
        <v>2468</v>
      </c>
      <c r="F1988" s="498"/>
      <c r="G1988" s="498"/>
      <c r="H1988" s="498"/>
      <c r="I1988" s="498"/>
      <c r="J1988" s="498"/>
      <c r="K1988" s="498"/>
      <c r="L1988" s="498"/>
      <c r="M1988" s="498"/>
      <c r="N1988" s="498">
        <v>3</v>
      </c>
      <c r="O1988" s="498">
        <v>99375.78</v>
      </c>
      <c r="P1988" s="511"/>
      <c r="Q1988" s="499">
        <v>33125.26</v>
      </c>
    </row>
    <row r="1989" spans="1:17" ht="14.4" customHeight="1" x14ac:dyDescent="0.3">
      <c r="A1989" s="494" t="s">
        <v>2719</v>
      </c>
      <c r="B1989" s="495" t="s">
        <v>2082</v>
      </c>
      <c r="C1989" s="495" t="s">
        <v>2048</v>
      </c>
      <c r="D1989" s="495" t="s">
        <v>2248</v>
      </c>
      <c r="E1989" s="495" t="s">
        <v>2249</v>
      </c>
      <c r="F1989" s="498"/>
      <c r="G1989" s="498"/>
      <c r="H1989" s="498"/>
      <c r="I1989" s="498"/>
      <c r="J1989" s="498"/>
      <c r="K1989" s="498"/>
      <c r="L1989" s="498"/>
      <c r="M1989" s="498"/>
      <c r="N1989" s="498">
        <v>1</v>
      </c>
      <c r="O1989" s="498">
        <v>38086.36</v>
      </c>
      <c r="P1989" s="511"/>
      <c r="Q1989" s="499">
        <v>38086.36</v>
      </c>
    </row>
    <row r="1990" spans="1:17" ht="14.4" customHeight="1" x14ac:dyDescent="0.3">
      <c r="A1990" s="494" t="s">
        <v>2719</v>
      </c>
      <c r="B1990" s="495" t="s">
        <v>2082</v>
      </c>
      <c r="C1990" s="495" t="s">
        <v>2048</v>
      </c>
      <c r="D1990" s="495" t="s">
        <v>2614</v>
      </c>
      <c r="E1990" s="495" t="s">
        <v>2615</v>
      </c>
      <c r="F1990" s="498">
        <v>1</v>
      </c>
      <c r="G1990" s="498">
        <v>110246.9</v>
      </c>
      <c r="H1990" s="498">
        <v>1</v>
      </c>
      <c r="I1990" s="498">
        <v>110246.9</v>
      </c>
      <c r="J1990" s="498"/>
      <c r="K1990" s="498"/>
      <c r="L1990" s="498"/>
      <c r="M1990" s="498"/>
      <c r="N1990" s="498"/>
      <c r="O1990" s="498"/>
      <c r="P1990" s="511"/>
      <c r="Q1990" s="499"/>
    </row>
    <row r="1991" spans="1:17" ht="14.4" customHeight="1" x14ac:dyDescent="0.3">
      <c r="A1991" s="494" t="s">
        <v>2719</v>
      </c>
      <c r="B1991" s="495" t="s">
        <v>2082</v>
      </c>
      <c r="C1991" s="495" t="s">
        <v>2048</v>
      </c>
      <c r="D1991" s="495" t="s">
        <v>2619</v>
      </c>
      <c r="E1991" s="495" t="s">
        <v>2620</v>
      </c>
      <c r="F1991" s="498">
        <v>1</v>
      </c>
      <c r="G1991" s="498">
        <v>5424</v>
      </c>
      <c r="H1991" s="498">
        <v>1</v>
      </c>
      <c r="I1991" s="498">
        <v>5424</v>
      </c>
      <c r="J1991" s="498"/>
      <c r="K1991" s="498"/>
      <c r="L1991" s="498"/>
      <c r="M1991" s="498"/>
      <c r="N1991" s="498"/>
      <c r="O1991" s="498"/>
      <c r="P1991" s="511"/>
      <c r="Q1991" s="499"/>
    </row>
    <row r="1992" spans="1:17" ht="14.4" customHeight="1" x14ac:dyDescent="0.3">
      <c r="A1992" s="494" t="s">
        <v>2719</v>
      </c>
      <c r="B1992" s="495" t="s">
        <v>2082</v>
      </c>
      <c r="C1992" s="495" t="s">
        <v>2057</v>
      </c>
      <c r="D1992" s="495" t="s">
        <v>2262</v>
      </c>
      <c r="E1992" s="495" t="s">
        <v>2263</v>
      </c>
      <c r="F1992" s="498">
        <v>1</v>
      </c>
      <c r="G1992" s="498">
        <v>204</v>
      </c>
      <c r="H1992" s="498">
        <v>1</v>
      </c>
      <c r="I1992" s="498">
        <v>204</v>
      </c>
      <c r="J1992" s="498"/>
      <c r="K1992" s="498"/>
      <c r="L1992" s="498"/>
      <c r="M1992" s="498"/>
      <c r="N1992" s="498"/>
      <c r="O1992" s="498"/>
      <c r="P1992" s="511"/>
      <c r="Q1992" s="499"/>
    </row>
    <row r="1993" spans="1:17" ht="14.4" customHeight="1" x14ac:dyDescent="0.3">
      <c r="A1993" s="494" t="s">
        <v>2719</v>
      </c>
      <c r="B1993" s="495" t="s">
        <v>2082</v>
      </c>
      <c r="C1993" s="495" t="s">
        <v>2057</v>
      </c>
      <c r="D1993" s="495" t="s">
        <v>2264</v>
      </c>
      <c r="E1993" s="495" t="s">
        <v>2265</v>
      </c>
      <c r="F1993" s="498"/>
      <c r="G1993" s="498"/>
      <c r="H1993" s="498"/>
      <c r="I1993" s="498"/>
      <c r="J1993" s="498">
        <v>1</v>
      </c>
      <c r="K1993" s="498">
        <v>150</v>
      </c>
      <c r="L1993" s="498"/>
      <c r="M1993" s="498">
        <v>150</v>
      </c>
      <c r="N1993" s="498"/>
      <c r="O1993" s="498"/>
      <c r="P1993" s="511"/>
      <c r="Q1993" s="499"/>
    </row>
    <row r="1994" spans="1:17" ht="14.4" customHeight="1" x14ac:dyDescent="0.3">
      <c r="A1994" s="494" t="s">
        <v>2719</v>
      </c>
      <c r="B1994" s="495" t="s">
        <v>2082</v>
      </c>
      <c r="C1994" s="495" t="s">
        <v>2057</v>
      </c>
      <c r="D1994" s="495" t="s">
        <v>2266</v>
      </c>
      <c r="E1994" s="495" t="s">
        <v>2267</v>
      </c>
      <c r="F1994" s="498"/>
      <c r="G1994" s="498"/>
      <c r="H1994" s="498"/>
      <c r="I1994" s="498"/>
      <c r="J1994" s="498">
        <v>1</v>
      </c>
      <c r="K1994" s="498">
        <v>182</v>
      </c>
      <c r="L1994" s="498"/>
      <c r="M1994" s="498">
        <v>182</v>
      </c>
      <c r="N1994" s="498"/>
      <c r="O1994" s="498"/>
      <c r="P1994" s="511"/>
      <c r="Q1994" s="499"/>
    </row>
    <row r="1995" spans="1:17" ht="14.4" customHeight="1" x14ac:dyDescent="0.3">
      <c r="A1995" s="494" t="s">
        <v>2719</v>
      </c>
      <c r="B1995" s="495" t="s">
        <v>2082</v>
      </c>
      <c r="C1995" s="495" t="s">
        <v>2057</v>
      </c>
      <c r="D1995" s="495" t="s">
        <v>2268</v>
      </c>
      <c r="E1995" s="495" t="s">
        <v>2269</v>
      </c>
      <c r="F1995" s="498">
        <v>10</v>
      </c>
      <c r="G1995" s="498">
        <v>1240</v>
      </c>
      <c r="H1995" s="498">
        <v>1</v>
      </c>
      <c r="I1995" s="498">
        <v>124</v>
      </c>
      <c r="J1995" s="498">
        <v>7</v>
      </c>
      <c r="K1995" s="498">
        <v>868</v>
      </c>
      <c r="L1995" s="498">
        <v>0.7</v>
      </c>
      <c r="M1995" s="498">
        <v>124</v>
      </c>
      <c r="N1995" s="498">
        <v>13</v>
      </c>
      <c r="O1995" s="498">
        <v>1620</v>
      </c>
      <c r="P1995" s="511">
        <v>1.3064516129032258</v>
      </c>
      <c r="Q1995" s="499">
        <v>124.61538461538461</v>
      </c>
    </row>
    <row r="1996" spans="1:17" ht="14.4" customHeight="1" x14ac:dyDescent="0.3">
      <c r="A1996" s="494" t="s">
        <v>2719</v>
      </c>
      <c r="B1996" s="495" t="s">
        <v>2082</v>
      </c>
      <c r="C1996" s="495" t="s">
        <v>2057</v>
      </c>
      <c r="D1996" s="495" t="s">
        <v>2270</v>
      </c>
      <c r="E1996" s="495" t="s">
        <v>2271</v>
      </c>
      <c r="F1996" s="498">
        <v>5</v>
      </c>
      <c r="G1996" s="498">
        <v>1080</v>
      </c>
      <c r="H1996" s="498">
        <v>1</v>
      </c>
      <c r="I1996" s="498">
        <v>216</v>
      </c>
      <c r="J1996" s="498">
        <v>17</v>
      </c>
      <c r="K1996" s="498">
        <v>3689</v>
      </c>
      <c r="L1996" s="498">
        <v>3.4157407407407407</v>
      </c>
      <c r="M1996" s="498">
        <v>217</v>
      </c>
      <c r="N1996" s="498">
        <v>31</v>
      </c>
      <c r="O1996" s="498">
        <v>6736</v>
      </c>
      <c r="P1996" s="511">
        <v>6.2370370370370374</v>
      </c>
      <c r="Q1996" s="499">
        <v>217.29032258064515</v>
      </c>
    </row>
    <row r="1997" spans="1:17" ht="14.4" customHeight="1" x14ac:dyDescent="0.3">
      <c r="A1997" s="494" t="s">
        <v>2719</v>
      </c>
      <c r="B1997" s="495" t="s">
        <v>2082</v>
      </c>
      <c r="C1997" s="495" t="s">
        <v>2057</v>
      </c>
      <c r="D1997" s="495" t="s">
        <v>2276</v>
      </c>
      <c r="E1997" s="495" t="s">
        <v>2277</v>
      </c>
      <c r="F1997" s="498">
        <v>20</v>
      </c>
      <c r="G1997" s="498">
        <v>4360</v>
      </c>
      <c r="H1997" s="498">
        <v>1</v>
      </c>
      <c r="I1997" s="498">
        <v>218</v>
      </c>
      <c r="J1997" s="498">
        <v>28</v>
      </c>
      <c r="K1997" s="498">
        <v>6132</v>
      </c>
      <c r="L1997" s="498">
        <v>1.4064220183486238</v>
      </c>
      <c r="M1997" s="498">
        <v>219</v>
      </c>
      <c r="N1997" s="498">
        <v>29</v>
      </c>
      <c r="O1997" s="498">
        <v>6368</v>
      </c>
      <c r="P1997" s="511">
        <v>1.4605504587155964</v>
      </c>
      <c r="Q1997" s="499">
        <v>219.58620689655172</v>
      </c>
    </row>
    <row r="1998" spans="1:17" ht="14.4" customHeight="1" x14ac:dyDescent="0.3">
      <c r="A1998" s="494" t="s">
        <v>2719</v>
      </c>
      <c r="B1998" s="495" t="s">
        <v>2082</v>
      </c>
      <c r="C1998" s="495" t="s">
        <v>2057</v>
      </c>
      <c r="D1998" s="495" t="s">
        <v>2278</v>
      </c>
      <c r="E1998" s="495" t="s">
        <v>2279</v>
      </c>
      <c r="F1998" s="498">
        <v>9</v>
      </c>
      <c r="G1998" s="498">
        <v>5472</v>
      </c>
      <c r="H1998" s="498">
        <v>1</v>
      </c>
      <c r="I1998" s="498">
        <v>608</v>
      </c>
      <c r="J1998" s="498">
        <v>8</v>
      </c>
      <c r="K1998" s="498">
        <v>4872</v>
      </c>
      <c r="L1998" s="498">
        <v>0.89035087719298245</v>
      </c>
      <c r="M1998" s="498">
        <v>609</v>
      </c>
      <c r="N1998" s="498">
        <v>8</v>
      </c>
      <c r="O1998" s="498">
        <v>4893</v>
      </c>
      <c r="P1998" s="511">
        <v>0.89418859649122806</v>
      </c>
      <c r="Q1998" s="499">
        <v>611.625</v>
      </c>
    </row>
    <row r="1999" spans="1:17" ht="14.4" customHeight="1" x14ac:dyDescent="0.3">
      <c r="A1999" s="494" t="s">
        <v>2719</v>
      </c>
      <c r="B1999" s="495" t="s">
        <v>2082</v>
      </c>
      <c r="C1999" s="495" t="s">
        <v>2057</v>
      </c>
      <c r="D1999" s="495" t="s">
        <v>2292</v>
      </c>
      <c r="E1999" s="495" t="s">
        <v>2293</v>
      </c>
      <c r="F1999" s="498"/>
      <c r="G1999" s="498"/>
      <c r="H1999" s="498"/>
      <c r="I1999" s="498"/>
      <c r="J1999" s="498">
        <v>1</v>
      </c>
      <c r="K1999" s="498">
        <v>257</v>
      </c>
      <c r="L1999" s="498"/>
      <c r="M1999" s="498">
        <v>257</v>
      </c>
      <c r="N1999" s="498"/>
      <c r="O1999" s="498"/>
      <c r="P1999" s="511"/>
      <c r="Q1999" s="499"/>
    </row>
    <row r="2000" spans="1:17" ht="14.4" customHeight="1" x14ac:dyDescent="0.3">
      <c r="A2000" s="494" t="s">
        <v>2719</v>
      </c>
      <c r="B2000" s="495" t="s">
        <v>2082</v>
      </c>
      <c r="C2000" s="495" t="s">
        <v>2057</v>
      </c>
      <c r="D2000" s="495" t="s">
        <v>2294</v>
      </c>
      <c r="E2000" s="495" t="s">
        <v>2295</v>
      </c>
      <c r="F2000" s="498">
        <v>3</v>
      </c>
      <c r="G2000" s="498">
        <v>975</v>
      </c>
      <c r="H2000" s="498">
        <v>1</v>
      </c>
      <c r="I2000" s="498">
        <v>325</v>
      </c>
      <c r="J2000" s="498">
        <v>1</v>
      </c>
      <c r="K2000" s="498">
        <v>326</v>
      </c>
      <c r="L2000" s="498">
        <v>0.33435897435897438</v>
      </c>
      <c r="M2000" s="498">
        <v>326</v>
      </c>
      <c r="N2000" s="498">
        <v>2</v>
      </c>
      <c r="O2000" s="498">
        <v>652</v>
      </c>
      <c r="P2000" s="511">
        <v>0.66871794871794876</v>
      </c>
      <c r="Q2000" s="499">
        <v>326</v>
      </c>
    </row>
    <row r="2001" spans="1:17" ht="14.4" customHeight="1" x14ac:dyDescent="0.3">
      <c r="A2001" s="494" t="s">
        <v>2719</v>
      </c>
      <c r="B2001" s="495" t="s">
        <v>2082</v>
      </c>
      <c r="C2001" s="495" t="s">
        <v>2057</v>
      </c>
      <c r="D2001" s="495" t="s">
        <v>2296</v>
      </c>
      <c r="E2001" s="495" t="s">
        <v>2297</v>
      </c>
      <c r="F2001" s="498">
        <v>1</v>
      </c>
      <c r="G2001" s="498">
        <v>13691</v>
      </c>
      <c r="H2001" s="498">
        <v>1</v>
      </c>
      <c r="I2001" s="498">
        <v>13691</v>
      </c>
      <c r="J2001" s="498"/>
      <c r="K2001" s="498"/>
      <c r="L2001" s="498"/>
      <c r="M2001" s="498"/>
      <c r="N2001" s="498"/>
      <c r="O2001" s="498"/>
      <c r="P2001" s="511"/>
      <c r="Q2001" s="499"/>
    </row>
    <row r="2002" spans="1:17" ht="14.4" customHeight="1" x14ac:dyDescent="0.3">
      <c r="A2002" s="494" t="s">
        <v>2719</v>
      </c>
      <c r="B2002" s="495" t="s">
        <v>2082</v>
      </c>
      <c r="C2002" s="495" t="s">
        <v>2057</v>
      </c>
      <c r="D2002" s="495" t="s">
        <v>2300</v>
      </c>
      <c r="E2002" s="495" t="s">
        <v>2301</v>
      </c>
      <c r="F2002" s="498">
        <v>4</v>
      </c>
      <c r="G2002" s="498">
        <v>16488</v>
      </c>
      <c r="H2002" s="498">
        <v>1</v>
      </c>
      <c r="I2002" s="498">
        <v>4122</v>
      </c>
      <c r="J2002" s="498">
        <v>1</v>
      </c>
      <c r="K2002" s="498">
        <v>4127</v>
      </c>
      <c r="L2002" s="498">
        <v>0.25030325084910238</v>
      </c>
      <c r="M2002" s="498">
        <v>4127</v>
      </c>
      <c r="N2002" s="498">
        <v>9</v>
      </c>
      <c r="O2002" s="498">
        <v>37167</v>
      </c>
      <c r="P2002" s="511">
        <v>2.2541848617176128</v>
      </c>
      <c r="Q2002" s="499">
        <v>4129.666666666667</v>
      </c>
    </row>
    <row r="2003" spans="1:17" ht="14.4" customHeight="1" x14ac:dyDescent="0.3">
      <c r="A2003" s="494" t="s">
        <v>2719</v>
      </c>
      <c r="B2003" s="495" t="s">
        <v>2082</v>
      </c>
      <c r="C2003" s="495" t="s">
        <v>2057</v>
      </c>
      <c r="D2003" s="495" t="s">
        <v>2302</v>
      </c>
      <c r="E2003" s="495" t="s">
        <v>2303</v>
      </c>
      <c r="F2003" s="498">
        <v>2</v>
      </c>
      <c r="G2003" s="498">
        <v>554</v>
      </c>
      <c r="H2003" s="498">
        <v>1</v>
      </c>
      <c r="I2003" s="498">
        <v>277</v>
      </c>
      <c r="J2003" s="498">
        <v>4</v>
      </c>
      <c r="K2003" s="498">
        <v>1112</v>
      </c>
      <c r="L2003" s="498">
        <v>2.0072202166064983</v>
      </c>
      <c r="M2003" s="498">
        <v>278</v>
      </c>
      <c r="N2003" s="498">
        <v>4</v>
      </c>
      <c r="O2003" s="498">
        <v>1115</v>
      </c>
      <c r="P2003" s="511">
        <v>2.012635379061372</v>
      </c>
      <c r="Q2003" s="499">
        <v>278.75</v>
      </c>
    </row>
    <row r="2004" spans="1:17" ht="14.4" customHeight="1" x14ac:dyDescent="0.3">
      <c r="A2004" s="494" t="s">
        <v>2719</v>
      </c>
      <c r="B2004" s="495" t="s">
        <v>2082</v>
      </c>
      <c r="C2004" s="495" t="s">
        <v>2057</v>
      </c>
      <c r="D2004" s="495" t="s">
        <v>2306</v>
      </c>
      <c r="E2004" s="495" t="s">
        <v>2307</v>
      </c>
      <c r="F2004" s="498">
        <v>2</v>
      </c>
      <c r="G2004" s="498">
        <v>12488</v>
      </c>
      <c r="H2004" s="498">
        <v>1</v>
      </c>
      <c r="I2004" s="498">
        <v>6244</v>
      </c>
      <c r="J2004" s="498">
        <v>1</v>
      </c>
      <c r="K2004" s="498">
        <v>6250</v>
      </c>
      <c r="L2004" s="498">
        <v>0.50048046124279311</v>
      </c>
      <c r="M2004" s="498">
        <v>6250</v>
      </c>
      <c r="N2004" s="498">
        <v>5</v>
      </c>
      <c r="O2004" s="498">
        <v>31290</v>
      </c>
      <c r="P2004" s="511">
        <v>2.5056053811659194</v>
      </c>
      <c r="Q2004" s="499">
        <v>6258</v>
      </c>
    </row>
    <row r="2005" spans="1:17" ht="14.4" customHeight="1" x14ac:dyDescent="0.3">
      <c r="A2005" s="494" t="s">
        <v>2719</v>
      </c>
      <c r="B2005" s="495" t="s">
        <v>2082</v>
      </c>
      <c r="C2005" s="495" t="s">
        <v>2057</v>
      </c>
      <c r="D2005" s="495" t="s">
        <v>2308</v>
      </c>
      <c r="E2005" s="495" t="s">
        <v>2309</v>
      </c>
      <c r="F2005" s="498">
        <v>1</v>
      </c>
      <c r="G2005" s="498">
        <v>1510</v>
      </c>
      <c r="H2005" s="498">
        <v>1</v>
      </c>
      <c r="I2005" s="498">
        <v>1510</v>
      </c>
      <c r="J2005" s="498">
        <v>1</v>
      </c>
      <c r="K2005" s="498">
        <v>1515</v>
      </c>
      <c r="L2005" s="498">
        <v>1.0033112582781456</v>
      </c>
      <c r="M2005" s="498">
        <v>1515</v>
      </c>
      <c r="N2005" s="498">
        <v>3</v>
      </c>
      <c r="O2005" s="498">
        <v>4553</v>
      </c>
      <c r="P2005" s="511">
        <v>3.0152317880794701</v>
      </c>
      <c r="Q2005" s="499">
        <v>1517.6666666666667</v>
      </c>
    </row>
    <row r="2006" spans="1:17" ht="14.4" customHeight="1" x14ac:dyDescent="0.3">
      <c r="A2006" s="494" t="s">
        <v>2719</v>
      </c>
      <c r="B2006" s="495" t="s">
        <v>2082</v>
      </c>
      <c r="C2006" s="495" t="s">
        <v>2057</v>
      </c>
      <c r="D2006" s="495" t="s">
        <v>2499</v>
      </c>
      <c r="E2006" s="495" t="s">
        <v>2500</v>
      </c>
      <c r="F2006" s="498">
        <v>1</v>
      </c>
      <c r="G2006" s="498">
        <v>15040</v>
      </c>
      <c r="H2006" s="498">
        <v>1</v>
      </c>
      <c r="I2006" s="498">
        <v>15040</v>
      </c>
      <c r="J2006" s="498">
        <v>3</v>
      </c>
      <c r="K2006" s="498">
        <v>45147</v>
      </c>
      <c r="L2006" s="498">
        <v>3.0017952127659573</v>
      </c>
      <c r="M2006" s="498">
        <v>15049</v>
      </c>
      <c r="N2006" s="498">
        <v>3</v>
      </c>
      <c r="O2006" s="498">
        <v>45147</v>
      </c>
      <c r="P2006" s="511">
        <v>3.0017952127659573</v>
      </c>
      <c r="Q2006" s="499">
        <v>15049</v>
      </c>
    </row>
    <row r="2007" spans="1:17" ht="14.4" customHeight="1" x14ac:dyDescent="0.3">
      <c r="A2007" s="494" t="s">
        <v>2719</v>
      </c>
      <c r="B2007" s="495" t="s">
        <v>2082</v>
      </c>
      <c r="C2007" s="495" t="s">
        <v>2057</v>
      </c>
      <c r="D2007" s="495" t="s">
        <v>2314</v>
      </c>
      <c r="E2007" s="495" t="s">
        <v>2315</v>
      </c>
      <c r="F2007" s="498">
        <v>20</v>
      </c>
      <c r="G2007" s="498">
        <v>76220</v>
      </c>
      <c r="H2007" s="498">
        <v>1</v>
      </c>
      <c r="I2007" s="498">
        <v>3811</v>
      </c>
      <c r="J2007" s="498">
        <v>27</v>
      </c>
      <c r="K2007" s="498">
        <v>103005</v>
      </c>
      <c r="L2007" s="498">
        <v>1.3514169509315139</v>
      </c>
      <c r="M2007" s="498">
        <v>3815</v>
      </c>
      <c r="N2007" s="498">
        <v>45</v>
      </c>
      <c r="O2007" s="498">
        <v>171777</v>
      </c>
      <c r="P2007" s="511">
        <v>2.2536998163211757</v>
      </c>
      <c r="Q2007" s="499">
        <v>3817.2666666666669</v>
      </c>
    </row>
    <row r="2008" spans="1:17" ht="14.4" customHeight="1" x14ac:dyDescent="0.3">
      <c r="A2008" s="494" t="s">
        <v>2719</v>
      </c>
      <c r="B2008" s="495" t="s">
        <v>2082</v>
      </c>
      <c r="C2008" s="495" t="s">
        <v>2057</v>
      </c>
      <c r="D2008" s="495" t="s">
        <v>2316</v>
      </c>
      <c r="E2008" s="495" t="s">
        <v>2317</v>
      </c>
      <c r="F2008" s="498">
        <v>2</v>
      </c>
      <c r="G2008" s="498">
        <v>10290</v>
      </c>
      <c r="H2008" s="498">
        <v>1</v>
      </c>
      <c r="I2008" s="498">
        <v>5145</v>
      </c>
      <c r="J2008" s="498">
        <v>1</v>
      </c>
      <c r="K2008" s="498">
        <v>5150</v>
      </c>
      <c r="L2008" s="498">
        <v>0.50048590864917397</v>
      </c>
      <c r="M2008" s="498">
        <v>5150</v>
      </c>
      <c r="N2008" s="498">
        <v>5</v>
      </c>
      <c r="O2008" s="498">
        <v>25766</v>
      </c>
      <c r="P2008" s="511">
        <v>2.5039844509232263</v>
      </c>
      <c r="Q2008" s="499">
        <v>5153.2</v>
      </c>
    </row>
    <row r="2009" spans="1:17" ht="14.4" customHeight="1" x14ac:dyDescent="0.3">
      <c r="A2009" s="494" t="s">
        <v>2719</v>
      </c>
      <c r="B2009" s="495" t="s">
        <v>2082</v>
      </c>
      <c r="C2009" s="495" t="s">
        <v>2057</v>
      </c>
      <c r="D2009" s="495" t="s">
        <v>2318</v>
      </c>
      <c r="E2009" s="495" t="s">
        <v>2319</v>
      </c>
      <c r="F2009" s="498">
        <v>10</v>
      </c>
      <c r="G2009" s="498">
        <v>78280</v>
      </c>
      <c r="H2009" s="498">
        <v>1</v>
      </c>
      <c r="I2009" s="498">
        <v>7828</v>
      </c>
      <c r="J2009" s="498">
        <v>13</v>
      </c>
      <c r="K2009" s="498">
        <v>101855</v>
      </c>
      <c r="L2009" s="498">
        <v>1.3011624936126724</v>
      </c>
      <c r="M2009" s="498">
        <v>7835</v>
      </c>
      <c r="N2009" s="498">
        <v>27</v>
      </c>
      <c r="O2009" s="498">
        <v>211688</v>
      </c>
      <c r="P2009" s="511">
        <v>2.7042411854879917</v>
      </c>
      <c r="Q2009" s="499">
        <v>7840.2962962962965</v>
      </c>
    </row>
    <row r="2010" spans="1:17" ht="14.4" customHeight="1" x14ac:dyDescent="0.3">
      <c r="A2010" s="494" t="s">
        <v>2719</v>
      </c>
      <c r="B2010" s="495" t="s">
        <v>2082</v>
      </c>
      <c r="C2010" s="495" t="s">
        <v>2057</v>
      </c>
      <c r="D2010" s="495" t="s">
        <v>2320</v>
      </c>
      <c r="E2010" s="495" t="s">
        <v>2321</v>
      </c>
      <c r="F2010" s="498">
        <v>2</v>
      </c>
      <c r="G2010" s="498">
        <v>3306</v>
      </c>
      <c r="H2010" s="498">
        <v>1</v>
      </c>
      <c r="I2010" s="498">
        <v>1653</v>
      </c>
      <c r="J2010" s="498">
        <v>1</v>
      </c>
      <c r="K2010" s="498">
        <v>1657</v>
      </c>
      <c r="L2010" s="498">
        <v>0.50120992135511189</v>
      </c>
      <c r="M2010" s="498">
        <v>1657</v>
      </c>
      <c r="N2010" s="498">
        <v>5</v>
      </c>
      <c r="O2010" s="498">
        <v>8309</v>
      </c>
      <c r="P2010" s="511">
        <v>2.5133091349062311</v>
      </c>
      <c r="Q2010" s="499">
        <v>1661.8</v>
      </c>
    </row>
    <row r="2011" spans="1:17" ht="14.4" customHeight="1" x14ac:dyDescent="0.3">
      <c r="A2011" s="494" t="s">
        <v>2719</v>
      </c>
      <c r="B2011" s="495" t="s">
        <v>2082</v>
      </c>
      <c r="C2011" s="495" t="s">
        <v>2057</v>
      </c>
      <c r="D2011" s="495" t="s">
        <v>2330</v>
      </c>
      <c r="E2011" s="495" t="s">
        <v>2331</v>
      </c>
      <c r="F2011" s="498">
        <v>20</v>
      </c>
      <c r="G2011" s="498">
        <v>25520</v>
      </c>
      <c r="H2011" s="498">
        <v>1</v>
      </c>
      <c r="I2011" s="498">
        <v>1276</v>
      </c>
      <c r="J2011" s="498">
        <v>34</v>
      </c>
      <c r="K2011" s="498">
        <v>43418</v>
      </c>
      <c r="L2011" s="498">
        <v>1.7013322884012538</v>
      </c>
      <c r="M2011" s="498">
        <v>1277</v>
      </c>
      <c r="N2011" s="498">
        <v>29</v>
      </c>
      <c r="O2011" s="498">
        <v>37078</v>
      </c>
      <c r="P2011" s="511">
        <v>1.4528996865203763</v>
      </c>
      <c r="Q2011" s="499">
        <v>1278.5517241379309</v>
      </c>
    </row>
    <row r="2012" spans="1:17" ht="14.4" customHeight="1" x14ac:dyDescent="0.3">
      <c r="A2012" s="494" t="s">
        <v>2719</v>
      </c>
      <c r="B2012" s="495" t="s">
        <v>2082</v>
      </c>
      <c r="C2012" s="495" t="s">
        <v>2057</v>
      </c>
      <c r="D2012" s="495" t="s">
        <v>2332</v>
      </c>
      <c r="E2012" s="495" t="s">
        <v>2333</v>
      </c>
      <c r="F2012" s="498">
        <v>17</v>
      </c>
      <c r="G2012" s="498">
        <v>19771</v>
      </c>
      <c r="H2012" s="498">
        <v>1</v>
      </c>
      <c r="I2012" s="498">
        <v>1163</v>
      </c>
      <c r="J2012" s="498">
        <v>33</v>
      </c>
      <c r="K2012" s="498">
        <v>38412</v>
      </c>
      <c r="L2012" s="498">
        <v>1.9428455819129027</v>
      </c>
      <c r="M2012" s="498">
        <v>1164</v>
      </c>
      <c r="N2012" s="498">
        <v>24</v>
      </c>
      <c r="O2012" s="498">
        <v>27960</v>
      </c>
      <c r="P2012" s="511">
        <v>1.4141925041727783</v>
      </c>
      <c r="Q2012" s="499">
        <v>1165</v>
      </c>
    </row>
    <row r="2013" spans="1:17" ht="14.4" customHeight="1" x14ac:dyDescent="0.3">
      <c r="A2013" s="494" t="s">
        <v>2719</v>
      </c>
      <c r="B2013" s="495" t="s">
        <v>2082</v>
      </c>
      <c r="C2013" s="495" t="s">
        <v>2057</v>
      </c>
      <c r="D2013" s="495" t="s">
        <v>2334</v>
      </c>
      <c r="E2013" s="495" t="s">
        <v>2335</v>
      </c>
      <c r="F2013" s="498">
        <v>3</v>
      </c>
      <c r="G2013" s="498">
        <v>15195</v>
      </c>
      <c r="H2013" s="498">
        <v>1</v>
      </c>
      <c r="I2013" s="498">
        <v>5065</v>
      </c>
      <c r="J2013" s="498">
        <v>3</v>
      </c>
      <c r="K2013" s="498">
        <v>15204</v>
      </c>
      <c r="L2013" s="498">
        <v>1.0005923000987167</v>
      </c>
      <c r="M2013" s="498">
        <v>5068</v>
      </c>
      <c r="N2013" s="498">
        <v>1</v>
      </c>
      <c r="O2013" s="498">
        <v>5074</v>
      </c>
      <c r="P2013" s="511">
        <v>0.33392563343205001</v>
      </c>
      <c r="Q2013" s="499">
        <v>5074</v>
      </c>
    </row>
    <row r="2014" spans="1:17" ht="14.4" customHeight="1" x14ac:dyDescent="0.3">
      <c r="A2014" s="494" t="s">
        <v>2719</v>
      </c>
      <c r="B2014" s="495" t="s">
        <v>2082</v>
      </c>
      <c r="C2014" s="495" t="s">
        <v>2057</v>
      </c>
      <c r="D2014" s="495" t="s">
        <v>2336</v>
      </c>
      <c r="E2014" s="495" t="s">
        <v>2337</v>
      </c>
      <c r="F2014" s="498"/>
      <c r="G2014" s="498"/>
      <c r="H2014" s="498"/>
      <c r="I2014" s="498"/>
      <c r="J2014" s="498">
        <v>1</v>
      </c>
      <c r="K2014" s="498">
        <v>7673</v>
      </c>
      <c r="L2014" s="498"/>
      <c r="M2014" s="498">
        <v>7673</v>
      </c>
      <c r="N2014" s="498"/>
      <c r="O2014" s="498"/>
      <c r="P2014" s="511"/>
      <c r="Q2014" s="499"/>
    </row>
    <row r="2015" spans="1:17" ht="14.4" customHeight="1" x14ac:dyDescent="0.3">
      <c r="A2015" s="494" t="s">
        <v>2719</v>
      </c>
      <c r="B2015" s="495" t="s">
        <v>2082</v>
      </c>
      <c r="C2015" s="495" t="s">
        <v>2057</v>
      </c>
      <c r="D2015" s="495" t="s">
        <v>2338</v>
      </c>
      <c r="E2015" s="495" t="s">
        <v>2339</v>
      </c>
      <c r="F2015" s="498">
        <v>1</v>
      </c>
      <c r="G2015" s="498">
        <v>5505</v>
      </c>
      <c r="H2015" s="498">
        <v>1</v>
      </c>
      <c r="I2015" s="498">
        <v>5505</v>
      </c>
      <c r="J2015" s="498"/>
      <c r="K2015" s="498"/>
      <c r="L2015" s="498"/>
      <c r="M2015" s="498"/>
      <c r="N2015" s="498"/>
      <c r="O2015" s="498"/>
      <c r="P2015" s="511"/>
      <c r="Q2015" s="499"/>
    </row>
    <row r="2016" spans="1:17" ht="14.4" customHeight="1" x14ac:dyDescent="0.3">
      <c r="A2016" s="494" t="s">
        <v>2719</v>
      </c>
      <c r="B2016" s="495" t="s">
        <v>2082</v>
      </c>
      <c r="C2016" s="495" t="s">
        <v>2057</v>
      </c>
      <c r="D2016" s="495" t="s">
        <v>2501</v>
      </c>
      <c r="E2016" s="495" t="s">
        <v>2502</v>
      </c>
      <c r="F2016" s="498">
        <v>1</v>
      </c>
      <c r="G2016" s="498">
        <v>0</v>
      </c>
      <c r="H2016" s="498"/>
      <c r="I2016" s="498">
        <v>0</v>
      </c>
      <c r="J2016" s="498">
        <v>3</v>
      </c>
      <c r="K2016" s="498">
        <v>0</v>
      </c>
      <c r="L2016" s="498"/>
      <c r="M2016" s="498">
        <v>0</v>
      </c>
      <c r="N2016" s="498">
        <v>3</v>
      </c>
      <c r="O2016" s="498">
        <v>0</v>
      </c>
      <c r="P2016" s="511"/>
      <c r="Q2016" s="499">
        <v>0</v>
      </c>
    </row>
    <row r="2017" spans="1:17" ht="14.4" customHeight="1" x14ac:dyDescent="0.3">
      <c r="A2017" s="494" t="s">
        <v>2719</v>
      </c>
      <c r="B2017" s="495" t="s">
        <v>2082</v>
      </c>
      <c r="C2017" s="495" t="s">
        <v>2057</v>
      </c>
      <c r="D2017" s="495" t="s">
        <v>2340</v>
      </c>
      <c r="E2017" s="495" t="s">
        <v>2341</v>
      </c>
      <c r="F2017" s="498">
        <v>1</v>
      </c>
      <c r="G2017" s="498">
        <v>738</v>
      </c>
      <c r="H2017" s="498">
        <v>1</v>
      </c>
      <c r="I2017" s="498">
        <v>738</v>
      </c>
      <c r="J2017" s="498"/>
      <c r="K2017" s="498"/>
      <c r="L2017" s="498"/>
      <c r="M2017" s="498"/>
      <c r="N2017" s="498">
        <v>2</v>
      </c>
      <c r="O2017" s="498">
        <v>1498</v>
      </c>
      <c r="P2017" s="511">
        <v>2.0298102981029809</v>
      </c>
      <c r="Q2017" s="499">
        <v>749</v>
      </c>
    </row>
    <row r="2018" spans="1:17" ht="14.4" customHeight="1" x14ac:dyDescent="0.3">
      <c r="A2018" s="494" t="s">
        <v>2719</v>
      </c>
      <c r="B2018" s="495" t="s">
        <v>2082</v>
      </c>
      <c r="C2018" s="495" t="s">
        <v>2057</v>
      </c>
      <c r="D2018" s="495" t="s">
        <v>2342</v>
      </c>
      <c r="E2018" s="495" t="s">
        <v>2343</v>
      </c>
      <c r="F2018" s="498">
        <v>438</v>
      </c>
      <c r="G2018" s="498">
        <v>75336</v>
      </c>
      <c r="H2018" s="498">
        <v>1</v>
      </c>
      <c r="I2018" s="498">
        <v>172</v>
      </c>
      <c r="J2018" s="498">
        <v>511</v>
      </c>
      <c r="K2018" s="498">
        <v>88403</v>
      </c>
      <c r="L2018" s="498">
        <v>1.1734496124031009</v>
      </c>
      <c r="M2018" s="498">
        <v>173</v>
      </c>
      <c r="N2018" s="498">
        <v>486</v>
      </c>
      <c r="O2018" s="498">
        <v>84328</v>
      </c>
      <c r="P2018" s="511">
        <v>1.1193586067749814</v>
      </c>
      <c r="Q2018" s="499">
        <v>173.51440329218107</v>
      </c>
    </row>
    <row r="2019" spans="1:17" ht="14.4" customHeight="1" x14ac:dyDescent="0.3">
      <c r="A2019" s="494" t="s">
        <v>2719</v>
      </c>
      <c r="B2019" s="495" t="s">
        <v>2082</v>
      </c>
      <c r="C2019" s="495" t="s">
        <v>2057</v>
      </c>
      <c r="D2019" s="495" t="s">
        <v>2344</v>
      </c>
      <c r="E2019" s="495" t="s">
        <v>2345</v>
      </c>
      <c r="F2019" s="498">
        <v>34</v>
      </c>
      <c r="G2019" s="498">
        <v>67796</v>
      </c>
      <c r="H2019" s="498">
        <v>1</v>
      </c>
      <c r="I2019" s="498">
        <v>1994</v>
      </c>
      <c r="J2019" s="498">
        <v>25</v>
      </c>
      <c r="K2019" s="498">
        <v>49900</v>
      </c>
      <c r="L2019" s="498">
        <v>0.73603162428461855</v>
      </c>
      <c r="M2019" s="498">
        <v>1996</v>
      </c>
      <c r="N2019" s="498">
        <v>33</v>
      </c>
      <c r="O2019" s="498">
        <v>65937</v>
      </c>
      <c r="P2019" s="511">
        <v>0.97257950321552888</v>
      </c>
      <c r="Q2019" s="499">
        <v>1998.090909090909</v>
      </c>
    </row>
    <row r="2020" spans="1:17" ht="14.4" customHeight="1" x14ac:dyDescent="0.3">
      <c r="A2020" s="494" t="s">
        <v>2719</v>
      </c>
      <c r="B2020" s="495" t="s">
        <v>2082</v>
      </c>
      <c r="C2020" s="495" t="s">
        <v>2057</v>
      </c>
      <c r="D2020" s="495" t="s">
        <v>2350</v>
      </c>
      <c r="E2020" s="495" t="s">
        <v>2351</v>
      </c>
      <c r="F2020" s="498"/>
      <c r="G2020" s="498"/>
      <c r="H2020" s="498"/>
      <c r="I2020" s="498"/>
      <c r="J2020" s="498">
        <v>6</v>
      </c>
      <c r="K2020" s="498">
        <v>16152</v>
      </c>
      <c r="L2020" s="498"/>
      <c r="M2020" s="498">
        <v>2692</v>
      </c>
      <c r="N2020" s="498">
        <v>1</v>
      </c>
      <c r="O2020" s="498">
        <v>2695</v>
      </c>
      <c r="P2020" s="511"/>
      <c r="Q2020" s="499">
        <v>2695</v>
      </c>
    </row>
    <row r="2021" spans="1:17" ht="14.4" customHeight="1" x14ac:dyDescent="0.3">
      <c r="A2021" s="494" t="s">
        <v>2719</v>
      </c>
      <c r="B2021" s="495" t="s">
        <v>2082</v>
      </c>
      <c r="C2021" s="495" t="s">
        <v>2057</v>
      </c>
      <c r="D2021" s="495" t="s">
        <v>2352</v>
      </c>
      <c r="E2021" s="495" t="s">
        <v>2353</v>
      </c>
      <c r="F2021" s="498"/>
      <c r="G2021" s="498"/>
      <c r="H2021" s="498"/>
      <c r="I2021" s="498"/>
      <c r="J2021" s="498">
        <v>4</v>
      </c>
      <c r="K2021" s="498">
        <v>20720</v>
      </c>
      <c r="L2021" s="498"/>
      <c r="M2021" s="498">
        <v>5180</v>
      </c>
      <c r="N2021" s="498">
        <v>2</v>
      </c>
      <c r="O2021" s="498">
        <v>10366</v>
      </c>
      <c r="P2021" s="511"/>
      <c r="Q2021" s="499">
        <v>5183</v>
      </c>
    </row>
    <row r="2022" spans="1:17" ht="14.4" customHeight="1" x14ac:dyDescent="0.3">
      <c r="A2022" s="494" t="s">
        <v>2719</v>
      </c>
      <c r="B2022" s="495" t="s">
        <v>2082</v>
      </c>
      <c r="C2022" s="495" t="s">
        <v>2057</v>
      </c>
      <c r="D2022" s="495" t="s">
        <v>2356</v>
      </c>
      <c r="E2022" s="495" t="s">
        <v>2357</v>
      </c>
      <c r="F2022" s="498">
        <v>6</v>
      </c>
      <c r="G2022" s="498">
        <v>3942</v>
      </c>
      <c r="H2022" s="498">
        <v>1</v>
      </c>
      <c r="I2022" s="498">
        <v>657</v>
      </c>
      <c r="J2022" s="498">
        <v>7</v>
      </c>
      <c r="K2022" s="498">
        <v>4606</v>
      </c>
      <c r="L2022" s="498">
        <v>1.1684424150177575</v>
      </c>
      <c r="M2022" s="498">
        <v>658</v>
      </c>
      <c r="N2022" s="498">
        <v>4</v>
      </c>
      <c r="O2022" s="498">
        <v>2644</v>
      </c>
      <c r="P2022" s="511">
        <v>0.6707255200405885</v>
      </c>
      <c r="Q2022" s="499">
        <v>661</v>
      </c>
    </row>
    <row r="2023" spans="1:17" ht="14.4" customHeight="1" x14ac:dyDescent="0.3">
      <c r="A2023" s="494" t="s">
        <v>2719</v>
      </c>
      <c r="B2023" s="495" t="s">
        <v>2082</v>
      </c>
      <c r="C2023" s="495" t="s">
        <v>2057</v>
      </c>
      <c r="D2023" s="495" t="s">
        <v>2362</v>
      </c>
      <c r="E2023" s="495" t="s">
        <v>2363</v>
      </c>
      <c r="F2023" s="498">
        <v>1</v>
      </c>
      <c r="G2023" s="498">
        <v>2074</v>
      </c>
      <c r="H2023" s="498">
        <v>1</v>
      </c>
      <c r="I2023" s="498">
        <v>2074</v>
      </c>
      <c r="J2023" s="498">
        <v>1</v>
      </c>
      <c r="K2023" s="498">
        <v>2076</v>
      </c>
      <c r="L2023" s="498">
        <v>1.0009643201542913</v>
      </c>
      <c r="M2023" s="498">
        <v>2076</v>
      </c>
      <c r="N2023" s="498">
        <v>6</v>
      </c>
      <c r="O2023" s="498">
        <v>12476</v>
      </c>
      <c r="P2023" s="511">
        <v>6.0154291224686594</v>
      </c>
      <c r="Q2023" s="499">
        <v>2079.3333333333335</v>
      </c>
    </row>
    <row r="2024" spans="1:17" ht="14.4" customHeight="1" x14ac:dyDescent="0.3">
      <c r="A2024" s="494" t="s">
        <v>2719</v>
      </c>
      <c r="B2024" s="495" t="s">
        <v>2082</v>
      </c>
      <c r="C2024" s="495" t="s">
        <v>2057</v>
      </c>
      <c r="D2024" s="495" t="s">
        <v>2364</v>
      </c>
      <c r="E2024" s="495" t="s">
        <v>2365</v>
      </c>
      <c r="F2024" s="498">
        <v>2</v>
      </c>
      <c r="G2024" s="498">
        <v>298</v>
      </c>
      <c r="H2024" s="498">
        <v>1</v>
      </c>
      <c r="I2024" s="498">
        <v>149</v>
      </c>
      <c r="J2024" s="498">
        <v>3</v>
      </c>
      <c r="K2024" s="498">
        <v>450</v>
      </c>
      <c r="L2024" s="498">
        <v>1.5100671140939597</v>
      </c>
      <c r="M2024" s="498">
        <v>150</v>
      </c>
      <c r="N2024" s="498">
        <v>1</v>
      </c>
      <c r="O2024" s="498">
        <v>150</v>
      </c>
      <c r="P2024" s="511">
        <v>0.50335570469798663</v>
      </c>
      <c r="Q2024" s="499">
        <v>150</v>
      </c>
    </row>
    <row r="2025" spans="1:17" ht="14.4" customHeight="1" x14ac:dyDescent="0.3">
      <c r="A2025" s="494" t="s">
        <v>2719</v>
      </c>
      <c r="B2025" s="495" t="s">
        <v>2082</v>
      </c>
      <c r="C2025" s="495" t="s">
        <v>2057</v>
      </c>
      <c r="D2025" s="495" t="s">
        <v>2366</v>
      </c>
      <c r="E2025" s="495" t="s">
        <v>2367</v>
      </c>
      <c r="F2025" s="498"/>
      <c r="G2025" s="498"/>
      <c r="H2025" s="498"/>
      <c r="I2025" s="498"/>
      <c r="J2025" s="498">
        <v>1</v>
      </c>
      <c r="K2025" s="498">
        <v>193</v>
      </c>
      <c r="L2025" s="498"/>
      <c r="M2025" s="498">
        <v>193</v>
      </c>
      <c r="N2025" s="498"/>
      <c r="O2025" s="498"/>
      <c r="P2025" s="511"/>
      <c r="Q2025" s="499"/>
    </row>
    <row r="2026" spans="1:17" ht="14.4" customHeight="1" x14ac:dyDescent="0.3">
      <c r="A2026" s="494" t="s">
        <v>2719</v>
      </c>
      <c r="B2026" s="495" t="s">
        <v>2082</v>
      </c>
      <c r="C2026" s="495" t="s">
        <v>2057</v>
      </c>
      <c r="D2026" s="495" t="s">
        <v>2368</v>
      </c>
      <c r="E2026" s="495" t="s">
        <v>2369</v>
      </c>
      <c r="F2026" s="498">
        <v>47</v>
      </c>
      <c r="G2026" s="498">
        <v>9259</v>
      </c>
      <c r="H2026" s="498">
        <v>1</v>
      </c>
      <c r="I2026" s="498">
        <v>197</v>
      </c>
      <c r="J2026" s="498">
        <v>61</v>
      </c>
      <c r="K2026" s="498">
        <v>12078</v>
      </c>
      <c r="L2026" s="498">
        <v>1.304460524894697</v>
      </c>
      <c r="M2026" s="498">
        <v>198</v>
      </c>
      <c r="N2026" s="498">
        <v>111</v>
      </c>
      <c r="O2026" s="498">
        <v>22035</v>
      </c>
      <c r="P2026" s="511">
        <v>2.3798466357057997</v>
      </c>
      <c r="Q2026" s="499">
        <v>198.51351351351352</v>
      </c>
    </row>
    <row r="2027" spans="1:17" ht="14.4" customHeight="1" x14ac:dyDescent="0.3">
      <c r="A2027" s="494" t="s">
        <v>2719</v>
      </c>
      <c r="B2027" s="495" t="s">
        <v>2082</v>
      </c>
      <c r="C2027" s="495" t="s">
        <v>2057</v>
      </c>
      <c r="D2027" s="495" t="s">
        <v>2370</v>
      </c>
      <c r="E2027" s="495" t="s">
        <v>2371</v>
      </c>
      <c r="F2027" s="498">
        <v>14</v>
      </c>
      <c r="G2027" s="498">
        <v>5796</v>
      </c>
      <c r="H2027" s="498">
        <v>1</v>
      </c>
      <c r="I2027" s="498">
        <v>414</v>
      </c>
      <c r="J2027" s="498">
        <v>24</v>
      </c>
      <c r="K2027" s="498">
        <v>9960</v>
      </c>
      <c r="L2027" s="498">
        <v>1.7184265010351967</v>
      </c>
      <c r="M2027" s="498">
        <v>415</v>
      </c>
      <c r="N2027" s="498">
        <v>15</v>
      </c>
      <c r="O2027" s="498">
        <v>6243</v>
      </c>
      <c r="P2027" s="511">
        <v>1.0771221532091098</v>
      </c>
      <c r="Q2027" s="499">
        <v>416.2</v>
      </c>
    </row>
    <row r="2028" spans="1:17" ht="14.4" customHeight="1" x14ac:dyDescent="0.3">
      <c r="A2028" s="494" t="s">
        <v>2719</v>
      </c>
      <c r="B2028" s="495" t="s">
        <v>2082</v>
      </c>
      <c r="C2028" s="495" t="s">
        <v>2057</v>
      </c>
      <c r="D2028" s="495" t="s">
        <v>2378</v>
      </c>
      <c r="E2028" s="495" t="s">
        <v>2379</v>
      </c>
      <c r="F2028" s="498">
        <v>4</v>
      </c>
      <c r="G2028" s="498">
        <v>1696</v>
      </c>
      <c r="H2028" s="498">
        <v>1</v>
      </c>
      <c r="I2028" s="498">
        <v>424</v>
      </c>
      <c r="J2028" s="498">
        <v>5</v>
      </c>
      <c r="K2028" s="498">
        <v>2125</v>
      </c>
      <c r="L2028" s="498">
        <v>1.2529481132075471</v>
      </c>
      <c r="M2028" s="498">
        <v>425</v>
      </c>
      <c r="N2028" s="498">
        <v>4</v>
      </c>
      <c r="O2028" s="498">
        <v>1708</v>
      </c>
      <c r="P2028" s="511">
        <v>1.0070754716981132</v>
      </c>
      <c r="Q2028" s="499">
        <v>427</v>
      </c>
    </row>
    <row r="2029" spans="1:17" ht="14.4" customHeight="1" x14ac:dyDescent="0.3">
      <c r="A2029" s="494" t="s">
        <v>2719</v>
      </c>
      <c r="B2029" s="495" t="s">
        <v>2082</v>
      </c>
      <c r="C2029" s="495" t="s">
        <v>2057</v>
      </c>
      <c r="D2029" s="495" t="s">
        <v>2380</v>
      </c>
      <c r="E2029" s="495" t="s">
        <v>2381</v>
      </c>
      <c r="F2029" s="498">
        <v>6</v>
      </c>
      <c r="G2029" s="498">
        <v>12696</v>
      </c>
      <c r="H2029" s="498">
        <v>1</v>
      </c>
      <c r="I2029" s="498">
        <v>2116</v>
      </c>
      <c r="J2029" s="498">
        <v>53</v>
      </c>
      <c r="K2029" s="498">
        <v>112254</v>
      </c>
      <c r="L2029" s="498">
        <v>8.841682419659735</v>
      </c>
      <c r="M2029" s="498">
        <v>2118</v>
      </c>
      <c r="N2029" s="498">
        <v>54</v>
      </c>
      <c r="O2029" s="498">
        <v>114474</v>
      </c>
      <c r="P2029" s="511">
        <v>9.0165406427221164</v>
      </c>
      <c r="Q2029" s="499">
        <v>2119.8888888888887</v>
      </c>
    </row>
    <row r="2030" spans="1:17" ht="14.4" customHeight="1" x14ac:dyDescent="0.3">
      <c r="A2030" s="494" t="s">
        <v>2719</v>
      </c>
      <c r="B2030" s="495" t="s">
        <v>2082</v>
      </c>
      <c r="C2030" s="495" t="s">
        <v>2057</v>
      </c>
      <c r="D2030" s="495" t="s">
        <v>2382</v>
      </c>
      <c r="E2030" s="495" t="s">
        <v>2315</v>
      </c>
      <c r="F2030" s="498">
        <v>22</v>
      </c>
      <c r="G2030" s="498">
        <v>40964</v>
      </c>
      <c r="H2030" s="498">
        <v>1</v>
      </c>
      <c r="I2030" s="498">
        <v>1862</v>
      </c>
      <c r="J2030" s="498">
        <v>30</v>
      </c>
      <c r="K2030" s="498">
        <v>55920</v>
      </c>
      <c r="L2030" s="498">
        <v>1.3651010643491845</v>
      </c>
      <c r="M2030" s="498">
        <v>1864</v>
      </c>
      <c r="N2030" s="498">
        <v>55</v>
      </c>
      <c r="O2030" s="498">
        <v>102598</v>
      </c>
      <c r="P2030" s="511">
        <v>2.504589395566839</v>
      </c>
      <c r="Q2030" s="499">
        <v>1865.4181818181819</v>
      </c>
    </row>
    <row r="2031" spans="1:17" ht="14.4" customHeight="1" x14ac:dyDescent="0.3">
      <c r="A2031" s="494" t="s">
        <v>2719</v>
      </c>
      <c r="B2031" s="495" t="s">
        <v>2082</v>
      </c>
      <c r="C2031" s="495" t="s">
        <v>2057</v>
      </c>
      <c r="D2031" s="495" t="s">
        <v>2387</v>
      </c>
      <c r="E2031" s="495" t="s">
        <v>2388</v>
      </c>
      <c r="F2031" s="498">
        <v>3</v>
      </c>
      <c r="G2031" s="498">
        <v>2730</v>
      </c>
      <c r="H2031" s="498">
        <v>1</v>
      </c>
      <c r="I2031" s="498">
        <v>910</v>
      </c>
      <c r="J2031" s="498">
        <v>2</v>
      </c>
      <c r="K2031" s="498">
        <v>1824</v>
      </c>
      <c r="L2031" s="498">
        <v>0.66813186813186809</v>
      </c>
      <c r="M2031" s="498">
        <v>912</v>
      </c>
      <c r="N2031" s="498">
        <v>2</v>
      </c>
      <c r="O2031" s="498">
        <v>1827</v>
      </c>
      <c r="P2031" s="511">
        <v>0.66923076923076918</v>
      </c>
      <c r="Q2031" s="499">
        <v>913.5</v>
      </c>
    </row>
    <row r="2032" spans="1:17" ht="14.4" customHeight="1" x14ac:dyDescent="0.3">
      <c r="A2032" s="494" t="s">
        <v>2719</v>
      </c>
      <c r="B2032" s="495" t="s">
        <v>2082</v>
      </c>
      <c r="C2032" s="495" t="s">
        <v>2057</v>
      </c>
      <c r="D2032" s="495" t="s">
        <v>2391</v>
      </c>
      <c r="E2032" s="495" t="s">
        <v>2392</v>
      </c>
      <c r="F2032" s="498">
        <v>15</v>
      </c>
      <c r="G2032" s="498">
        <v>125670</v>
      </c>
      <c r="H2032" s="498">
        <v>1</v>
      </c>
      <c r="I2032" s="498">
        <v>8378</v>
      </c>
      <c r="J2032" s="498">
        <v>18</v>
      </c>
      <c r="K2032" s="498">
        <v>150912</v>
      </c>
      <c r="L2032" s="498">
        <v>1.2008593936500358</v>
      </c>
      <c r="M2032" s="498">
        <v>8384</v>
      </c>
      <c r="N2032" s="498">
        <v>36</v>
      </c>
      <c r="O2032" s="498">
        <v>302022</v>
      </c>
      <c r="P2032" s="511">
        <v>2.4032943423251374</v>
      </c>
      <c r="Q2032" s="499">
        <v>8389.5</v>
      </c>
    </row>
    <row r="2033" spans="1:17" ht="14.4" customHeight="1" x14ac:dyDescent="0.3">
      <c r="A2033" s="494" t="s">
        <v>2719</v>
      </c>
      <c r="B2033" s="495" t="s">
        <v>2082</v>
      </c>
      <c r="C2033" s="495" t="s">
        <v>2057</v>
      </c>
      <c r="D2033" s="495" t="s">
        <v>2397</v>
      </c>
      <c r="E2033" s="495" t="s">
        <v>2398</v>
      </c>
      <c r="F2033" s="498">
        <v>1</v>
      </c>
      <c r="G2033" s="498">
        <v>0</v>
      </c>
      <c r="H2033" s="498"/>
      <c r="I2033" s="498">
        <v>0</v>
      </c>
      <c r="J2033" s="498">
        <v>1</v>
      </c>
      <c r="K2033" s="498">
        <v>0</v>
      </c>
      <c r="L2033" s="498"/>
      <c r="M2033" s="498">
        <v>0</v>
      </c>
      <c r="N2033" s="498">
        <v>4</v>
      </c>
      <c r="O2033" s="498">
        <v>0</v>
      </c>
      <c r="P2033" s="511"/>
      <c r="Q2033" s="499">
        <v>0</v>
      </c>
    </row>
    <row r="2034" spans="1:17" ht="14.4" customHeight="1" x14ac:dyDescent="0.3">
      <c r="A2034" s="494" t="s">
        <v>2719</v>
      </c>
      <c r="B2034" s="495" t="s">
        <v>2082</v>
      </c>
      <c r="C2034" s="495" t="s">
        <v>2057</v>
      </c>
      <c r="D2034" s="495" t="s">
        <v>2399</v>
      </c>
      <c r="E2034" s="495" t="s">
        <v>2400</v>
      </c>
      <c r="F2034" s="498">
        <v>1</v>
      </c>
      <c r="G2034" s="498">
        <v>1988</v>
      </c>
      <c r="H2034" s="498">
        <v>1</v>
      </c>
      <c r="I2034" s="498">
        <v>1988</v>
      </c>
      <c r="J2034" s="498">
        <v>2</v>
      </c>
      <c r="K2034" s="498">
        <v>3986</v>
      </c>
      <c r="L2034" s="498">
        <v>2.0050301810865192</v>
      </c>
      <c r="M2034" s="498">
        <v>1993</v>
      </c>
      <c r="N2034" s="498">
        <v>2</v>
      </c>
      <c r="O2034" s="498">
        <v>4002</v>
      </c>
      <c r="P2034" s="511">
        <v>2.0130784708249498</v>
      </c>
      <c r="Q2034" s="499">
        <v>2001</v>
      </c>
    </row>
    <row r="2035" spans="1:17" ht="14.4" customHeight="1" x14ac:dyDescent="0.3">
      <c r="A2035" s="494" t="s">
        <v>2719</v>
      </c>
      <c r="B2035" s="495" t="s">
        <v>2082</v>
      </c>
      <c r="C2035" s="495" t="s">
        <v>2057</v>
      </c>
      <c r="D2035" s="495" t="s">
        <v>2503</v>
      </c>
      <c r="E2035" s="495" t="s">
        <v>2504</v>
      </c>
      <c r="F2035" s="498"/>
      <c r="G2035" s="498"/>
      <c r="H2035" s="498"/>
      <c r="I2035" s="498"/>
      <c r="J2035" s="498"/>
      <c r="K2035" s="498"/>
      <c r="L2035" s="498"/>
      <c r="M2035" s="498"/>
      <c r="N2035" s="498">
        <v>2</v>
      </c>
      <c r="O2035" s="498">
        <v>11386</v>
      </c>
      <c r="P2035" s="511"/>
      <c r="Q2035" s="499">
        <v>5693</v>
      </c>
    </row>
    <row r="2036" spans="1:17" ht="14.4" customHeight="1" x14ac:dyDescent="0.3">
      <c r="A2036" s="494" t="s">
        <v>2719</v>
      </c>
      <c r="B2036" s="495" t="s">
        <v>2082</v>
      </c>
      <c r="C2036" s="495" t="s">
        <v>2057</v>
      </c>
      <c r="D2036" s="495" t="s">
        <v>2401</v>
      </c>
      <c r="E2036" s="495" t="s">
        <v>2402</v>
      </c>
      <c r="F2036" s="498">
        <v>1</v>
      </c>
      <c r="G2036" s="498">
        <v>913</v>
      </c>
      <c r="H2036" s="498">
        <v>1</v>
      </c>
      <c r="I2036" s="498">
        <v>913</v>
      </c>
      <c r="J2036" s="498">
        <v>1</v>
      </c>
      <c r="K2036" s="498">
        <v>914</v>
      </c>
      <c r="L2036" s="498">
        <v>1.0010952902519168</v>
      </c>
      <c r="M2036" s="498">
        <v>914</v>
      </c>
      <c r="N2036" s="498"/>
      <c r="O2036" s="498"/>
      <c r="P2036" s="511"/>
      <c r="Q2036" s="499"/>
    </row>
    <row r="2037" spans="1:17" ht="14.4" customHeight="1" x14ac:dyDescent="0.3">
      <c r="A2037" s="494" t="s">
        <v>2719</v>
      </c>
      <c r="B2037" s="495" t="s">
        <v>2082</v>
      </c>
      <c r="C2037" s="495" t="s">
        <v>2057</v>
      </c>
      <c r="D2037" s="495" t="s">
        <v>2405</v>
      </c>
      <c r="E2037" s="495" t="s">
        <v>2406</v>
      </c>
      <c r="F2037" s="498"/>
      <c r="G2037" s="498"/>
      <c r="H2037" s="498"/>
      <c r="I2037" s="498"/>
      <c r="J2037" s="498"/>
      <c r="K2037" s="498"/>
      <c r="L2037" s="498"/>
      <c r="M2037" s="498"/>
      <c r="N2037" s="498">
        <v>2</v>
      </c>
      <c r="O2037" s="498">
        <v>1118</v>
      </c>
      <c r="P2037" s="511"/>
      <c r="Q2037" s="499">
        <v>559</v>
      </c>
    </row>
    <row r="2038" spans="1:17" ht="14.4" customHeight="1" thickBot="1" x14ac:dyDescent="0.35">
      <c r="A2038" s="500" t="s">
        <v>2719</v>
      </c>
      <c r="B2038" s="501" t="s">
        <v>2082</v>
      </c>
      <c r="C2038" s="501" t="s">
        <v>2057</v>
      </c>
      <c r="D2038" s="501" t="s">
        <v>2407</v>
      </c>
      <c r="E2038" s="501" t="s">
        <v>2408</v>
      </c>
      <c r="F2038" s="504"/>
      <c r="G2038" s="504"/>
      <c r="H2038" s="504"/>
      <c r="I2038" s="504"/>
      <c r="J2038" s="504">
        <v>1</v>
      </c>
      <c r="K2038" s="504">
        <v>365</v>
      </c>
      <c r="L2038" s="504"/>
      <c r="M2038" s="504">
        <v>365</v>
      </c>
      <c r="N2038" s="504"/>
      <c r="O2038" s="504"/>
      <c r="P2038" s="512"/>
      <c r="Q2038" s="505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86" t="s">
        <v>100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</row>
    <row r="2" spans="1:13" ht="14.4" customHeight="1" x14ac:dyDescent="0.3">
      <c r="A2" s="273" t="s">
        <v>291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5"/>
      <c r="C3" s="265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5"/>
      <c r="C4" s="265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5"/>
      <c r="C5" s="265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5"/>
      <c r="C6" s="265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5"/>
      <c r="C7" s="265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5"/>
      <c r="C8" s="265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5"/>
      <c r="C9" s="265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5"/>
      <c r="C10" s="265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5"/>
      <c r="C11" s="265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5"/>
      <c r="C12" s="265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5"/>
      <c r="C13" s="265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5"/>
      <c r="C14" s="265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5"/>
      <c r="C15" s="265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5"/>
      <c r="C16" s="265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5"/>
      <c r="C17" s="265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5"/>
      <c r="C18" s="265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5"/>
      <c r="C19" s="265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5"/>
      <c r="C20" s="265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5"/>
      <c r="C21" s="265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5"/>
      <c r="C22" s="265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5"/>
      <c r="C23" s="265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5"/>
      <c r="C24" s="265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5"/>
      <c r="C25" s="265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5"/>
      <c r="C26" s="265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5"/>
      <c r="C27" s="265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5"/>
      <c r="C28" s="265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5"/>
      <c r="C29" s="265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5"/>
      <c r="C30" s="265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45" t="s">
        <v>72</v>
      </c>
      <c r="C31" s="446"/>
      <c r="D31" s="446"/>
      <c r="E31" s="447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6"/>
      <c r="H32" s="266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6">
        <v>0</v>
      </c>
      <c r="H33" s="267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6">
        <v>1</v>
      </c>
      <c r="H34" s="267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8"/>
      <c r="H35" s="268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8"/>
      <c r="H36" s="268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8"/>
      <c r="H37" s="268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8"/>
      <c r="H38" s="268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8"/>
      <c r="H39" s="268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8"/>
      <c r="H40" s="268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8"/>
      <c r="H41" s="268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8"/>
      <c r="H42" s="268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8"/>
      <c r="H43" s="268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8"/>
      <c r="H44" s="268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8"/>
      <c r="H45" s="268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61" customWidth="1"/>
    <col min="2" max="2" width="7.77734375" style="137" customWidth="1"/>
    <col min="3" max="3" width="7.21875" style="161" hidden="1" customWidth="1"/>
    <col min="4" max="4" width="7.77734375" style="137" customWidth="1"/>
    <col min="5" max="5" width="7.21875" style="161" hidden="1" customWidth="1"/>
    <col min="6" max="6" width="7.77734375" style="137" customWidth="1"/>
    <col min="7" max="7" width="7.77734375" style="244" customWidth="1"/>
    <col min="8" max="8" width="7.77734375" style="137" customWidth="1"/>
    <col min="9" max="9" width="7.21875" style="161" hidden="1" customWidth="1"/>
    <col min="10" max="10" width="7.77734375" style="137" customWidth="1"/>
    <col min="11" max="11" width="7.21875" style="161" hidden="1" customWidth="1"/>
    <col min="12" max="12" width="7.77734375" style="137" customWidth="1"/>
    <col min="13" max="13" width="7.77734375" style="244" customWidth="1"/>
    <col min="14" max="16384" width="8.88671875" style="161"/>
  </cols>
  <sheetData>
    <row r="1" spans="1:13" ht="18.600000000000001" customHeight="1" thickBot="1" x14ac:dyDescent="0.4">
      <c r="A1" s="365" t="s">
        <v>140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ht="14.4" customHeight="1" thickBot="1" x14ac:dyDescent="0.35">
      <c r="A2" s="273" t="s">
        <v>291</v>
      </c>
      <c r="B2" s="260"/>
      <c r="C2" s="142"/>
      <c r="D2" s="260"/>
      <c r="E2" s="142"/>
      <c r="F2" s="260"/>
      <c r="G2" s="261"/>
      <c r="H2" s="260"/>
      <c r="I2" s="142"/>
      <c r="J2" s="260"/>
      <c r="K2" s="142"/>
      <c r="L2" s="260"/>
      <c r="M2" s="261"/>
    </row>
    <row r="3" spans="1:13" ht="14.4" customHeight="1" thickBot="1" x14ac:dyDescent="0.35">
      <c r="A3" s="254" t="s">
        <v>141</v>
      </c>
      <c r="B3" s="255">
        <f>SUBTOTAL(9,B6:B1048576)</f>
        <v>0</v>
      </c>
      <c r="C3" s="256">
        <f t="shared" ref="C3:L3" si="0">SUBTOTAL(9,C6:C1048576)</f>
        <v>0</v>
      </c>
      <c r="D3" s="256">
        <f t="shared" si="0"/>
        <v>0</v>
      </c>
      <c r="E3" s="256">
        <f t="shared" si="0"/>
        <v>0</v>
      </c>
      <c r="F3" s="256">
        <f t="shared" si="0"/>
        <v>0</v>
      </c>
      <c r="G3" s="259" t="str">
        <f>IF(B3&lt;&gt;0,F3/B3,"")</f>
        <v/>
      </c>
      <c r="H3" s="255">
        <f t="shared" si="0"/>
        <v>-866.13</v>
      </c>
      <c r="I3" s="256">
        <f t="shared" si="0"/>
        <v>1</v>
      </c>
      <c r="J3" s="256">
        <f t="shared" si="0"/>
        <v>0</v>
      </c>
      <c r="K3" s="256">
        <f t="shared" si="0"/>
        <v>0</v>
      </c>
      <c r="L3" s="256">
        <f t="shared" si="0"/>
        <v>0</v>
      </c>
      <c r="M3" s="257">
        <f>IF(H3&lt;&gt;0,L3/H3,"")</f>
        <v>0</v>
      </c>
    </row>
    <row r="4" spans="1:13" ht="14.4" customHeight="1" x14ac:dyDescent="0.3">
      <c r="A4" s="448" t="s">
        <v>103</v>
      </c>
      <c r="B4" s="431" t="s">
        <v>109</v>
      </c>
      <c r="C4" s="432"/>
      <c r="D4" s="432"/>
      <c r="E4" s="432"/>
      <c r="F4" s="432"/>
      <c r="G4" s="433"/>
      <c r="H4" s="431" t="s">
        <v>110</v>
      </c>
      <c r="I4" s="432"/>
      <c r="J4" s="432"/>
      <c r="K4" s="432"/>
      <c r="L4" s="432"/>
      <c r="M4" s="433"/>
    </row>
    <row r="5" spans="1:13" s="242" customFormat="1" ht="14.4" customHeight="1" thickBot="1" x14ac:dyDescent="0.35">
      <c r="A5" s="642"/>
      <c r="B5" s="643">
        <v>2012</v>
      </c>
      <c r="C5" s="644"/>
      <c r="D5" s="644">
        <v>2013</v>
      </c>
      <c r="E5" s="644"/>
      <c r="F5" s="644">
        <v>2014</v>
      </c>
      <c r="G5" s="622" t="s">
        <v>2</v>
      </c>
      <c r="H5" s="643">
        <v>2012</v>
      </c>
      <c r="I5" s="644"/>
      <c r="J5" s="644">
        <v>2013</v>
      </c>
      <c r="K5" s="644"/>
      <c r="L5" s="644">
        <v>2014</v>
      </c>
      <c r="M5" s="622" t="s">
        <v>2</v>
      </c>
    </row>
    <row r="6" spans="1:13" ht="14.4" customHeight="1" thickBot="1" x14ac:dyDescent="0.35">
      <c r="A6" s="647" t="s">
        <v>809</v>
      </c>
      <c r="B6" s="645"/>
      <c r="C6" s="646"/>
      <c r="D6" s="645"/>
      <c r="E6" s="646"/>
      <c r="F6" s="645"/>
      <c r="G6" s="341"/>
      <c r="H6" s="645">
        <v>-866.13</v>
      </c>
      <c r="I6" s="646">
        <v>1</v>
      </c>
      <c r="J6" s="645"/>
      <c r="K6" s="646"/>
      <c r="L6" s="645"/>
      <c r="M6" s="34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1" customWidth="1"/>
    <col min="8" max="9" width="9.33203125" style="241" hidden="1" customWidth="1"/>
    <col min="10" max="11" width="11.109375" style="241" customWidth="1"/>
    <col min="12" max="13" width="9.33203125" style="241" hidden="1" customWidth="1"/>
    <col min="14" max="15" width="11.109375" style="241" customWidth="1"/>
    <col min="16" max="16" width="11.109375" style="244" customWidth="1"/>
    <col min="17" max="17" width="11.109375" style="241" customWidth="1"/>
    <col min="18" max="16384" width="8.88671875" style="161"/>
  </cols>
  <sheetData>
    <row r="1" spans="1:17" ht="18.600000000000001" customHeight="1" thickBot="1" x14ac:dyDescent="0.4">
      <c r="A1" s="365" t="s">
        <v>2725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73" t="s">
        <v>291</v>
      </c>
      <c r="B2" s="142"/>
      <c r="C2" s="142"/>
      <c r="D2" s="142"/>
      <c r="E2" s="142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1"/>
      <c r="Q2" s="264"/>
    </row>
    <row r="3" spans="1:17" ht="14.4" customHeight="1" thickBot="1" x14ac:dyDescent="0.35">
      <c r="E3" s="100" t="s">
        <v>141</v>
      </c>
      <c r="F3" s="131">
        <f t="shared" ref="F3:O3" si="0">SUBTOTAL(9,F6:F1048576)</f>
        <v>-0.08</v>
      </c>
      <c r="G3" s="135">
        <f t="shared" si="0"/>
        <v>-866.13</v>
      </c>
      <c r="H3" s="136"/>
      <c r="I3" s="136"/>
      <c r="J3" s="131">
        <f t="shared" si="0"/>
        <v>0</v>
      </c>
      <c r="K3" s="135">
        <f t="shared" si="0"/>
        <v>0</v>
      </c>
      <c r="L3" s="136"/>
      <c r="M3" s="136"/>
      <c r="N3" s="131">
        <f t="shared" si="0"/>
        <v>0</v>
      </c>
      <c r="O3" s="135">
        <f t="shared" si="0"/>
        <v>0</v>
      </c>
      <c r="P3" s="111">
        <f>IF(G3=0,"",O3/G3)</f>
        <v>0</v>
      </c>
      <c r="Q3" s="133" t="str">
        <f>IF(N3=0,"",O3/N3)</f>
        <v/>
      </c>
    </row>
    <row r="4" spans="1:17" ht="14.4" customHeight="1" x14ac:dyDescent="0.3">
      <c r="A4" s="436" t="s">
        <v>70</v>
      </c>
      <c r="B4" s="435" t="s">
        <v>104</v>
      </c>
      <c r="C4" s="436" t="s">
        <v>105</v>
      </c>
      <c r="D4" s="437" t="s">
        <v>77</v>
      </c>
      <c r="E4" s="438" t="s">
        <v>11</v>
      </c>
      <c r="F4" s="442">
        <v>2012</v>
      </c>
      <c r="G4" s="443"/>
      <c r="H4" s="134"/>
      <c r="I4" s="134"/>
      <c r="J4" s="442">
        <v>2013</v>
      </c>
      <c r="K4" s="443"/>
      <c r="L4" s="134"/>
      <c r="M4" s="134"/>
      <c r="N4" s="442">
        <v>2014</v>
      </c>
      <c r="O4" s="443"/>
      <c r="P4" s="444" t="s">
        <v>2</v>
      </c>
      <c r="Q4" s="434" t="s">
        <v>107</v>
      </c>
    </row>
    <row r="5" spans="1:17" ht="14.4" customHeight="1" thickBot="1" x14ac:dyDescent="0.35">
      <c r="A5" s="629"/>
      <c r="B5" s="628"/>
      <c r="C5" s="629"/>
      <c r="D5" s="630"/>
      <c r="E5" s="631"/>
      <c r="F5" s="638" t="s">
        <v>78</v>
      </c>
      <c r="G5" s="639" t="s">
        <v>14</v>
      </c>
      <c r="H5" s="640"/>
      <c r="I5" s="640"/>
      <c r="J5" s="638" t="s">
        <v>78</v>
      </c>
      <c r="K5" s="639" t="s">
        <v>14</v>
      </c>
      <c r="L5" s="640"/>
      <c r="M5" s="640"/>
      <c r="N5" s="638" t="s">
        <v>78</v>
      </c>
      <c r="O5" s="639" t="s">
        <v>14</v>
      </c>
      <c r="P5" s="641"/>
      <c r="Q5" s="636"/>
    </row>
    <row r="6" spans="1:17" ht="14.4" customHeight="1" thickBot="1" x14ac:dyDescent="0.35">
      <c r="A6" s="516" t="s">
        <v>507</v>
      </c>
      <c r="B6" s="646" t="s">
        <v>2082</v>
      </c>
      <c r="C6" s="646" t="s">
        <v>2083</v>
      </c>
      <c r="D6" s="646" t="s">
        <v>2111</v>
      </c>
      <c r="E6" s="646" t="s">
        <v>706</v>
      </c>
      <c r="F6" s="517">
        <v>-0.08</v>
      </c>
      <c r="G6" s="517">
        <v>-866.13</v>
      </c>
      <c r="H6" s="517">
        <v>1</v>
      </c>
      <c r="I6" s="517">
        <v>10826.625</v>
      </c>
      <c r="J6" s="517"/>
      <c r="K6" s="517"/>
      <c r="L6" s="517"/>
      <c r="M6" s="517"/>
      <c r="N6" s="517"/>
      <c r="O6" s="517"/>
      <c r="P6" s="341"/>
      <c r="Q6" s="518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61" bestFit="1" customWidth="1"/>
    <col min="2" max="3" width="9.5546875" style="161" customWidth="1"/>
    <col min="4" max="4" width="2.21875" style="161" customWidth="1"/>
    <col min="5" max="8" width="9.5546875" style="161" customWidth="1"/>
    <col min="9" max="16384" width="8.88671875" style="161"/>
  </cols>
  <sheetData>
    <row r="1" spans="1:8" ht="18.600000000000001" customHeight="1" thickBot="1" x14ac:dyDescent="0.4">
      <c r="A1" s="356" t="s">
        <v>150</v>
      </c>
      <c r="B1" s="356"/>
      <c r="C1" s="356"/>
      <c r="D1" s="356"/>
      <c r="E1" s="356"/>
      <c r="F1" s="356"/>
      <c r="G1" s="357"/>
      <c r="H1" s="357"/>
    </row>
    <row r="2" spans="1:8" ht="14.4" customHeight="1" thickBot="1" x14ac:dyDescent="0.35">
      <c r="A2" s="273" t="s">
        <v>291</v>
      </c>
      <c r="B2" s="142"/>
      <c r="C2" s="142"/>
      <c r="D2" s="142"/>
      <c r="E2" s="142"/>
      <c r="F2" s="142"/>
    </row>
    <row r="3" spans="1:8" ht="14.4" customHeight="1" x14ac:dyDescent="0.3">
      <c r="A3" s="358"/>
      <c r="B3" s="138">
        <v>2012</v>
      </c>
      <c r="C3" s="40">
        <v>2013</v>
      </c>
      <c r="D3" s="7"/>
      <c r="E3" s="362">
        <v>2014</v>
      </c>
      <c r="F3" s="363"/>
      <c r="G3" s="363"/>
      <c r="H3" s="364"/>
    </row>
    <row r="4" spans="1:8" ht="14.4" customHeight="1" thickBot="1" x14ac:dyDescent="0.35">
      <c r="A4" s="359"/>
      <c r="B4" s="360" t="s">
        <v>79</v>
      </c>
      <c r="C4" s="361"/>
      <c r="D4" s="7"/>
      <c r="E4" s="159" t="s">
        <v>79</v>
      </c>
      <c r="F4" s="140" t="s">
        <v>80</v>
      </c>
      <c r="G4" s="140" t="s">
        <v>69</v>
      </c>
      <c r="H4" s="141" t="s">
        <v>81</v>
      </c>
    </row>
    <row r="5" spans="1:8" ht="14.4" customHeight="1" x14ac:dyDescent="0.3">
      <c r="A5" s="143" t="str">
        <f>HYPERLINK("#'Léky Žádanky'!A1","Léky (Kč)")</f>
        <v>Léky (Kč)</v>
      </c>
      <c r="B5" s="27">
        <v>5951.5092599999989</v>
      </c>
      <c r="C5" s="29">
        <v>5825.9347699999989</v>
      </c>
      <c r="D5" s="8"/>
      <c r="E5" s="148">
        <v>6360.7701100000058</v>
      </c>
      <c r="F5" s="28">
        <v>6592.4015911239248</v>
      </c>
      <c r="G5" s="147">
        <f>E5-F5</f>
        <v>-231.631481123919</v>
      </c>
      <c r="H5" s="153">
        <f>IF(F5&lt;0.00000001,"",E5/F5)</f>
        <v>0.96486386972605098</v>
      </c>
    </row>
    <row r="6" spans="1:8" ht="14.4" customHeight="1" x14ac:dyDescent="0.3">
      <c r="A6" s="143" t="str">
        <f>HYPERLINK("#'Materiál Žádanky'!A1","Materiál - SZM (Kč)")</f>
        <v>Materiál - SZM (Kč)</v>
      </c>
      <c r="B6" s="10">
        <v>14070.063719999998</v>
      </c>
      <c r="C6" s="31">
        <v>15475.791680000002</v>
      </c>
      <c r="D6" s="8"/>
      <c r="E6" s="149">
        <v>20091.309460000011</v>
      </c>
      <c r="F6" s="30">
        <v>17123.073827169927</v>
      </c>
      <c r="G6" s="150">
        <f>E6-F6</f>
        <v>2968.2356328300848</v>
      </c>
      <c r="H6" s="154">
        <f>IF(F6&lt;0.00000001,"",E6/F6)</f>
        <v>1.1733471258016921</v>
      </c>
    </row>
    <row r="7" spans="1:8" ht="14.4" customHeight="1" x14ac:dyDescent="0.3">
      <c r="A7" s="143" t="str">
        <f>HYPERLINK("#'Osobní náklady'!A1","Osobní náklady (Kč) *")</f>
        <v>Osobní náklady (Kč) *</v>
      </c>
      <c r="B7" s="10">
        <v>30210.784549999997</v>
      </c>
      <c r="C7" s="31">
        <v>28149.684539999998</v>
      </c>
      <c r="D7" s="8"/>
      <c r="E7" s="149">
        <v>30284.070630000031</v>
      </c>
      <c r="F7" s="30">
        <v>29503.5</v>
      </c>
      <c r="G7" s="150">
        <f>E7-F7</f>
        <v>780.57063000003109</v>
      </c>
      <c r="H7" s="154">
        <f>IF(F7&lt;0.00000001,"",E7/F7)</f>
        <v>1.0264568824037836</v>
      </c>
    </row>
    <row r="8" spans="1:8" ht="14.4" customHeight="1" thickBot="1" x14ac:dyDescent="0.35">
      <c r="A8" s="1" t="s">
        <v>82</v>
      </c>
      <c r="B8" s="11">
        <v>28986.147960000002</v>
      </c>
      <c r="C8" s="33">
        <v>22115.479529999982</v>
      </c>
      <c r="D8" s="8"/>
      <c r="E8" s="151">
        <v>21288.272060000018</v>
      </c>
      <c r="F8" s="32">
        <v>25452.207100099939</v>
      </c>
      <c r="G8" s="152">
        <f>E8-F8</f>
        <v>-4163.935040099921</v>
      </c>
      <c r="H8" s="155">
        <f>IF(F8&lt;0.00000001,"",E8/F8)</f>
        <v>0.8364018089384645</v>
      </c>
    </row>
    <row r="9" spans="1:8" ht="14.4" customHeight="1" thickBot="1" x14ac:dyDescent="0.35">
      <c r="A9" s="2" t="s">
        <v>83</v>
      </c>
      <c r="B9" s="3">
        <v>79218.505489999996</v>
      </c>
      <c r="C9" s="35">
        <v>71566.890519999986</v>
      </c>
      <c r="D9" s="8"/>
      <c r="E9" s="3">
        <v>78024.422260000065</v>
      </c>
      <c r="F9" s="34">
        <v>78671.182518393791</v>
      </c>
      <c r="G9" s="34">
        <f>E9-F9</f>
        <v>-646.76025839372596</v>
      </c>
      <c r="H9" s="156">
        <f>IF(F9&lt;0.00000001,"",E9/F9)</f>
        <v>0.99177894322050508</v>
      </c>
    </row>
    <row r="10" spans="1:8" ht="14.4" customHeight="1" thickBot="1" x14ac:dyDescent="0.35">
      <c r="A10" s="12"/>
      <c r="B10" s="12"/>
      <c r="C10" s="139"/>
      <c r="D10" s="8"/>
      <c r="E10" s="12"/>
      <c r="F10" s="13"/>
    </row>
    <row r="11" spans="1:8" ht="14.4" customHeight="1" x14ac:dyDescent="0.3">
      <c r="A11" s="164" t="str">
        <f>HYPERLINK("#'ZV Vykáz.-A'!A1","Ambulance *")</f>
        <v>Ambulance *</v>
      </c>
      <c r="B11" s="9">
        <f>IF(ISERROR(VLOOKUP("Celkem:",'ZV Vykáz.-A'!A:F,2,0)),0,VLOOKUP("Celkem:",'ZV Vykáz.-A'!A:F,2,0)/1000)</f>
        <v>53296.525000000001</v>
      </c>
      <c r="C11" s="29">
        <f>IF(ISERROR(VLOOKUP("Celkem:",'ZV Vykáz.-A'!A:F,4,0)),0,VLOOKUP("Celkem:",'ZV Vykáz.-A'!A:F,4,0)/1000)</f>
        <v>55702.563340000001</v>
      </c>
      <c r="D11" s="8"/>
      <c r="E11" s="148">
        <f>IF(ISERROR(VLOOKUP("Celkem:",'ZV Vykáz.-A'!A:F,6,0)),0,VLOOKUP("Celkem:",'ZV Vykáz.-A'!A:F,6,0)/1000)</f>
        <v>63358.061999999998</v>
      </c>
      <c r="F11" s="28">
        <f>B11</f>
        <v>53296.525000000001</v>
      </c>
      <c r="G11" s="147">
        <f>E11-F11</f>
        <v>10061.536999999997</v>
      </c>
      <c r="H11" s="153">
        <f>IF(F11&lt;0.00000001,"",E11/F11)</f>
        <v>1.1887841092829223</v>
      </c>
    </row>
    <row r="12" spans="1:8" ht="14.4" customHeight="1" thickBot="1" x14ac:dyDescent="0.35">
      <c r="A12" s="16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B12</f>
        <v>0</v>
      </c>
      <c r="G12" s="152">
        <f>E12-F12</f>
        <v>0</v>
      </c>
      <c r="H12" s="155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53296.525000000001</v>
      </c>
      <c r="C13" s="37">
        <f>SUM(C11:C12)</f>
        <v>55702.563340000001</v>
      </c>
      <c r="D13" s="8"/>
      <c r="E13" s="5">
        <f>SUM(E11:E12)</f>
        <v>63358.061999999998</v>
      </c>
      <c r="F13" s="36">
        <f>SUM(F11:F12)</f>
        <v>53296.525000000001</v>
      </c>
      <c r="G13" s="36">
        <f>E13-F13</f>
        <v>10061.536999999997</v>
      </c>
      <c r="H13" s="157">
        <f>IF(F13&lt;0.00000001,"",E13/F13)</f>
        <v>1.1887841092829223</v>
      </c>
    </row>
    <row r="14" spans="1:8" ht="14.4" customHeight="1" thickBot="1" x14ac:dyDescent="0.35">
      <c r="A14" s="12"/>
      <c r="B14" s="12"/>
      <c r="C14" s="139"/>
      <c r="D14" s="8"/>
      <c r="E14" s="12"/>
      <c r="F14" s="13"/>
    </row>
    <row r="15" spans="1:8" ht="14.4" customHeight="1" thickBot="1" x14ac:dyDescent="0.35">
      <c r="A15" s="166" t="str">
        <f>HYPERLINK("#'HI Graf'!A1","Hospodářský index (Výnosy / Náklady) *")</f>
        <v>Hospodářský index (Výnosy / Náklady) *</v>
      </c>
      <c r="B15" s="6">
        <f>IF(B9=0,"",B13/B9)</f>
        <v>0.67277872348561019</v>
      </c>
      <c r="C15" s="39">
        <f>IF(C9=0,"",C13/C9)</f>
        <v>0.77832867874053346</v>
      </c>
      <c r="D15" s="8"/>
      <c r="E15" s="6">
        <f>IF(E9=0,"",E13/E9)</f>
        <v>0.81202859521179804</v>
      </c>
      <c r="F15" s="38">
        <f>IF(F9=0,"",F13/F9)</f>
        <v>0.67745930967211476</v>
      </c>
      <c r="G15" s="38">
        <f>IF(ISERROR(F15-E15),"",E15-F15)</f>
        <v>0.13456928553968328</v>
      </c>
      <c r="H15" s="158">
        <f>IF(ISERROR(F15-E15),"",IF(F15&lt;0.00000001,"",E15/F15))</f>
        <v>1.198638181833849</v>
      </c>
    </row>
    <row r="17" spans="1:8" ht="14.4" customHeight="1" x14ac:dyDescent="0.3">
      <c r="A17" s="144" t="s">
        <v>174</v>
      </c>
    </row>
    <row r="18" spans="1:8" ht="14.4" customHeight="1" x14ac:dyDescent="0.3">
      <c r="A18" s="326" t="s">
        <v>236</v>
      </c>
      <c r="B18" s="327"/>
      <c r="C18" s="327"/>
      <c r="D18" s="327"/>
      <c r="E18" s="327"/>
      <c r="F18" s="327"/>
      <c r="G18" s="327"/>
      <c r="H18" s="327"/>
    </row>
    <row r="19" spans="1:8" x14ac:dyDescent="0.3">
      <c r="A19" s="325" t="s">
        <v>235</v>
      </c>
      <c r="B19" s="327"/>
      <c r="C19" s="327"/>
      <c r="D19" s="327"/>
      <c r="E19" s="327"/>
      <c r="F19" s="327"/>
      <c r="G19" s="327"/>
      <c r="H19" s="327"/>
    </row>
    <row r="20" spans="1:8" ht="14.4" customHeight="1" x14ac:dyDescent="0.3">
      <c r="A20" s="145" t="s">
        <v>290</v>
      </c>
    </row>
    <row r="21" spans="1:8" ht="14.4" customHeight="1" x14ac:dyDescent="0.3">
      <c r="A21" s="145" t="s">
        <v>175</v>
      </c>
    </row>
    <row r="22" spans="1:8" ht="14.4" customHeight="1" x14ac:dyDescent="0.3">
      <c r="A22" s="146" t="s">
        <v>176</v>
      </c>
    </row>
    <row r="23" spans="1:8" ht="14.4" customHeight="1" x14ac:dyDescent="0.3">
      <c r="A23" s="146" t="s">
        <v>177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1"/>
    <col min="2" max="13" width="8.88671875" style="161" customWidth="1"/>
    <col min="14" max="16384" width="8.88671875" style="161"/>
  </cols>
  <sheetData>
    <row r="1" spans="1:13" ht="18.600000000000001" customHeight="1" thickBot="1" x14ac:dyDescent="0.4">
      <c r="A1" s="356" t="s">
        <v>114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ht="14.4" customHeight="1" x14ac:dyDescent="0.3">
      <c r="A2" s="273" t="s">
        <v>291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4.4" customHeight="1" x14ac:dyDescent="0.3">
      <c r="A3" s="232"/>
      <c r="B3" s="233" t="s">
        <v>88</v>
      </c>
      <c r="C3" s="234" t="s">
        <v>89</v>
      </c>
      <c r="D3" s="234" t="s">
        <v>90</v>
      </c>
      <c r="E3" s="233" t="s">
        <v>91</v>
      </c>
      <c r="F3" s="234" t="s">
        <v>92</v>
      </c>
      <c r="G3" s="234" t="s">
        <v>93</v>
      </c>
      <c r="H3" s="234" t="s">
        <v>94</v>
      </c>
      <c r="I3" s="234" t="s">
        <v>95</v>
      </c>
      <c r="J3" s="234" t="s">
        <v>96</v>
      </c>
      <c r="K3" s="234" t="s">
        <v>97</v>
      </c>
      <c r="L3" s="234" t="s">
        <v>98</v>
      </c>
      <c r="M3" s="234" t="s">
        <v>99</v>
      </c>
    </row>
    <row r="4" spans="1:13" ht="14.4" customHeight="1" x14ac:dyDescent="0.3">
      <c r="A4" s="232" t="s">
        <v>87</v>
      </c>
      <c r="B4" s="235">
        <f>(B10+B8)/B6</f>
        <v>0.99610019524528925</v>
      </c>
      <c r="C4" s="235">
        <f t="shared" ref="C4:M4" si="0">(C10+C8)/C6</f>
        <v>0.88051997297229789</v>
      </c>
      <c r="D4" s="235">
        <f t="shared" si="0"/>
        <v>0.87515642828427498</v>
      </c>
      <c r="E4" s="235">
        <f t="shared" si="0"/>
        <v>0.8696573453914066</v>
      </c>
      <c r="F4" s="235">
        <f t="shared" si="0"/>
        <v>0.85812195630558952</v>
      </c>
      <c r="G4" s="235">
        <f t="shared" si="0"/>
        <v>0.8120285952117976</v>
      </c>
      <c r="H4" s="235">
        <f t="shared" si="0"/>
        <v>0.8120285952117976</v>
      </c>
      <c r="I4" s="235">
        <f t="shared" si="0"/>
        <v>0.8120285952117976</v>
      </c>
      <c r="J4" s="235">
        <f t="shared" si="0"/>
        <v>0.8120285952117976</v>
      </c>
      <c r="K4" s="235">
        <f t="shared" si="0"/>
        <v>0.8120285952117976</v>
      </c>
      <c r="L4" s="235">
        <f t="shared" si="0"/>
        <v>0.8120285952117976</v>
      </c>
      <c r="M4" s="235">
        <f t="shared" si="0"/>
        <v>0.8120285952117976</v>
      </c>
    </row>
    <row r="5" spans="1:13" ht="14.4" customHeight="1" x14ac:dyDescent="0.3">
      <c r="A5" s="236" t="s">
        <v>53</v>
      </c>
      <c r="B5" s="235">
        <f>IF(ISERROR(VLOOKUP($A5,'Man Tab'!$A:$Q,COLUMN()+2,0)),0,VLOOKUP($A5,'Man Tab'!$A:$Q,COLUMN()+2,0))</f>
        <v>11532.574790000101</v>
      </c>
      <c r="C5" s="235">
        <f>IF(ISERROR(VLOOKUP($A5,'Man Tab'!$A:$Q,COLUMN()+2,0)),0,VLOOKUP($A5,'Man Tab'!$A:$Q,COLUMN()+2,0))</f>
        <v>12740.30221</v>
      </c>
      <c r="D5" s="235">
        <f>IF(ISERROR(VLOOKUP($A5,'Man Tab'!$A:$Q,COLUMN()+2,0)),0,VLOOKUP($A5,'Man Tab'!$A:$Q,COLUMN()+2,0))</f>
        <v>13115.909669999999</v>
      </c>
      <c r="E5" s="235">
        <f>IF(ISERROR(VLOOKUP($A5,'Man Tab'!$A:$Q,COLUMN()+2,0)),0,VLOOKUP($A5,'Man Tab'!$A:$Q,COLUMN()+2,0))</f>
        <v>12851.33288</v>
      </c>
      <c r="F5" s="235">
        <f>IF(ISERROR(VLOOKUP($A5,'Man Tab'!$A:$Q,COLUMN()+2,0)),0,VLOOKUP($A5,'Man Tab'!$A:$Q,COLUMN()+2,0))</f>
        <v>13275.48403</v>
      </c>
      <c r="G5" s="235">
        <f>IF(ISERROR(VLOOKUP($A5,'Man Tab'!$A:$Q,COLUMN()+2,0)),0,VLOOKUP($A5,'Man Tab'!$A:$Q,COLUMN()+2,0))</f>
        <v>14508.81868</v>
      </c>
      <c r="H5" s="235">
        <f>IF(ISERROR(VLOOKUP($A5,'Man Tab'!$A:$Q,COLUMN()+2,0)),0,VLOOKUP($A5,'Man Tab'!$A:$Q,COLUMN()+2,0))</f>
        <v>4.9406564584124654E-324</v>
      </c>
      <c r="I5" s="235">
        <f>IF(ISERROR(VLOOKUP($A5,'Man Tab'!$A:$Q,COLUMN()+2,0)),0,VLOOKUP($A5,'Man Tab'!$A:$Q,COLUMN()+2,0))</f>
        <v>4.9406564584124654E-324</v>
      </c>
      <c r="J5" s="235">
        <f>IF(ISERROR(VLOOKUP($A5,'Man Tab'!$A:$Q,COLUMN()+2,0)),0,VLOOKUP($A5,'Man Tab'!$A:$Q,COLUMN()+2,0))</f>
        <v>4.9406564584124654E-324</v>
      </c>
      <c r="K5" s="235">
        <f>IF(ISERROR(VLOOKUP($A5,'Man Tab'!$A:$Q,COLUMN()+2,0)),0,VLOOKUP($A5,'Man Tab'!$A:$Q,COLUMN()+2,0))</f>
        <v>4.9406564584124654E-324</v>
      </c>
      <c r="L5" s="235">
        <f>IF(ISERROR(VLOOKUP($A5,'Man Tab'!$A:$Q,COLUMN()+2,0)),0,VLOOKUP($A5,'Man Tab'!$A:$Q,COLUMN()+2,0))</f>
        <v>4.9406564584124654E-324</v>
      </c>
      <c r="M5" s="235">
        <f>IF(ISERROR(VLOOKUP($A5,'Man Tab'!$A:$Q,COLUMN()+2,0)),0,VLOOKUP($A5,'Man Tab'!$A:$Q,COLUMN()+2,0))</f>
        <v>4.9406564584124654E-324</v>
      </c>
    </row>
    <row r="6" spans="1:13" ht="14.4" customHeight="1" x14ac:dyDescent="0.3">
      <c r="A6" s="236" t="s">
        <v>83</v>
      </c>
      <c r="B6" s="237">
        <f>B5</f>
        <v>11532.574790000101</v>
      </c>
      <c r="C6" s="237">
        <f t="shared" ref="C6:M6" si="1">C5+B6</f>
        <v>24272.877000000102</v>
      </c>
      <c r="D6" s="237">
        <f t="shared" si="1"/>
        <v>37388.786670000103</v>
      </c>
      <c r="E6" s="237">
        <f t="shared" si="1"/>
        <v>50240.119550000105</v>
      </c>
      <c r="F6" s="237">
        <f t="shared" si="1"/>
        <v>63515.603580000105</v>
      </c>
      <c r="G6" s="237">
        <f t="shared" si="1"/>
        <v>78024.422260000109</v>
      </c>
      <c r="H6" s="237">
        <f t="shared" si="1"/>
        <v>78024.422260000109</v>
      </c>
      <c r="I6" s="237">
        <f t="shared" si="1"/>
        <v>78024.422260000109</v>
      </c>
      <c r="J6" s="237">
        <f t="shared" si="1"/>
        <v>78024.422260000109</v>
      </c>
      <c r="K6" s="237">
        <f t="shared" si="1"/>
        <v>78024.422260000109</v>
      </c>
      <c r="L6" s="237">
        <f t="shared" si="1"/>
        <v>78024.422260000109</v>
      </c>
      <c r="M6" s="237">
        <f t="shared" si="1"/>
        <v>78024.422260000109</v>
      </c>
    </row>
    <row r="7" spans="1:13" ht="14.4" customHeight="1" x14ac:dyDescent="0.3">
      <c r="A7" s="236" t="s">
        <v>112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</row>
    <row r="8" spans="1:13" ht="14.4" customHeight="1" x14ac:dyDescent="0.3">
      <c r="A8" s="236" t="s">
        <v>84</v>
      </c>
      <c r="B8" s="237">
        <f>B7*30</f>
        <v>0</v>
      </c>
      <c r="C8" s="237">
        <f t="shared" ref="C8:M8" si="2">C7*30</f>
        <v>0</v>
      </c>
      <c r="D8" s="237">
        <f t="shared" si="2"/>
        <v>0</v>
      </c>
      <c r="E8" s="237">
        <f t="shared" si="2"/>
        <v>0</v>
      </c>
      <c r="F8" s="237">
        <f t="shared" si="2"/>
        <v>0</v>
      </c>
      <c r="G8" s="237">
        <f t="shared" si="2"/>
        <v>0</v>
      </c>
      <c r="H8" s="237">
        <f t="shared" si="2"/>
        <v>0</v>
      </c>
      <c r="I8" s="237">
        <f t="shared" si="2"/>
        <v>0</v>
      </c>
      <c r="J8" s="237">
        <f t="shared" si="2"/>
        <v>0</v>
      </c>
      <c r="K8" s="237">
        <f t="shared" si="2"/>
        <v>0</v>
      </c>
      <c r="L8" s="237">
        <f t="shared" si="2"/>
        <v>0</v>
      </c>
      <c r="M8" s="237">
        <f t="shared" si="2"/>
        <v>0</v>
      </c>
    </row>
    <row r="9" spans="1:13" ht="14.4" customHeight="1" x14ac:dyDescent="0.3">
      <c r="A9" s="236" t="s">
        <v>113</v>
      </c>
      <c r="B9" s="236">
        <v>11487600</v>
      </c>
      <c r="C9" s="236">
        <v>9885153</v>
      </c>
      <c r="D9" s="236">
        <v>11348284</v>
      </c>
      <c r="E9" s="236">
        <v>10970652</v>
      </c>
      <c r="F9" s="236">
        <v>10812445</v>
      </c>
      <c r="G9" s="236">
        <v>8853928</v>
      </c>
      <c r="H9" s="236">
        <v>0</v>
      </c>
      <c r="I9" s="236">
        <v>0</v>
      </c>
      <c r="J9" s="236">
        <v>0</v>
      </c>
      <c r="K9" s="236">
        <v>0</v>
      </c>
      <c r="L9" s="236">
        <v>0</v>
      </c>
      <c r="M9" s="236">
        <v>0</v>
      </c>
    </row>
    <row r="10" spans="1:13" ht="14.4" customHeight="1" x14ac:dyDescent="0.3">
      <c r="A10" s="236" t="s">
        <v>85</v>
      </c>
      <c r="B10" s="237">
        <f>B9/1000</f>
        <v>11487.6</v>
      </c>
      <c r="C10" s="237">
        <f t="shared" ref="C10:M10" si="3">C9/1000+B10</f>
        <v>21372.753000000001</v>
      </c>
      <c r="D10" s="237">
        <f t="shared" si="3"/>
        <v>32721.037</v>
      </c>
      <c r="E10" s="237">
        <f t="shared" si="3"/>
        <v>43691.688999999998</v>
      </c>
      <c r="F10" s="237">
        <f t="shared" si="3"/>
        <v>54504.133999999998</v>
      </c>
      <c r="G10" s="237">
        <f t="shared" si="3"/>
        <v>63358.061999999998</v>
      </c>
      <c r="H10" s="237">
        <f t="shared" si="3"/>
        <v>63358.061999999998</v>
      </c>
      <c r="I10" s="237">
        <f t="shared" si="3"/>
        <v>63358.061999999998</v>
      </c>
      <c r="J10" s="237">
        <f t="shared" si="3"/>
        <v>63358.061999999998</v>
      </c>
      <c r="K10" s="237">
        <f t="shared" si="3"/>
        <v>63358.061999999998</v>
      </c>
      <c r="L10" s="237">
        <f t="shared" si="3"/>
        <v>63358.061999999998</v>
      </c>
      <c r="M10" s="237">
        <f t="shared" si="3"/>
        <v>63358.061999999998</v>
      </c>
    </row>
    <row r="11" spans="1:13" ht="14.4" customHeight="1" x14ac:dyDescent="0.3">
      <c r="A11" s="232"/>
      <c r="B11" s="232" t="s">
        <v>101</v>
      </c>
      <c r="C11" s="232">
        <f ca="1">IF(MONTH(TODAY())=1,12,MONTH(TODAY())-1)</f>
        <v>6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</row>
    <row r="12" spans="1:13" ht="14.4" customHeight="1" x14ac:dyDescent="0.3">
      <c r="A12" s="232">
        <v>0</v>
      </c>
      <c r="B12" s="235">
        <f>IF(ISERROR(HI!F15),#REF!,HI!F15)</f>
        <v>0.67745930967211476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</row>
    <row r="13" spans="1:13" ht="14.4" customHeight="1" x14ac:dyDescent="0.3">
      <c r="A13" s="232">
        <v>1</v>
      </c>
      <c r="B13" s="235">
        <f>IF(ISERROR(HI!F15),#REF!,HI!F15)</f>
        <v>0.67745930967211476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1" bestFit="1" customWidth="1"/>
    <col min="2" max="2" width="12.77734375" style="161" bestFit="1" customWidth="1"/>
    <col min="3" max="3" width="13.6640625" style="161" bestFit="1" customWidth="1"/>
    <col min="4" max="15" width="7.77734375" style="161" bestFit="1" customWidth="1"/>
    <col min="16" max="16" width="8.88671875" style="161" customWidth="1"/>
    <col min="17" max="17" width="6.6640625" style="161" bestFit="1" customWidth="1"/>
    <col min="18" max="16384" width="8.88671875" style="161"/>
  </cols>
  <sheetData>
    <row r="1" spans="1:17" s="238" customFormat="1" ht="18.600000000000001" customHeight="1" thickBot="1" x14ac:dyDescent="0.4">
      <c r="A1" s="365" t="s">
        <v>293</v>
      </c>
      <c r="B1" s="365"/>
      <c r="C1" s="365"/>
      <c r="D1" s="365"/>
      <c r="E1" s="365"/>
      <c r="F1" s="365"/>
      <c r="G1" s="365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17" s="238" customFormat="1" ht="14.4" customHeight="1" thickBot="1" x14ac:dyDescent="0.3">
      <c r="A2" s="273" t="s">
        <v>291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17" ht="14.4" customHeight="1" x14ac:dyDescent="0.3">
      <c r="A3" s="89"/>
      <c r="B3" s="366" t="s">
        <v>29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169"/>
      <c r="Q3" s="171"/>
    </row>
    <row r="4" spans="1:17" ht="14.4" customHeight="1" x14ac:dyDescent="0.3">
      <c r="A4" s="90"/>
      <c r="B4" s="20">
        <v>2014</v>
      </c>
      <c r="C4" s="170" t="s">
        <v>30</v>
      </c>
      <c r="D4" s="160" t="s">
        <v>180</v>
      </c>
      <c r="E4" s="160" t="s">
        <v>181</v>
      </c>
      <c r="F4" s="160" t="s">
        <v>182</v>
      </c>
      <c r="G4" s="160" t="s">
        <v>183</v>
      </c>
      <c r="H4" s="160" t="s">
        <v>184</v>
      </c>
      <c r="I4" s="160" t="s">
        <v>185</v>
      </c>
      <c r="J4" s="160" t="s">
        <v>186</v>
      </c>
      <c r="K4" s="160" t="s">
        <v>187</v>
      </c>
      <c r="L4" s="160" t="s">
        <v>188</v>
      </c>
      <c r="M4" s="160" t="s">
        <v>189</v>
      </c>
      <c r="N4" s="160" t="s">
        <v>190</v>
      </c>
      <c r="O4" s="160" t="s">
        <v>191</v>
      </c>
      <c r="P4" s="368" t="s">
        <v>3</v>
      </c>
      <c r="Q4" s="369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2.9643938750474793E-323</v>
      </c>
      <c r="Q6" s="118" t="s">
        <v>292</v>
      </c>
    </row>
    <row r="7" spans="1:17" ht="14.4" customHeight="1" x14ac:dyDescent="0.3">
      <c r="A7" s="15" t="s">
        <v>35</v>
      </c>
      <c r="B7" s="51">
        <v>13184.803182247801</v>
      </c>
      <c r="C7" s="52">
        <v>1098.73359852065</v>
      </c>
      <c r="D7" s="52">
        <v>1112.0706400000099</v>
      </c>
      <c r="E7" s="52">
        <v>1083.60484</v>
      </c>
      <c r="F7" s="52">
        <v>857.39793999999995</v>
      </c>
      <c r="G7" s="52">
        <v>1039.7194999999999</v>
      </c>
      <c r="H7" s="52">
        <v>1157.94316</v>
      </c>
      <c r="I7" s="52">
        <v>1110.03403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6360.7701100000004</v>
      </c>
      <c r="Q7" s="119">
        <v>0.96486386972600002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2.9643938750474793E-323</v>
      </c>
      <c r="Q8" s="119" t="s">
        <v>292</v>
      </c>
    </row>
    <row r="9" spans="1:17" ht="14.4" customHeight="1" x14ac:dyDescent="0.3">
      <c r="A9" s="15" t="s">
        <v>37</v>
      </c>
      <c r="B9" s="51">
        <v>34246.147654339897</v>
      </c>
      <c r="C9" s="52">
        <v>2853.8456378616602</v>
      </c>
      <c r="D9" s="52">
        <v>2406.4909200000102</v>
      </c>
      <c r="E9" s="52">
        <v>2987.9173099999998</v>
      </c>
      <c r="F9" s="52">
        <v>3650.70541</v>
      </c>
      <c r="G9" s="52">
        <v>3030.1563900000001</v>
      </c>
      <c r="H9" s="52">
        <v>3218.77232</v>
      </c>
      <c r="I9" s="52">
        <v>4797.2671099999998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20091.30946</v>
      </c>
      <c r="Q9" s="119">
        <v>1.173347125801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2.1375899999999999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2.1375899999999999</v>
      </c>
      <c r="Q10" s="119" t="s">
        <v>292</v>
      </c>
    </row>
    <row r="11" spans="1:17" ht="14.4" customHeight="1" x14ac:dyDescent="0.3">
      <c r="A11" s="15" t="s">
        <v>39</v>
      </c>
      <c r="B11" s="51">
        <v>941.43802341269804</v>
      </c>
      <c r="C11" s="52">
        <v>78.453168617724003</v>
      </c>
      <c r="D11" s="52">
        <v>34.869430000000001</v>
      </c>
      <c r="E11" s="52">
        <v>35.118229999999997</v>
      </c>
      <c r="F11" s="52">
        <v>34.131570000000004</v>
      </c>
      <c r="G11" s="52">
        <v>38.695909999999998</v>
      </c>
      <c r="H11" s="52">
        <v>30.043340000000001</v>
      </c>
      <c r="I11" s="52">
        <v>43.836019999999998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216.69450000000001</v>
      </c>
      <c r="Q11" s="119">
        <v>0.46034788187999998</v>
      </c>
    </row>
    <row r="12" spans="1:17" ht="14.4" customHeight="1" x14ac:dyDescent="0.3">
      <c r="A12" s="15" t="s">
        <v>40</v>
      </c>
      <c r="B12" s="51">
        <v>1170.82990405381</v>
      </c>
      <c r="C12" s="52">
        <v>97.569158671151001</v>
      </c>
      <c r="D12" s="52">
        <v>0.14369999999999999</v>
      </c>
      <c r="E12" s="52">
        <v>1.11829</v>
      </c>
      <c r="F12" s="52">
        <v>3.0579700000000001</v>
      </c>
      <c r="G12" s="52">
        <v>1.19052</v>
      </c>
      <c r="H12" s="52">
        <v>1.1995</v>
      </c>
      <c r="I12" s="52">
        <v>8.5089699999999997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15.21895</v>
      </c>
      <c r="Q12" s="119">
        <v>2.5996859059999999E-2</v>
      </c>
    </row>
    <row r="13" spans="1:17" ht="14.4" customHeight="1" x14ac:dyDescent="0.3">
      <c r="A13" s="15" t="s">
        <v>41</v>
      </c>
      <c r="B13" s="51">
        <v>306.22083800661801</v>
      </c>
      <c r="C13" s="52">
        <v>25.518403167218001</v>
      </c>
      <c r="D13" s="52">
        <v>23.651730000000001</v>
      </c>
      <c r="E13" s="52">
        <v>17.392700000000001</v>
      </c>
      <c r="F13" s="52">
        <v>23.452000000000002</v>
      </c>
      <c r="G13" s="52">
        <v>25.471720000000001</v>
      </c>
      <c r="H13" s="52">
        <v>28.473500000000001</v>
      </c>
      <c r="I13" s="52">
        <v>27.211300000000001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145.65295</v>
      </c>
      <c r="Q13" s="119">
        <v>0.95129352364200004</v>
      </c>
    </row>
    <row r="14" spans="1:17" ht="14.4" customHeight="1" x14ac:dyDescent="0.3">
      <c r="A14" s="15" t="s">
        <v>42</v>
      </c>
      <c r="B14" s="51">
        <v>1832.7725198293799</v>
      </c>
      <c r="C14" s="52">
        <v>152.731043319115</v>
      </c>
      <c r="D14" s="52">
        <v>194.061000000001</v>
      </c>
      <c r="E14" s="52">
        <v>162.393</v>
      </c>
      <c r="F14" s="52">
        <v>147.93700000000001</v>
      </c>
      <c r="G14" s="52">
        <v>132.23599999999999</v>
      </c>
      <c r="H14" s="52">
        <v>114.83799999999999</v>
      </c>
      <c r="I14" s="52">
        <v>108.733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860.198000000001</v>
      </c>
      <c r="Q14" s="119">
        <v>0.93868496029100001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2.9643938750474793E-323</v>
      </c>
      <c r="Q15" s="119" t="s">
        <v>292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2.9643938750474793E-323</v>
      </c>
      <c r="Q16" s="119" t="s">
        <v>292</v>
      </c>
    </row>
    <row r="17" spans="1:17" ht="14.4" customHeight="1" x14ac:dyDescent="0.3">
      <c r="A17" s="15" t="s">
        <v>45</v>
      </c>
      <c r="B17" s="51">
        <v>1460.4429291701099</v>
      </c>
      <c r="C17" s="52">
        <v>121.703577430842</v>
      </c>
      <c r="D17" s="52">
        <v>65.594539999999995</v>
      </c>
      <c r="E17" s="52">
        <v>280.54014999999998</v>
      </c>
      <c r="F17" s="52">
        <v>733.05889999999999</v>
      </c>
      <c r="G17" s="52">
        <v>28.96331</v>
      </c>
      <c r="H17" s="52">
        <v>58.348059999999997</v>
      </c>
      <c r="I17" s="52">
        <v>102.00241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1268.50737</v>
      </c>
      <c r="Q17" s="119">
        <v>1.737154317588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17.071000000000002</v>
      </c>
      <c r="E18" s="52">
        <v>4.9406564584124654E-324</v>
      </c>
      <c r="F18" s="52">
        <v>30.166</v>
      </c>
      <c r="G18" s="52">
        <v>4.0250000000000004</v>
      </c>
      <c r="H18" s="52">
        <v>12.09</v>
      </c>
      <c r="I18" s="52">
        <v>5.7619999999999996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69.114000000000004</v>
      </c>
      <c r="Q18" s="119" t="s">
        <v>292</v>
      </c>
    </row>
    <row r="19" spans="1:17" ht="14.4" customHeight="1" x14ac:dyDescent="0.3">
      <c r="A19" s="15" t="s">
        <v>47</v>
      </c>
      <c r="B19" s="51">
        <v>17769.747254247799</v>
      </c>
      <c r="C19" s="52">
        <v>1480.81227118732</v>
      </c>
      <c r="D19" s="52">
        <v>775.61248000000398</v>
      </c>
      <c r="E19" s="52">
        <v>1412.1161199999999</v>
      </c>
      <c r="F19" s="52">
        <v>653.28002000000004</v>
      </c>
      <c r="G19" s="52">
        <v>1682.8640499999999</v>
      </c>
      <c r="H19" s="52">
        <v>1487.67767</v>
      </c>
      <c r="I19" s="52">
        <v>1250.1742099999999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7261.7245499999999</v>
      </c>
      <c r="Q19" s="119">
        <v>0.81731320610199998</v>
      </c>
    </row>
    <row r="20" spans="1:17" ht="14.4" customHeight="1" x14ac:dyDescent="0.3">
      <c r="A20" s="15" t="s">
        <v>48</v>
      </c>
      <c r="B20" s="51">
        <v>59007</v>
      </c>
      <c r="C20" s="52">
        <v>4917.25</v>
      </c>
      <c r="D20" s="52">
        <v>4999.2934000000196</v>
      </c>
      <c r="E20" s="52">
        <v>4831.6400800000001</v>
      </c>
      <c r="F20" s="52">
        <v>5080.3499300000003</v>
      </c>
      <c r="G20" s="52">
        <v>4959.3341899999996</v>
      </c>
      <c r="H20" s="52">
        <v>5257.8558000000003</v>
      </c>
      <c r="I20" s="52">
        <v>5155.5972300000003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30284.070629999998</v>
      </c>
      <c r="Q20" s="119">
        <v>1.026456882403</v>
      </c>
    </row>
    <row r="21" spans="1:17" ht="14.4" customHeight="1" x14ac:dyDescent="0.3">
      <c r="A21" s="16" t="s">
        <v>49</v>
      </c>
      <c r="B21" s="51">
        <v>27422.9627314795</v>
      </c>
      <c r="C21" s="52">
        <v>2285.24689428996</v>
      </c>
      <c r="D21" s="52">
        <v>1898.70200000001</v>
      </c>
      <c r="E21" s="52">
        <v>1898.761</v>
      </c>
      <c r="F21" s="52">
        <v>1896.673</v>
      </c>
      <c r="G21" s="52">
        <v>1896.673</v>
      </c>
      <c r="H21" s="52">
        <v>1896.8879999999999</v>
      </c>
      <c r="I21" s="52">
        <v>1896.8869999999999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11384.584000000001</v>
      </c>
      <c r="Q21" s="119">
        <v>0.83029569864300001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3.9929999999999999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3.9929999999999999</v>
      </c>
      <c r="Q22" s="119" t="s">
        <v>292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1.1857575500189917E-322</v>
      </c>
      <c r="Q23" s="119" t="s">
        <v>292</v>
      </c>
    </row>
    <row r="24" spans="1:17" ht="14.4" customHeight="1" x14ac:dyDescent="0.3">
      <c r="A24" s="16" t="s">
        <v>52</v>
      </c>
      <c r="B24" s="51">
        <v>5.8207660913467401E-11</v>
      </c>
      <c r="C24" s="52">
        <v>3.6379788070917101E-12</v>
      </c>
      <c r="D24" s="52">
        <v>5.0139500000000004</v>
      </c>
      <c r="E24" s="52">
        <v>29.700489999999</v>
      </c>
      <c r="F24" s="52">
        <v>5.699929999998</v>
      </c>
      <c r="G24" s="52">
        <v>8.0102899999960009</v>
      </c>
      <c r="H24" s="52">
        <v>11.35468</v>
      </c>
      <c r="I24" s="52">
        <v>0.66781000000400004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60.447150000000001</v>
      </c>
      <c r="Q24" s="119"/>
    </row>
    <row r="25" spans="1:17" ht="14.4" customHeight="1" x14ac:dyDescent="0.3">
      <c r="A25" s="17" t="s">
        <v>53</v>
      </c>
      <c r="B25" s="54">
        <v>157342.36503678799</v>
      </c>
      <c r="C25" s="55">
        <v>13111.8637530656</v>
      </c>
      <c r="D25" s="55">
        <v>11532.574790000101</v>
      </c>
      <c r="E25" s="55">
        <v>12740.30221</v>
      </c>
      <c r="F25" s="55">
        <v>13115.909669999999</v>
      </c>
      <c r="G25" s="55">
        <v>12851.33288</v>
      </c>
      <c r="H25" s="55">
        <v>13275.48403</v>
      </c>
      <c r="I25" s="55">
        <v>14508.81868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78024.422260000094</v>
      </c>
      <c r="Q25" s="120">
        <v>0.99177894322000004</v>
      </c>
    </row>
    <row r="26" spans="1:17" ht="14.4" customHeight="1" x14ac:dyDescent="0.3">
      <c r="A26" s="15" t="s">
        <v>54</v>
      </c>
      <c r="B26" s="51">
        <v>9093.0096399206104</v>
      </c>
      <c r="C26" s="52">
        <v>757.75080332671803</v>
      </c>
      <c r="D26" s="52">
        <v>752.84810000000004</v>
      </c>
      <c r="E26" s="52">
        <v>688.7903</v>
      </c>
      <c r="F26" s="52">
        <v>763.69480999999996</v>
      </c>
      <c r="G26" s="52">
        <v>704.62498000000005</v>
      </c>
      <c r="H26" s="52">
        <v>764.85131000000001</v>
      </c>
      <c r="I26" s="52">
        <v>658.24451999999997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4333.0540199999996</v>
      </c>
      <c r="Q26" s="119">
        <v>0.95305167190700002</v>
      </c>
    </row>
    <row r="27" spans="1:17" ht="14.4" customHeight="1" x14ac:dyDescent="0.3">
      <c r="A27" s="18" t="s">
        <v>55</v>
      </c>
      <c r="B27" s="54">
        <v>166435.37467670799</v>
      </c>
      <c r="C27" s="55">
        <v>13869.6145563924</v>
      </c>
      <c r="D27" s="55">
        <v>12285.4228900001</v>
      </c>
      <c r="E27" s="55">
        <v>13429.09251</v>
      </c>
      <c r="F27" s="55">
        <v>13879.60448</v>
      </c>
      <c r="G27" s="55">
        <v>13555.95786</v>
      </c>
      <c r="H27" s="55">
        <v>14040.33534</v>
      </c>
      <c r="I27" s="55">
        <v>15167.063200000001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82357.476280000104</v>
      </c>
      <c r="Q27" s="120">
        <v>0.98966312227700004</v>
      </c>
    </row>
    <row r="28" spans="1:17" ht="14.4" customHeight="1" x14ac:dyDescent="0.3">
      <c r="A28" s="16" t="s">
        <v>56</v>
      </c>
      <c r="B28" s="51">
        <v>393.06788329568701</v>
      </c>
      <c r="C28" s="52">
        <v>32.755656941307002</v>
      </c>
      <c r="D28" s="52">
        <v>18.293939999999999</v>
      </c>
      <c r="E28" s="52">
        <v>18.482980000000001</v>
      </c>
      <c r="F28" s="52">
        <v>31.149740000000001</v>
      </c>
      <c r="G28" s="52">
        <v>36.416089999999997</v>
      </c>
      <c r="H28" s="52">
        <v>48.378410000000002</v>
      </c>
      <c r="I28" s="52">
        <v>38.478259999999999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191.19942</v>
      </c>
      <c r="Q28" s="119">
        <v>0.97285699557399996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5.9287877500949585E-323</v>
      </c>
      <c r="Q29" s="119" t="s">
        <v>292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2.9643938750474793E-322</v>
      </c>
      <c r="Q30" s="119">
        <v>0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1.4821969375237396E-322</v>
      </c>
      <c r="Q31" s="121" t="s">
        <v>292</v>
      </c>
    </row>
    <row r="32" spans="1:17" ht="14.4" customHeight="1" x14ac:dyDescent="0.3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</row>
    <row r="33" spans="1:17" ht="14.4" customHeight="1" x14ac:dyDescent="0.3">
      <c r="A33" s="144" t="s">
        <v>174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4.4" customHeight="1" x14ac:dyDescent="0.3">
      <c r="A34" s="167" t="s">
        <v>200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ht="14.4" customHeight="1" x14ac:dyDescent="0.3">
      <c r="A35" s="168" t="s">
        <v>60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1" customWidth="1"/>
    <col min="2" max="11" width="10" style="161" customWidth="1"/>
    <col min="12" max="16384" width="8.88671875" style="161"/>
  </cols>
  <sheetData>
    <row r="1" spans="1:11" s="60" customFormat="1" ht="18.600000000000001" customHeight="1" thickBot="1" x14ac:dyDescent="0.4">
      <c r="A1" s="365" t="s">
        <v>61</v>
      </c>
      <c r="B1" s="365"/>
      <c r="C1" s="365"/>
      <c r="D1" s="365"/>
      <c r="E1" s="365"/>
      <c r="F1" s="365"/>
      <c r="G1" s="365"/>
      <c r="H1" s="370"/>
      <c r="I1" s="370"/>
      <c r="J1" s="370"/>
      <c r="K1" s="370"/>
    </row>
    <row r="2" spans="1:11" s="60" customFormat="1" ht="14.4" customHeight="1" thickBot="1" x14ac:dyDescent="0.35">
      <c r="A2" s="273" t="s">
        <v>291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66" t="s">
        <v>62</v>
      </c>
      <c r="C3" s="367"/>
      <c r="D3" s="367"/>
      <c r="E3" s="367"/>
      <c r="F3" s="373" t="s">
        <v>63</v>
      </c>
      <c r="G3" s="367"/>
      <c r="H3" s="367"/>
      <c r="I3" s="367"/>
      <c r="J3" s="367"/>
      <c r="K3" s="374"/>
    </row>
    <row r="4" spans="1:11" ht="14.4" customHeight="1" x14ac:dyDescent="0.3">
      <c r="A4" s="90"/>
      <c r="B4" s="371"/>
      <c r="C4" s="372"/>
      <c r="D4" s="372"/>
      <c r="E4" s="372"/>
      <c r="F4" s="375" t="s">
        <v>196</v>
      </c>
      <c r="G4" s="377" t="s">
        <v>64</v>
      </c>
      <c r="H4" s="172" t="s">
        <v>155</v>
      </c>
      <c r="I4" s="375" t="s">
        <v>65</v>
      </c>
      <c r="J4" s="377" t="s">
        <v>198</v>
      </c>
      <c r="K4" s="378" t="s">
        <v>199</v>
      </c>
    </row>
    <row r="5" spans="1:11" ht="42" thickBot="1" x14ac:dyDescent="0.35">
      <c r="A5" s="91"/>
      <c r="B5" s="24" t="s">
        <v>192</v>
      </c>
      <c r="C5" s="25" t="s">
        <v>193</v>
      </c>
      <c r="D5" s="26" t="s">
        <v>194</v>
      </c>
      <c r="E5" s="26" t="s">
        <v>195</v>
      </c>
      <c r="F5" s="376"/>
      <c r="G5" s="376"/>
      <c r="H5" s="25" t="s">
        <v>197</v>
      </c>
      <c r="I5" s="376"/>
      <c r="J5" s="376"/>
      <c r="K5" s="379"/>
    </row>
    <row r="6" spans="1:11" ht="14.4" customHeight="1" thickBot="1" x14ac:dyDescent="0.35">
      <c r="A6" s="467" t="s">
        <v>294</v>
      </c>
      <c r="B6" s="449">
        <v>144829.31217224599</v>
      </c>
      <c r="C6" s="449">
        <v>149405.49282000001</v>
      </c>
      <c r="D6" s="450">
        <v>4576.1806477538203</v>
      </c>
      <c r="E6" s="451">
        <v>1.0315970612509999</v>
      </c>
      <c r="F6" s="449">
        <v>157342.36503678799</v>
      </c>
      <c r="G6" s="450">
        <v>78671.182518393805</v>
      </c>
      <c r="H6" s="452">
        <v>14508.81868</v>
      </c>
      <c r="I6" s="449">
        <v>78024.422260000094</v>
      </c>
      <c r="J6" s="450">
        <v>-646.76025839376996</v>
      </c>
      <c r="K6" s="453">
        <v>0.49588947161000002</v>
      </c>
    </row>
    <row r="7" spans="1:11" ht="14.4" customHeight="1" thickBot="1" x14ac:dyDescent="0.35">
      <c r="A7" s="468" t="s">
        <v>295</v>
      </c>
      <c r="B7" s="449">
        <v>46570.633516395101</v>
      </c>
      <c r="C7" s="449">
        <v>48378.60284</v>
      </c>
      <c r="D7" s="450">
        <v>1807.9693236049</v>
      </c>
      <c r="E7" s="451">
        <v>1.0388220899539999</v>
      </c>
      <c r="F7" s="449">
        <v>51682.212121890203</v>
      </c>
      <c r="G7" s="450">
        <v>25841.106060945101</v>
      </c>
      <c r="H7" s="452">
        <v>6097.7273999999998</v>
      </c>
      <c r="I7" s="449">
        <v>27691.981779999998</v>
      </c>
      <c r="J7" s="450">
        <v>1850.87571905491</v>
      </c>
      <c r="K7" s="453">
        <v>0.53581262571900001</v>
      </c>
    </row>
    <row r="8" spans="1:11" ht="14.4" customHeight="1" thickBot="1" x14ac:dyDescent="0.35">
      <c r="A8" s="469" t="s">
        <v>296</v>
      </c>
      <c r="B8" s="449">
        <v>44711.564794997503</v>
      </c>
      <c r="C8" s="449">
        <v>46557.831839999999</v>
      </c>
      <c r="D8" s="450">
        <v>1846.26704500254</v>
      </c>
      <c r="E8" s="451">
        <v>1.0412928300190001</v>
      </c>
      <c r="F8" s="449">
        <v>49849.439602060796</v>
      </c>
      <c r="G8" s="450">
        <v>24924.719801030398</v>
      </c>
      <c r="H8" s="452">
        <v>5988.9943999999996</v>
      </c>
      <c r="I8" s="449">
        <v>26831.783780000002</v>
      </c>
      <c r="J8" s="450">
        <v>1907.0639789695999</v>
      </c>
      <c r="K8" s="453">
        <v>0.53825647778899999</v>
      </c>
    </row>
    <row r="9" spans="1:11" ht="14.4" customHeight="1" thickBot="1" x14ac:dyDescent="0.35">
      <c r="A9" s="470" t="s">
        <v>297</v>
      </c>
      <c r="B9" s="454">
        <v>4.9406564584124654E-324</v>
      </c>
      <c r="C9" s="454">
        <v>-1.799999999E-3</v>
      </c>
      <c r="D9" s="455">
        <v>-1.799999999E-3</v>
      </c>
      <c r="E9" s="456" t="s">
        <v>298</v>
      </c>
      <c r="F9" s="454">
        <v>0</v>
      </c>
      <c r="G9" s="455">
        <v>0</v>
      </c>
      <c r="H9" s="457">
        <v>-6.2E-4</v>
      </c>
      <c r="I9" s="454">
        <v>2.2000000000000001E-4</v>
      </c>
      <c r="J9" s="455">
        <v>2.2000000000000001E-4</v>
      </c>
      <c r="K9" s="458" t="s">
        <v>292</v>
      </c>
    </row>
    <row r="10" spans="1:11" ht="14.4" customHeight="1" thickBot="1" x14ac:dyDescent="0.35">
      <c r="A10" s="471" t="s">
        <v>299</v>
      </c>
      <c r="B10" s="449">
        <v>4.9406564584124654E-324</v>
      </c>
      <c r="C10" s="449">
        <v>-1.799999999E-3</v>
      </c>
      <c r="D10" s="450">
        <v>-1.799999999E-3</v>
      </c>
      <c r="E10" s="459" t="s">
        <v>298</v>
      </c>
      <c r="F10" s="449">
        <v>0</v>
      </c>
      <c r="G10" s="450">
        <v>0</v>
      </c>
      <c r="H10" s="452">
        <v>-6.2E-4</v>
      </c>
      <c r="I10" s="449">
        <v>2.2000000000000001E-4</v>
      </c>
      <c r="J10" s="450">
        <v>2.2000000000000001E-4</v>
      </c>
      <c r="K10" s="460" t="s">
        <v>292</v>
      </c>
    </row>
    <row r="11" spans="1:11" ht="14.4" customHeight="1" thickBot="1" x14ac:dyDescent="0.35">
      <c r="A11" s="470" t="s">
        <v>300</v>
      </c>
      <c r="B11" s="454">
        <v>11575.422149615</v>
      </c>
      <c r="C11" s="454">
        <v>11862.524670000001</v>
      </c>
      <c r="D11" s="455">
        <v>287.10252038502398</v>
      </c>
      <c r="E11" s="461">
        <v>1.0248027688900001</v>
      </c>
      <c r="F11" s="454">
        <v>13184.803182247801</v>
      </c>
      <c r="G11" s="455">
        <v>6592.4015911239203</v>
      </c>
      <c r="H11" s="457">
        <v>1110.03403</v>
      </c>
      <c r="I11" s="454">
        <v>6360.7701100000004</v>
      </c>
      <c r="J11" s="455">
        <v>-231.63148112391499</v>
      </c>
      <c r="K11" s="462">
        <v>0.48243193486300001</v>
      </c>
    </row>
    <row r="12" spans="1:11" ht="14.4" customHeight="1" thickBot="1" x14ac:dyDescent="0.35">
      <c r="A12" s="471" t="s">
        <v>301</v>
      </c>
      <c r="B12" s="449">
        <v>308.99941147678101</v>
      </c>
      <c r="C12" s="449">
        <v>285.72476</v>
      </c>
      <c r="D12" s="450">
        <v>-23.274651476780999</v>
      </c>
      <c r="E12" s="451">
        <v>0.92467735985099997</v>
      </c>
      <c r="F12" s="449">
        <v>284.94118300308401</v>
      </c>
      <c r="G12" s="450">
        <v>142.470591501542</v>
      </c>
      <c r="H12" s="452">
        <v>41.539650000000002</v>
      </c>
      <c r="I12" s="449">
        <v>162.06503000000001</v>
      </c>
      <c r="J12" s="450">
        <v>19.594438498458</v>
      </c>
      <c r="K12" s="453">
        <v>0.56876660752200003</v>
      </c>
    </row>
    <row r="13" spans="1:11" ht="14.4" customHeight="1" thickBot="1" x14ac:dyDescent="0.35">
      <c r="A13" s="471" t="s">
        <v>302</v>
      </c>
      <c r="B13" s="449">
        <v>11235.318721290299</v>
      </c>
      <c r="C13" s="449">
        <v>11088.31511</v>
      </c>
      <c r="D13" s="450">
        <v>-147.00361129028701</v>
      </c>
      <c r="E13" s="451">
        <v>0.98691593759399998</v>
      </c>
      <c r="F13" s="449">
        <v>12431.5139149591</v>
      </c>
      <c r="G13" s="450">
        <v>6215.7569574795698</v>
      </c>
      <c r="H13" s="452">
        <v>1066.27403</v>
      </c>
      <c r="I13" s="449">
        <v>6183.6090100000101</v>
      </c>
      <c r="J13" s="450">
        <v>-32.147947479564998</v>
      </c>
      <c r="K13" s="453">
        <v>0.49741399577700002</v>
      </c>
    </row>
    <row r="14" spans="1:11" ht="14.4" customHeight="1" thickBot="1" x14ac:dyDescent="0.35">
      <c r="A14" s="471" t="s">
        <v>303</v>
      </c>
      <c r="B14" s="449">
        <v>0</v>
      </c>
      <c r="C14" s="449">
        <v>7.8060000000000004E-2</v>
      </c>
      <c r="D14" s="450">
        <v>7.8060000000000004E-2</v>
      </c>
      <c r="E14" s="459" t="s">
        <v>292</v>
      </c>
      <c r="F14" s="449">
        <v>1.079009088938</v>
      </c>
      <c r="G14" s="450">
        <v>0.53950454446899998</v>
      </c>
      <c r="H14" s="452">
        <v>4.9406564584124654E-324</v>
      </c>
      <c r="I14" s="449">
        <v>0.15756000000000001</v>
      </c>
      <c r="J14" s="450">
        <v>-0.381944544469</v>
      </c>
      <c r="K14" s="453">
        <v>0.146022866364</v>
      </c>
    </row>
    <row r="15" spans="1:11" ht="14.4" customHeight="1" thickBot="1" x14ac:dyDescent="0.35">
      <c r="A15" s="471" t="s">
        <v>304</v>
      </c>
      <c r="B15" s="449">
        <v>31.104016847905999</v>
      </c>
      <c r="C15" s="449">
        <v>488.40674000000001</v>
      </c>
      <c r="D15" s="450">
        <v>457.30272315209299</v>
      </c>
      <c r="E15" s="451">
        <v>15.702368680811</v>
      </c>
      <c r="F15" s="449">
        <v>467.26907519667702</v>
      </c>
      <c r="G15" s="450">
        <v>233.634537598338</v>
      </c>
      <c r="H15" s="452">
        <v>2.2203499999999998</v>
      </c>
      <c r="I15" s="449">
        <v>14.938510000000001</v>
      </c>
      <c r="J15" s="450">
        <v>-218.69602759833799</v>
      </c>
      <c r="K15" s="453">
        <v>3.1969823797000002E-2</v>
      </c>
    </row>
    <row r="16" spans="1:11" ht="14.4" customHeight="1" thickBot="1" x14ac:dyDescent="0.35">
      <c r="A16" s="470" t="s">
        <v>305</v>
      </c>
      <c r="B16" s="454">
        <v>31936.728723487598</v>
      </c>
      <c r="C16" s="454">
        <v>31741.956969999999</v>
      </c>
      <c r="D16" s="455">
        <v>-194.77175348754801</v>
      </c>
      <c r="E16" s="461">
        <v>0.99390132423400002</v>
      </c>
      <c r="F16" s="454">
        <v>34246.147654339897</v>
      </c>
      <c r="G16" s="455">
        <v>17123.073827169901</v>
      </c>
      <c r="H16" s="457">
        <v>4797.2671099999998</v>
      </c>
      <c r="I16" s="454">
        <v>20091.30946</v>
      </c>
      <c r="J16" s="455">
        <v>2968.2356328300798</v>
      </c>
      <c r="K16" s="462">
        <v>0.58667356289999995</v>
      </c>
    </row>
    <row r="17" spans="1:11" ht="14.4" customHeight="1" thickBot="1" x14ac:dyDescent="0.35">
      <c r="A17" s="471" t="s">
        <v>306</v>
      </c>
      <c r="B17" s="449">
        <v>115.666666666667</v>
      </c>
      <c r="C17" s="449">
        <v>85.799909999999997</v>
      </c>
      <c r="D17" s="450">
        <v>-29.866756666665999</v>
      </c>
      <c r="E17" s="451">
        <v>0.74178596541700004</v>
      </c>
      <c r="F17" s="449">
        <v>0</v>
      </c>
      <c r="G17" s="450">
        <v>0</v>
      </c>
      <c r="H17" s="452">
        <v>4.9406564584124654E-324</v>
      </c>
      <c r="I17" s="449">
        <v>2.9643938750474793E-323</v>
      </c>
      <c r="J17" s="450">
        <v>2.9643938750474793E-323</v>
      </c>
      <c r="K17" s="460" t="s">
        <v>292</v>
      </c>
    </row>
    <row r="18" spans="1:11" ht="14.4" customHeight="1" thickBot="1" x14ac:dyDescent="0.35">
      <c r="A18" s="471" t="s">
        <v>307</v>
      </c>
      <c r="B18" s="449">
        <v>558.12845009008902</v>
      </c>
      <c r="C18" s="449">
        <v>514.05210000000204</v>
      </c>
      <c r="D18" s="450">
        <v>-44.076350090086997</v>
      </c>
      <c r="E18" s="451">
        <v>0.921028304357</v>
      </c>
      <c r="F18" s="449">
        <v>464.08049584206299</v>
      </c>
      <c r="G18" s="450">
        <v>232.04024792103101</v>
      </c>
      <c r="H18" s="452">
        <v>4.9406564584124654E-324</v>
      </c>
      <c r="I18" s="449">
        <v>2.9643938750474793E-323</v>
      </c>
      <c r="J18" s="450">
        <v>-232.04024792103101</v>
      </c>
      <c r="K18" s="453">
        <v>0</v>
      </c>
    </row>
    <row r="19" spans="1:11" ht="14.4" customHeight="1" thickBot="1" x14ac:dyDescent="0.35">
      <c r="A19" s="471" t="s">
        <v>308</v>
      </c>
      <c r="B19" s="449">
        <v>4.9406564584124654E-324</v>
      </c>
      <c r="C19" s="449">
        <v>4.9406564584124654E-324</v>
      </c>
      <c r="D19" s="450">
        <v>0</v>
      </c>
      <c r="E19" s="451">
        <v>1</v>
      </c>
      <c r="F19" s="449">
        <v>86.999953155746994</v>
      </c>
      <c r="G19" s="450">
        <v>43.499976577872999</v>
      </c>
      <c r="H19" s="452">
        <v>4.9406564584124654E-324</v>
      </c>
      <c r="I19" s="449">
        <v>2.9643938750474793E-323</v>
      </c>
      <c r="J19" s="450">
        <v>-43.499976577872999</v>
      </c>
      <c r="K19" s="453">
        <v>0</v>
      </c>
    </row>
    <row r="20" spans="1:11" ht="14.4" customHeight="1" thickBot="1" x14ac:dyDescent="0.35">
      <c r="A20" s="471" t="s">
        <v>309</v>
      </c>
      <c r="B20" s="449">
        <v>2.400165597245</v>
      </c>
      <c r="C20" s="449">
        <v>1.452</v>
      </c>
      <c r="D20" s="450">
        <v>-0.94816559724500005</v>
      </c>
      <c r="E20" s="451">
        <v>0.60495825857399999</v>
      </c>
      <c r="F20" s="449">
        <v>1.4520917928579999</v>
      </c>
      <c r="G20" s="450">
        <v>0.72604589642899997</v>
      </c>
      <c r="H20" s="452">
        <v>4.9406564584124654E-324</v>
      </c>
      <c r="I20" s="449">
        <v>0.57040000000000002</v>
      </c>
      <c r="J20" s="450">
        <v>-0.15564589642900001</v>
      </c>
      <c r="K20" s="453">
        <v>0.39281263264799998</v>
      </c>
    </row>
    <row r="21" spans="1:11" ht="14.4" customHeight="1" thickBot="1" x14ac:dyDescent="0.35">
      <c r="A21" s="471" t="s">
        <v>310</v>
      </c>
      <c r="B21" s="449">
        <v>88.901197910929994</v>
      </c>
      <c r="C21" s="449">
        <v>67.908159999999995</v>
      </c>
      <c r="D21" s="450">
        <v>-20.993037910929999</v>
      </c>
      <c r="E21" s="451">
        <v>0.76386102320000004</v>
      </c>
      <c r="F21" s="449">
        <v>68.062586650621995</v>
      </c>
      <c r="G21" s="450">
        <v>34.031293325310997</v>
      </c>
      <c r="H21" s="452">
        <v>6.9860100000000003</v>
      </c>
      <c r="I21" s="449">
        <v>32.342950000000002</v>
      </c>
      <c r="J21" s="450">
        <v>-1.6883433253110001</v>
      </c>
      <c r="K21" s="453">
        <v>0.47519425269600002</v>
      </c>
    </row>
    <row r="22" spans="1:11" ht="14.4" customHeight="1" thickBot="1" x14ac:dyDescent="0.35">
      <c r="A22" s="471" t="s">
        <v>311</v>
      </c>
      <c r="B22" s="449">
        <v>3585.1767396208002</v>
      </c>
      <c r="C22" s="449">
        <v>3091.5237099999999</v>
      </c>
      <c r="D22" s="450">
        <v>-493.65302962080301</v>
      </c>
      <c r="E22" s="451">
        <v>0.86230719836799996</v>
      </c>
      <c r="F22" s="449">
        <v>3141.5006852884599</v>
      </c>
      <c r="G22" s="450">
        <v>1570.7503426442299</v>
      </c>
      <c r="H22" s="452">
        <v>249.18638999999999</v>
      </c>
      <c r="I22" s="449">
        <v>1697.0039200000001</v>
      </c>
      <c r="J22" s="450">
        <v>126.25357735577001</v>
      </c>
      <c r="K22" s="453">
        <v>0.54018893834600001</v>
      </c>
    </row>
    <row r="23" spans="1:11" ht="14.4" customHeight="1" thickBot="1" x14ac:dyDescent="0.35">
      <c r="A23" s="471" t="s">
        <v>312</v>
      </c>
      <c r="B23" s="449">
        <v>11.8</v>
      </c>
      <c r="C23" s="449">
        <v>5.2005999999999997</v>
      </c>
      <c r="D23" s="450">
        <v>-6.5994000000000002</v>
      </c>
      <c r="E23" s="451">
        <v>0.44072881355900001</v>
      </c>
      <c r="F23" s="449">
        <v>5.0946345183570001</v>
      </c>
      <c r="G23" s="450">
        <v>2.547317259178</v>
      </c>
      <c r="H23" s="452">
        <v>0.32640000000000002</v>
      </c>
      <c r="I23" s="449">
        <v>2.6947000000000001</v>
      </c>
      <c r="J23" s="450">
        <v>0.147382740821</v>
      </c>
      <c r="K23" s="453">
        <v>0.52892901154899996</v>
      </c>
    </row>
    <row r="24" spans="1:11" ht="14.4" customHeight="1" thickBot="1" x14ac:dyDescent="0.35">
      <c r="A24" s="471" t="s">
        <v>313</v>
      </c>
      <c r="B24" s="449">
        <v>35.5</v>
      </c>
      <c r="C24" s="449">
        <v>37.766089999999998</v>
      </c>
      <c r="D24" s="450">
        <v>2.2660900000000002</v>
      </c>
      <c r="E24" s="451">
        <v>1.0638335211259999</v>
      </c>
      <c r="F24" s="449">
        <v>37.026621465085</v>
      </c>
      <c r="G24" s="450">
        <v>18.513310732541999</v>
      </c>
      <c r="H24" s="452">
        <v>2.10806</v>
      </c>
      <c r="I24" s="449">
        <v>25.24239</v>
      </c>
      <c r="J24" s="450">
        <v>6.7290792674570001</v>
      </c>
      <c r="K24" s="453">
        <v>0.68173624816900003</v>
      </c>
    </row>
    <row r="25" spans="1:11" ht="14.4" customHeight="1" thickBot="1" x14ac:dyDescent="0.35">
      <c r="A25" s="471" t="s">
        <v>314</v>
      </c>
      <c r="B25" s="449">
        <v>195</v>
      </c>
      <c r="C25" s="449">
        <v>113.70425</v>
      </c>
      <c r="D25" s="450">
        <v>-81.295749999999998</v>
      </c>
      <c r="E25" s="451">
        <v>0.58309871794799994</v>
      </c>
      <c r="F25" s="449">
        <v>116.639612242346</v>
      </c>
      <c r="G25" s="450">
        <v>58.319806121172</v>
      </c>
      <c r="H25" s="452">
        <v>18.415199999999999</v>
      </c>
      <c r="I25" s="449">
        <v>73.283630000000002</v>
      </c>
      <c r="J25" s="450">
        <v>14.963823878827</v>
      </c>
      <c r="K25" s="453">
        <v>0.62829109760500002</v>
      </c>
    </row>
    <row r="26" spans="1:11" ht="14.4" customHeight="1" thickBot="1" x14ac:dyDescent="0.35">
      <c r="A26" s="471" t="s">
        <v>315</v>
      </c>
      <c r="B26" s="449">
        <v>115.140081998385</v>
      </c>
      <c r="C26" s="449">
        <v>72.491799999999998</v>
      </c>
      <c r="D26" s="450">
        <v>-42.648281998384</v>
      </c>
      <c r="E26" s="451">
        <v>0.62959656395700003</v>
      </c>
      <c r="F26" s="449">
        <v>73.517593866834005</v>
      </c>
      <c r="G26" s="450">
        <v>36.758796933417003</v>
      </c>
      <c r="H26" s="452">
        <v>9.3092500000000005</v>
      </c>
      <c r="I26" s="449">
        <v>41.672550000000001</v>
      </c>
      <c r="J26" s="450">
        <v>4.9137530665820002</v>
      </c>
      <c r="K26" s="453">
        <v>0.56683778410200003</v>
      </c>
    </row>
    <row r="27" spans="1:11" ht="14.4" customHeight="1" thickBot="1" x14ac:dyDescent="0.35">
      <c r="A27" s="471" t="s">
        <v>316</v>
      </c>
      <c r="B27" s="449">
        <v>27229.015421603399</v>
      </c>
      <c r="C27" s="449">
        <v>27752.058349999999</v>
      </c>
      <c r="D27" s="450">
        <v>523.04292839657501</v>
      </c>
      <c r="E27" s="451">
        <v>1.019209028321</v>
      </c>
      <c r="F27" s="449">
        <v>30251.773379517501</v>
      </c>
      <c r="G27" s="450">
        <v>15125.8866897587</v>
      </c>
      <c r="H27" s="452">
        <v>4492.7857999999997</v>
      </c>
      <c r="I27" s="449">
        <v>18200.34892</v>
      </c>
      <c r="J27" s="450">
        <v>3074.4622302412699</v>
      </c>
      <c r="K27" s="453">
        <v>0.601629157129</v>
      </c>
    </row>
    <row r="28" spans="1:11" ht="14.4" customHeight="1" thickBot="1" x14ac:dyDescent="0.35">
      <c r="A28" s="471" t="s">
        <v>317</v>
      </c>
      <c r="B28" s="449">
        <v>4.9406564584124654E-324</v>
      </c>
      <c r="C28" s="449">
        <v>4.9406564584124654E-324</v>
      </c>
      <c r="D28" s="450">
        <v>0</v>
      </c>
      <c r="E28" s="451">
        <v>1</v>
      </c>
      <c r="F28" s="449">
        <v>4.9406564584124654E-324</v>
      </c>
      <c r="G28" s="450">
        <v>0</v>
      </c>
      <c r="H28" s="452">
        <v>18.149999999999999</v>
      </c>
      <c r="I28" s="449">
        <v>18.149999999999999</v>
      </c>
      <c r="J28" s="450">
        <v>18.149999999999999</v>
      </c>
      <c r="K28" s="460" t="s">
        <v>298</v>
      </c>
    </row>
    <row r="29" spans="1:11" ht="14.4" customHeight="1" thickBot="1" x14ac:dyDescent="0.35">
      <c r="A29" s="470" t="s">
        <v>318</v>
      </c>
      <c r="B29" s="454">
        <v>0</v>
      </c>
      <c r="C29" s="454">
        <v>8.6147899999999993</v>
      </c>
      <c r="D29" s="455">
        <v>8.6147899999999993</v>
      </c>
      <c r="E29" s="456" t="s">
        <v>292</v>
      </c>
      <c r="F29" s="454">
        <v>0</v>
      </c>
      <c r="G29" s="455">
        <v>0</v>
      </c>
      <c r="H29" s="457">
        <v>2.1375899999999999</v>
      </c>
      <c r="I29" s="454">
        <v>2.1375899999999999</v>
      </c>
      <c r="J29" s="455">
        <v>2.1375899999999999</v>
      </c>
      <c r="K29" s="458" t="s">
        <v>292</v>
      </c>
    </row>
    <row r="30" spans="1:11" ht="14.4" customHeight="1" thickBot="1" x14ac:dyDescent="0.35">
      <c r="A30" s="471" t="s">
        <v>319</v>
      </c>
      <c r="B30" s="449">
        <v>0</v>
      </c>
      <c r="C30" s="449">
        <v>8.6147899999999993</v>
      </c>
      <c r="D30" s="450">
        <v>8.6147899999999993</v>
      </c>
      <c r="E30" s="459" t="s">
        <v>292</v>
      </c>
      <c r="F30" s="449">
        <v>0</v>
      </c>
      <c r="G30" s="450">
        <v>0</v>
      </c>
      <c r="H30" s="452">
        <v>2.1375899999999999</v>
      </c>
      <c r="I30" s="449">
        <v>2.1375899999999999</v>
      </c>
      <c r="J30" s="450">
        <v>2.1375899999999999</v>
      </c>
      <c r="K30" s="460" t="s">
        <v>292</v>
      </c>
    </row>
    <row r="31" spans="1:11" ht="14.4" customHeight="1" thickBot="1" x14ac:dyDescent="0.35">
      <c r="A31" s="470" t="s">
        <v>320</v>
      </c>
      <c r="B31" s="454">
        <v>885.47121574376195</v>
      </c>
      <c r="C31" s="454">
        <v>903.56970999999999</v>
      </c>
      <c r="D31" s="455">
        <v>18.098494256237</v>
      </c>
      <c r="E31" s="461">
        <v>1.020439393098</v>
      </c>
      <c r="F31" s="454">
        <v>941.43802341269804</v>
      </c>
      <c r="G31" s="455">
        <v>470.71901170634902</v>
      </c>
      <c r="H31" s="457">
        <v>43.836019999999998</v>
      </c>
      <c r="I31" s="454">
        <v>216.69450000000001</v>
      </c>
      <c r="J31" s="455">
        <v>-254.02451170634899</v>
      </c>
      <c r="K31" s="462">
        <v>0.23017394093999999</v>
      </c>
    </row>
    <row r="32" spans="1:11" ht="14.4" customHeight="1" thickBot="1" x14ac:dyDescent="0.35">
      <c r="A32" s="471" t="s">
        <v>321</v>
      </c>
      <c r="B32" s="449">
        <v>133.74744855770101</v>
      </c>
      <c r="C32" s="449">
        <v>2.8752399999999998</v>
      </c>
      <c r="D32" s="450">
        <v>-130.87220855770099</v>
      </c>
      <c r="E32" s="451">
        <v>2.1497531585999999E-2</v>
      </c>
      <c r="F32" s="449">
        <v>3.3183293917480001</v>
      </c>
      <c r="G32" s="450">
        <v>1.6591646958740001</v>
      </c>
      <c r="H32" s="452">
        <v>4.9406564584124654E-324</v>
      </c>
      <c r="I32" s="449">
        <v>1.9253</v>
      </c>
      <c r="J32" s="450">
        <v>0.26613530412500003</v>
      </c>
      <c r="K32" s="453">
        <v>0.58020159324300002</v>
      </c>
    </row>
    <row r="33" spans="1:11" ht="14.4" customHeight="1" thickBot="1" x14ac:dyDescent="0.35">
      <c r="A33" s="471" t="s">
        <v>322</v>
      </c>
      <c r="B33" s="449">
        <v>15.106774233975001</v>
      </c>
      <c r="C33" s="449">
        <v>12.49127</v>
      </c>
      <c r="D33" s="450">
        <v>-2.6155042339749999</v>
      </c>
      <c r="E33" s="451">
        <v>0.82686547151099998</v>
      </c>
      <c r="F33" s="449">
        <v>10.99895593938</v>
      </c>
      <c r="G33" s="450">
        <v>5.49947796969</v>
      </c>
      <c r="H33" s="452">
        <v>0.75056999999999996</v>
      </c>
      <c r="I33" s="449">
        <v>4.7392000000000003</v>
      </c>
      <c r="J33" s="450">
        <v>-0.76027796969000006</v>
      </c>
      <c r="K33" s="453">
        <v>0.43087726017900002</v>
      </c>
    </row>
    <row r="34" spans="1:11" ht="14.4" customHeight="1" thickBot="1" x14ac:dyDescent="0.35">
      <c r="A34" s="471" t="s">
        <v>323</v>
      </c>
      <c r="B34" s="449">
        <v>107.20080937083701</v>
      </c>
      <c r="C34" s="449">
        <v>143.09458000000001</v>
      </c>
      <c r="D34" s="450">
        <v>35.893770629161999</v>
      </c>
      <c r="E34" s="451">
        <v>1.3348274219180001</v>
      </c>
      <c r="F34" s="449">
        <v>147.19397510315</v>
      </c>
      <c r="G34" s="450">
        <v>73.596987551574998</v>
      </c>
      <c r="H34" s="452">
        <v>21.935210000000001</v>
      </c>
      <c r="I34" s="449">
        <v>98.567099999999996</v>
      </c>
      <c r="J34" s="450">
        <v>24.970112448424999</v>
      </c>
      <c r="K34" s="453">
        <v>0.66964085949100005</v>
      </c>
    </row>
    <row r="35" spans="1:11" ht="14.4" customHeight="1" thickBot="1" x14ac:dyDescent="0.35">
      <c r="A35" s="471" t="s">
        <v>324</v>
      </c>
      <c r="B35" s="449">
        <v>108.77155268709301</v>
      </c>
      <c r="C35" s="449">
        <v>94.154449999999997</v>
      </c>
      <c r="D35" s="450">
        <v>-14.617102687093</v>
      </c>
      <c r="E35" s="451">
        <v>0.86561649322800005</v>
      </c>
      <c r="F35" s="449">
        <v>101.420229846575</v>
      </c>
      <c r="G35" s="450">
        <v>50.710114923287001</v>
      </c>
      <c r="H35" s="452">
        <v>9.0137900000000002</v>
      </c>
      <c r="I35" s="449">
        <v>36.657519999999998</v>
      </c>
      <c r="J35" s="450">
        <v>-14.052594923287</v>
      </c>
      <c r="K35" s="453">
        <v>0.361441894338</v>
      </c>
    </row>
    <row r="36" spans="1:11" ht="14.4" customHeight="1" thickBot="1" x14ac:dyDescent="0.35">
      <c r="A36" s="471" t="s">
        <v>325</v>
      </c>
      <c r="B36" s="449">
        <v>3.9964850873270001</v>
      </c>
      <c r="C36" s="449">
        <v>13.06875</v>
      </c>
      <c r="D36" s="450">
        <v>9.0722649126720007</v>
      </c>
      <c r="E36" s="451">
        <v>3.2700609947069998</v>
      </c>
      <c r="F36" s="449">
        <v>11.199912954907999</v>
      </c>
      <c r="G36" s="450">
        <v>5.5999564774539996</v>
      </c>
      <c r="H36" s="452">
        <v>0.36359999999999998</v>
      </c>
      <c r="I36" s="449">
        <v>5.91296</v>
      </c>
      <c r="J36" s="450">
        <v>0.31300352254500002</v>
      </c>
      <c r="K36" s="453">
        <v>0.52794696028400001</v>
      </c>
    </row>
    <row r="37" spans="1:11" ht="14.4" customHeight="1" thickBot="1" x14ac:dyDescent="0.35">
      <c r="A37" s="471" t="s">
        <v>326</v>
      </c>
      <c r="B37" s="449">
        <v>0</v>
      </c>
      <c r="C37" s="449">
        <v>0.47199999999999998</v>
      </c>
      <c r="D37" s="450">
        <v>0.47199999999999998</v>
      </c>
      <c r="E37" s="459" t="s">
        <v>292</v>
      </c>
      <c r="F37" s="449">
        <v>0.81964542833300003</v>
      </c>
      <c r="G37" s="450">
        <v>0.40982271416600002</v>
      </c>
      <c r="H37" s="452">
        <v>4.9406564584124654E-324</v>
      </c>
      <c r="I37" s="449">
        <v>2.9643938750474793E-323</v>
      </c>
      <c r="J37" s="450">
        <v>-0.40982271416600002</v>
      </c>
      <c r="K37" s="453">
        <v>3.4584595208887258E-323</v>
      </c>
    </row>
    <row r="38" spans="1:11" ht="14.4" customHeight="1" thickBot="1" x14ac:dyDescent="0.35">
      <c r="A38" s="471" t="s">
        <v>327</v>
      </c>
      <c r="B38" s="449">
        <v>2.0002529972850001</v>
      </c>
      <c r="C38" s="449">
        <v>3.9360300000000001</v>
      </c>
      <c r="D38" s="450">
        <v>1.935777002714</v>
      </c>
      <c r="E38" s="451">
        <v>1.967766080261</v>
      </c>
      <c r="F38" s="449">
        <v>2.197173902886</v>
      </c>
      <c r="G38" s="450">
        <v>1.098586951443</v>
      </c>
      <c r="H38" s="452">
        <v>0.55900000000000005</v>
      </c>
      <c r="I38" s="449">
        <v>2.2589999999999999</v>
      </c>
      <c r="J38" s="450">
        <v>1.160413048556</v>
      </c>
      <c r="K38" s="453">
        <v>1.028138918377</v>
      </c>
    </row>
    <row r="39" spans="1:11" ht="14.4" customHeight="1" thickBot="1" x14ac:dyDescent="0.35">
      <c r="A39" s="471" t="s">
        <v>328</v>
      </c>
      <c r="B39" s="449">
        <v>47.906147421573003</v>
      </c>
      <c r="C39" s="449">
        <v>44.066099999999999</v>
      </c>
      <c r="D39" s="450">
        <v>-3.8400474215729998</v>
      </c>
      <c r="E39" s="451">
        <v>0.91984228270699997</v>
      </c>
      <c r="F39" s="449">
        <v>49.269903993672997</v>
      </c>
      <c r="G39" s="450">
        <v>24.634951996836001</v>
      </c>
      <c r="H39" s="452">
        <v>4.0790800000000003</v>
      </c>
      <c r="I39" s="449">
        <v>24.976179999999999</v>
      </c>
      <c r="J39" s="450">
        <v>0.341228003163</v>
      </c>
      <c r="K39" s="453">
        <v>0.50692568841200003</v>
      </c>
    </row>
    <row r="40" spans="1:11" ht="14.4" customHeight="1" thickBot="1" x14ac:dyDescent="0.35">
      <c r="A40" s="471" t="s">
        <v>329</v>
      </c>
      <c r="B40" s="449">
        <v>4.9406564584124654E-324</v>
      </c>
      <c r="C40" s="449">
        <v>0.46</v>
      </c>
      <c r="D40" s="450">
        <v>0.46</v>
      </c>
      <c r="E40" s="459" t="s">
        <v>298</v>
      </c>
      <c r="F40" s="449">
        <v>0</v>
      </c>
      <c r="G40" s="450">
        <v>0</v>
      </c>
      <c r="H40" s="452">
        <v>4.9406564584124654E-324</v>
      </c>
      <c r="I40" s="449">
        <v>2.9643938750474793E-323</v>
      </c>
      <c r="J40" s="450">
        <v>2.9643938750474793E-323</v>
      </c>
      <c r="K40" s="460" t="s">
        <v>292</v>
      </c>
    </row>
    <row r="41" spans="1:11" ht="14.4" customHeight="1" thickBot="1" x14ac:dyDescent="0.35">
      <c r="A41" s="471" t="s">
        <v>330</v>
      </c>
      <c r="B41" s="449">
        <v>4.9406564584124654E-324</v>
      </c>
      <c r="C41" s="449">
        <v>0.52815000000000001</v>
      </c>
      <c r="D41" s="450">
        <v>0.52815000000000001</v>
      </c>
      <c r="E41" s="459" t="s">
        <v>298</v>
      </c>
      <c r="F41" s="449">
        <v>0</v>
      </c>
      <c r="G41" s="450">
        <v>0</v>
      </c>
      <c r="H41" s="452">
        <v>4.9406564584124654E-324</v>
      </c>
      <c r="I41" s="449">
        <v>2.9643938750474793E-323</v>
      </c>
      <c r="J41" s="450">
        <v>2.9643938750474793E-323</v>
      </c>
      <c r="K41" s="460" t="s">
        <v>292</v>
      </c>
    </row>
    <row r="42" spans="1:11" ht="14.4" customHeight="1" thickBot="1" x14ac:dyDescent="0.35">
      <c r="A42" s="471" t="s">
        <v>331</v>
      </c>
      <c r="B42" s="449">
        <v>4.9406564584124654E-324</v>
      </c>
      <c r="C42" s="449">
        <v>98.130039999999994</v>
      </c>
      <c r="D42" s="450">
        <v>98.130039999999994</v>
      </c>
      <c r="E42" s="459" t="s">
        <v>298</v>
      </c>
      <c r="F42" s="449">
        <v>82.794640301645003</v>
      </c>
      <c r="G42" s="450">
        <v>41.397320150821997</v>
      </c>
      <c r="H42" s="452">
        <v>7.1347699999999996</v>
      </c>
      <c r="I42" s="449">
        <v>41.657240000000002</v>
      </c>
      <c r="J42" s="450">
        <v>0.25991984917700001</v>
      </c>
      <c r="K42" s="453">
        <v>0.50313933182399995</v>
      </c>
    </row>
    <row r="43" spans="1:11" ht="14.4" customHeight="1" thickBot="1" x14ac:dyDescent="0.35">
      <c r="A43" s="471" t="s">
        <v>332</v>
      </c>
      <c r="B43" s="449">
        <v>4.9406564584124654E-324</v>
      </c>
      <c r="C43" s="449">
        <v>0.35199999999999998</v>
      </c>
      <c r="D43" s="450">
        <v>0.35199999999999998</v>
      </c>
      <c r="E43" s="459" t="s">
        <v>298</v>
      </c>
      <c r="F43" s="449">
        <v>0</v>
      </c>
      <c r="G43" s="450">
        <v>0</v>
      </c>
      <c r="H43" s="452">
        <v>4.9406564584124654E-324</v>
      </c>
      <c r="I43" s="449">
        <v>2.9643938750474793E-323</v>
      </c>
      <c r="J43" s="450">
        <v>2.9643938750474793E-323</v>
      </c>
      <c r="K43" s="460" t="s">
        <v>292</v>
      </c>
    </row>
    <row r="44" spans="1:11" ht="14.4" customHeight="1" thickBot="1" x14ac:dyDescent="0.35">
      <c r="A44" s="471" t="s">
        <v>333</v>
      </c>
      <c r="B44" s="449">
        <v>466.741745387967</v>
      </c>
      <c r="C44" s="449">
        <v>489.94110000000001</v>
      </c>
      <c r="D44" s="450">
        <v>23.199354612032</v>
      </c>
      <c r="E44" s="451">
        <v>1.049704906066</v>
      </c>
      <c r="F44" s="449">
        <v>532.22525655039703</v>
      </c>
      <c r="G44" s="450">
        <v>266.11262827519801</v>
      </c>
      <c r="H44" s="452">
        <v>4.9406564584124654E-324</v>
      </c>
      <c r="I44" s="449">
        <v>2.9643938750474793E-323</v>
      </c>
      <c r="J44" s="450">
        <v>-266.11262827519801</v>
      </c>
      <c r="K44" s="453">
        <v>0</v>
      </c>
    </row>
    <row r="45" spans="1:11" ht="14.4" customHeight="1" thickBot="1" x14ac:dyDescent="0.35">
      <c r="A45" s="470" t="s">
        <v>334</v>
      </c>
      <c r="B45" s="454">
        <v>27.942818971527</v>
      </c>
      <c r="C45" s="454">
        <v>1744.58629000001</v>
      </c>
      <c r="D45" s="455">
        <v>1716.64347102848</v>
      </c>
      <c r="E45" s="461">
        <v>62.43415497118</v>
      </c>
      <c r="F45" s="454">
        <v>1170.82990405381</v>
      </c>
      <c r="G45" s="455">
        <v>585.41495202690703</v>
      </c>
      <c r="H45" s="457">
        <v>8.5089699999999997</v>
      </c>
      <c r="I45" s="454">
        <v>15.21895</v>
      </c>
      <c r="J45" s="455">
        <v>-570.19600202690697</v>
      </c>
      <c r="K45" s="462">
        <v>1.2998429529999999E-2</v>
      </c>
    </row>
    <row r="46" spans="1:11" ht="14.4" customHeight="1" thickBot="1" x14ac:dyDescent="0.35">
      <c r="A46" s="471" t="s">
        <v>335</v>
      </c>
      <c r="B46" s="449">
        <v>0.14209230421999999</v>
      </c>
      <c r="C46" s="449">
        <v>4.9406564584124654E-324</v>
      </c>
      <c r="D46" s="450">
        <v>-0.14209230421999999</v>
      </c>
      <c r="E46" s="451">
        <v>3.4584595208887258E-323</v>
      </c>
      <c r="F46" s="449">
        <v>4.9406564584124654E-324</v>
      </c>
      <c r="G46" s="450">
        <v>0</v>
      </c>
      <c r="H46" s="452">
        <v>4.9406564584124654E-324</v>
      </c>
      <c r="I46" s="449">
        <v>9.4890000000000002E-2</v>
      </c>
      <c r="J46" s="450">
        <v>9.4890000000000002E-2</v>
      </c>
      <c r="K46" s="460" t="s">
        <v>298</v>
      </c>
    </row>
    <row r="47" spans="1:11" ht="14.4" customHeight="1" thickBot="1" x14ac:dyDescent="0.35">
      <c r="A47" s="471" t="s">
        <v>336</v>
      </c>
      <c r="B47" s="449">
        <v>4.3011861548779997</v>
      </c>
      <c r="C47" s="449">
        <v>41.881300000000003</v>
      </c>
      <c r="D47" s="450">
        <v>37.580113845120998</v>
      </c>
      <c r="E47" s="451">
        <v>9.7371512164130003</v>
      </c>
      <c r="F47" s="449">
        <v>33.926030830659002</v>
      </c>
      <c r="G47" s="450">
        <v>16.963015415329</v>
      </c>
      <c r="H47" s="452">
        <v>4.9406564584124654E-324</v>
      </c>
      <c r="I47" s="449">
        <v>0.249</v>
      </c>
      <c r="J47" s="450">
        <v>-16.714015415329001</v>
      </c>
      <c r="K47" s="453">
        <v>7.3394969550000001E-3</v>
      </c>
    </row>
    <row r="48" spans="1:11" ht="14.4" customHeight="1" thickBot="1" x14ac:dyDescent="0.35">
      <c r="A48" s="471" t="s">
        <v>337</v>
      </c>
      <c r="B48" s="449">
        <v>11.15532089002</v>
      </c>
      <c r="C48" s="449">
        <v>1698.8763200000101</v>
      </c>
      <c r="D48" s="450">
        <v>1687.7209991099901</v>
      </c>
      <c r="E48" s="451">
        <v>152.29291355660101</v>
      </c>
      <c r="F48" s="449">
        <v>1132.45744739112</v>
      </c>
      <c r="G48" s="450">
        <v>566.22872369556103</v>
      </c>
      <c r="H48" s="452">
        <v>7.2723399999999998</v>
      </c>
      <c r="I48" s="449">
        <v>9.51084</v>
      </c>
      <c r="J48" s="450">
        <v>-556.717883695561</v>
      </c>
      <c r="K48" s="453">
        <v>8.3984082770000006E-3</v>
      </c>
    </row>
    <row r="49" spans="1:11" ht="14.4" customHeight="1" thickBot="1" x14ac:dyDescent="0.35">
      <c r="A49" s="471" t="s">
        <v>338</v>
      </c>
      <c r="B49" s="449">
        <v>0</v>
      </c>
      <c r="C49" s="449">
        <v>0.30499999999999999</v>
      </c>
      <c r="D49" s="450">
        <v>0.30499999999999999</v>
      </c>
      <c r="E49" s="459" t="s">
        <v>292</v>
      </c>
      <c r="F49" s="449">
        <v>0</v>
      </c>
      <c r="G49" s="450">
        <v>0</v>
      </c>
      <c r="H49" s="452">
        <v>4.9406564584124654E-324</v>
      </c>
      <c r="I49" s="449">
        <v>1.2081</v>
      </c>
      <c r="J49" s="450">
        <v>1.2081</v>
      </c>
      <c r="K49" s="460" t="s">
        <v>292</v>
      </c>
    </row>
    <row r="50" spans="1:11" ht="14.4" customHeight="1" thickBot="1" x14ac:dyDescent="0.35">
      <c r="A50" s="471" t="s">
        <v>339</v>
      </c>
      <c r="B50" s="449">
        <v>11.110517658811</v>
      </c>
      <c r="C50" s="449">
        <v>3.5236700000000001</v>
      </c>
      <c r="D50" s="450">
        <v>-7.5868476588110001</v>
      </c>
      <c r="E50" s="451">
        <v>0.31714723905800002</v>
      </c>
      <c r="F50" s="449">
        <v>4.4464258320320003</v>
      </c>
      <c r="G50" s="450">
        <v>2.2232129160160001</v>
      </c>
      <c r="H50" s="452">
        <v>1.2366299999999999</v>
      </c>
      <c r="I50" s="449">
        <v>4.1561199999999996</v>
      </c>
      <c r="J50" s="450">
        <v>1.932907083983</v>
      </c>
      <c r="K50" s="453">
        <v>0.93471029474</v>
      </c>
    </row>
    <row r="51" spans="1:11" ht="14.4" customHeight="1" thickBot="1" x14ac:dyDescent="0.35">
      <c r="A51" s="470" t="s">
        <v>340</v>
      </c>
      <c r="B51" s="454">
        <v>285.99988717965999</v>
      </c>
      <c r="C51" s="454">
        <v>294.83060999999998</v>
      </c>
      <c r="D51" s="455">
        <v>8.830722820339</v>
      </c>
      <c r="E51" s="461">
        <v>1.0308766653979999</v>
      </c>
      <c r="F51" s="454">
        <v>306.22083800661801</v>
      </c>
      <c r="G51" s="455">
        <v>153.110419003309</v>
      </c>
      <c r="H51" s="457">
        <v>27.211300000000001</v>
      </c>
      <c r="I51" s="454">
        <v>145.65295</v>
      </c>
      <c r="J51" s="455">
        <v>-7.4574690033079998</v>
      </c>
      <c r="K51" s="462">
        <v>0.47564676182100002</v>
      </c>
    </row>
    <row r="52" spans="1:11" ht="14.4" customHeight="1" thickBot="1" x14ac:dyDescent="0.35">
      <c r="A52" s="471" t="s">
        <v>341</v>
      </c>
      <c r="B52" s="449">
        <v>61.893821294001</v>
      </c>
      <c r="C52" s="449">
        <v>67.334199999999996</v>
      </c>
      <c r="D52" s="450">
        <v>5.4403787059989996</v>
      </c>
      <c r="E52" s="451">
        <v>1.087898575209</v>
      </c>
      <c r="F52" s="449">
        <v>60.232488449374998</v>
      </c>
      <c r="G52" s="450">
        <v>30.116244224687001</v>
      </c>
      <c r="H52" s="452">
        <v>8.7998600000000007</v>
      </c>
      <c r="I52" s="449">
        <v>33.033009999999997</v>
      </c>
      <c r="J52" s="450">
        <v>2.9167657753120002</v>
      </c>
      <c r="K52" s="453">
        <v>0.54842512488499995</v>
      </c>
    </row>
    <row r="53" spans="1:11" ht="14.4" customHeight="1" thickBot="1" x14ac:dyDescent="0.35">
      <c r="A53" s="471" t="s">
        <v>342</v>
      </c>
      <c r="B53" s="449">
        <v>7.6598975436109997</v>
      </c>
      <c r="C53" s="449">
        <v>11.467000000000001</v>
      </c>
      <c r="D53" s="450">
        <v>3.8071024563879998</v>
      </c>
      <c r="E53" s="451">
        <v>1.4970174124010001</v>
      </c>
      <c r="F53" s="449">
        <v>0</v>
      </c>
      <c r="G53" s="450">
        <v>0</v>
      </c>
      <c r="H53" s="452">
        <v>4.9406564584124654E-324</v>
      </c>
      <c r="I53" s="449">
        <v>2.016</v>
      </c>
      <c r="J53" s="450">
        <v>2.016</v>
      </c>
      <c r="K53" s="460" t="s">
        <v>292</v>
      </c>
    </row>
    <row r="54" spans="1:11" ht="14.4" customHeight="1" thickBot="1" x14ac:dyDescent="0.35">
      <c r="A54" s="471" t="s">
        <v>343</v>
      </c>
      <c r="B54" s="449">
        <v>1.430806351372</v>
      </c>
      <c r="C54" s="449">
        <v>2.8808799999999999</v>
      </c>
      <c r="D54" s="450">
        <v>1.4500736486270001</v>
      </c>
      <c r="E54" s="451">
        <v>2.013466041184</v>
      </c>
      <c r="F54" s="449">
        <v>0</v>
      </c>
      <c r="G54" s="450">
        <v>0</v>
      </c>
      <c r="H54" s="452">
        <v>4.9406564584124654E-324</v>
      </c>
      <c r="I54" s="449">
        <v>0.58099999999999996</v>
      </c>
      <c r="J54" s="450">
        <v>0.58099999999999996</v>
      </c>
      <c r="K54" s="460" t="s">
        <v>292</v>
      </c>
    </row>
    <row r="55" spans="1:11" ht="14.4" customHeight="1" thickBot="1" x14ac:dyDescent="0.35">
      <c r="A55" s="471" t="s">
        <v>344</v>
      </c>
      <c r="B55" s="449">
        <v>215.01536199067499</v>
      </c>
      <c r="C55" s="449">
        <v>213.14852999999999</v>
      </c>
      <c r="D55" s="450">
        <v>-1.8668319906749999</v>
      </c>
      <c r="E55" s="451">
        <v>0.99131768086899996</v>
      </c>
      <c r="F55" s="449">
        <v>0</v>
      </c>
      <c r="G55" s="450">
        <v>0</v>
      </c>
      <c r="H55" s="452">
        <v>4.9406564584124654E-324</v>
      </c>
      <c r="I55" s="449">
        <v>2.9643938750474793E-323</v>
      </c>
      <c r="J55" s="450">
        <v>2.9643938750474793E-323</v>
      </c>
      <c r="K55" s="460" t="s">
        <v>292</v>
      </c>
    </row>
    <row r="56" spans="1:11" ht="14.4" customHeight="1" thickBot="1" x14ac:dyDescent="0.35">
      <c r="A56" s="471" t="s">
        <v>345</v>
      </c>
      <c r="B56" s="449">
        <v>4.9406564584124654E-324</v>
      </c>
      <c r="C56" s="449">
        <v>4.9406564584124654E-324</v>
      </c>
      <c r="D56" s="450">
        <v>0</v>
      </c>
      <c r="E56" s="451">
        <v>1</v>
      </c>
      <c r="F56" s="449">
        <v>109.00009619405699</v>
      </c>
      <c r="G56" s="450">
        <v>54.500048097027999</v>
      </c>
      <c r="H56" s="452">
        <v>8.0435300000000005</v>
      </c>
      <c r="I56" s="449">
        <v>42.660060000000001</v>
      </c>
      <c r="J56" s="450">
        <v>-11.839988097028</v>
      </c>
      <c r="K56" s="453">
        <v>0.39137635185199998</v>
      </c>
    </row>
    <row r="57" spans="1:11" ht="14.4" customHeight="1" thickBot="1" x14ac:dyDescent="0.35">
      <c r="A57" s="471" t="s">
        <v>346</v>
      </c>
      <c r="B57" s="449">
        <v>4.9406564584124654E-324</v>
      </c>
      <c r="C57" s="449">
        <v>4.9406564584124654E-324</v>
      </c>
      <c r="D57" s="450">
        <v>0</v>
      </c>
      <c r="E57" s="451">
        <v>1</v>
      </c>
      <c r="F57" s="449">
        <v>58.998854369661998</v>
      </c>
      <c r="G57" s="450">
        <v>29.499427184830999</v>
      </c>
      <c r="H57" s="452">
        <v>4.96828</v>
      </c>
      <c r="I57" s="449">
        <v>30.941109999999998</v>
      </c>
      <c r="J57" s="450">
        <v>1.4416828151679999</v>
      </c>
      <c r="K57" s="453">
        <v>0.52443577643200001</v>
      </c>
    </row>
    <row r="58" spans="1:11" ht="14.4" customHeight="1" thickBot="1" x14ac:dyDescent="0.35">
      <c r="A58" s="471" t="s">
        <v>347</v>
      </c>
      <c r="B58" s="449">
        <v>4.9406564584124654E-324</v>
      </c>
      <c r="C58" s="449">
        <v>4.9406564584124654E-324</v>
      </c>
      <c r="D58" s="450">
        <v>0</v>
      </c>
      <c r="E58" s="451">
        <v>1</v>
      </c>
      <c r="F58" s="449">
        <v>77.989398993522997</v>
      </c>
      <c r="G58" s="450">
        <v>38.994699496761001</v>
      </c>
      <c r="H58" s="452">
        <v>5.3996300000000002</v>
      </c>
      <c r="I58" s="449">
        <v>36.421770000000002</v>
      </c>
      <c r="J58" s="450">
        <v>-2.5729294967610001</v>
      </c>
      <c r="K58" s="453">
        <v>0.46700924061499999</v>
      </c>
    </row>
    <row r="59" spans="1:11" ht="14.4" customHeight="1" thickBot="1" x14ac:dyDescent="0.35">
      <c r="A59" s="470" t="s">
        <v>348</v>
      </c>
      <c r="B59" s="454">
        <v>4.9406564584124654E-324</v>
      </c>
      <c r="C59" s="454">
        <v>0.75060000000000004</v>
      </c>
      <c r="D59" s="455">
        <v>0.75060000000000004</v>
      </c>
      <c r="E59" s="456" t="s">
        <v>298</v>
      </c>
      <c r="F59" s="454">
        <v>0</v>
      </c>
      <c r="G59" s="455">
        <v>0</v>
      </c>
      <c r="H59" s="457">
        <v>4.9406564584124654E-324</v>
      </c>
      <c r="I59" s="454">
        <v>2.9643938750474793E-323</v>
      </c>
      <c r="J59" s="455">
        <v>2.9643938750474793E-323</v>
      </c>
      <c r="K59" s="458" t="s">
        <v>292</v>
      </c>
    </row>
    <row r="60" spans="1:11" ht="14.4" customHeight="1" thickBot="1" x14ac:dyDescent="0.35">
      <c r="A60" s="471" t="s">
        <v>349</v>
      </c>
      <c r="B60" s="449">
        <v>4.9406564584124654E-324</v>
      </c>
      <c r="C60" s="449">
        <v>0.75060000000000004</v>
      </c>
      <c r="D60" s="450">
        <v>0.75060000000000004</v>
      </c>
      <c r="E60" s="459" t="s">
        <v>298</v>
      </c>
      <c r="F60" s="449">
        <v>0</v>
      </c>
      <c r="G60" s="450">
        <v>0</v>
      </c>
      <c r="H60" s="452">
        <v>4.9406564584124654E-324</v>
      </c>
      <c r="I60" s="449">
        <v>2.9643938750474793E-323</v>
      </c>
      <c r="J60" s="450">
        <v>2.9643938750474793E-323</v>
      </c>
      <c r="K60" s="460" t="s">
        <v>292</v>
      </c>
    </row>
    <row r="61" spans="1:11" ht="14.4" customHeight="1" thickBot="1" x14ac:dyDescent="0.35">
      <c r="A61" s="470" t="s">
        <v>350</v>
      </c>
      <c r="B61" s="454">
        <v>0</v>
      </c>
      <c r="C61" s="454">
        <v>1</v>
      </c>
      <c r="D61" s="455">
        <v>1</v>
      </c>
      <c r="E61" s="456" t="s">
        <v>292</v>
      </c>
      <c r="F61" s="454">
        <v>0</v>
      </c>
      <c r="G61" s="455">
        <v>0</v>
      </c>
      <c r="H61" s="457">
        <v>4.9406564584124654E-324</v>
      </c>
      <c r="I61" s="454">
        <v>2.9643938750474793E-323</v>
      </c>
      <c r="J61" s="455">
        <v>2.9643938750474793E-323</v>
      </c>
      <c r="K61" s="458" t="s">
        <v>292</v>
      </c>
    </row>
    <row r="62" spans="1:11" ht="14.4" customHeight="1" thickBot="1" x14ac:dyDescent="0.35">
      <c r="A62" s="471" t="s">
        <v>351</v>
      </c>
      <c r="B62" s="449">
        <v>0</v>
      </c>
      <c r="C62" s="449">
        <v>1</v>
      </c>
      <c r="D62" s="450">
        <v>1</v>
      </c>
      <c r="E62" s="459" t="s">
        <v>292</v>
      </c>
      <c r="F62" s="449">
        <v>0</v>
      </c>
      <c r="G62" s="450">
        <v>0</v>
      </c>
      <c r="H62" s="452">
        <v>4.9406564584124654E-324</v>
      </c>
      <c r="I62" s="449">
        <v>2.9643938750474793E-323</v>
      </c>
      <c r="J62" s="450">
        <v>2.9643938750474793E-323</v>
      </c>
      <c r="K62" s="460" t="s">
        <v>292</v>
      </c>
    </row>
    <row r="63" spans="1:11" ht="14.4" customHeight="1" thickBot="1" x14ac:dyDescent="0.35">
      <c r="A63" s="469" t="s">
        <v>42</v>
      </c>
      <c r="B63" s="449">
        <v>1859.06872139764</v>
      </c>
      <c r="C63" s="449">
        <v>1820.771</v>
      </c>
      <c r="D63" s="450">
        <v>-38.297721397643002</v>
      </c>
      <c r="E63" s="451">
        <v>0.97939951280000004</v>
      </c>
      <c r="F63" s="449">
        <v>1832.7725198293799</v>
      </c>
      <c r="G63" s="450">
        <v>916.38625991468803</v>
      </c>
      <c r="H63" s="452">
        <v>108.733</v>
      </c>
      <c r="I63" s="449">
        <v>860.198000000001</v>
      </c>
      <c r="J63" s="450">
        <v>-56.188259914687002</v>
      </c>
      <c r="K63" s="453">
        <v>0.46934248014500002</v>
      </c>
    </row>
    <row r="64" spans="1:11" ht="14.4" customHeight="1" thickBot="1" x14ac:dyDescent="0.35">
      <c r="A64" s="470" t="s">
        <v>352</v>
      </c>
      <c r="B64" s="454">
        <v>1859.06872139764</v>
      </c>
      <c r="C64" s="454">
        <v>1820.771</v>
      </c>
      <c r="D64" s="455">
        <v>-38.297721397643002</v>
      </c>
      <c r="E64" s="461">
        <v>0.97939951280000004</v>
      </c>
      <c r="F64" s="454">
        <v>1832.7725198293799</v>
      </c>
      <c r="G64" s="455">
        <v>916.38625991468803</v>
      </c>
      <c r="H64" s="457">
        <v>108.733</v>
      </c>
      <c r="I64" s="454">
        <v>860.198000000001</v>
      </c>
      <c r="J64" s="455">
        <v>-56.188259914687002</v>
      </c>
      <c r="K64" s="462">
        <v>0.46934248014500002</v>
      </c>
    </row>
    <row r="65" spans="1:11" ht="14.4" customHeight="1" thickBot="1" x14ac:dyDescent="0.35">
      <c r="A65" s="471" t="s">
        <v>353</v>
      </c>
      <c r="B65" s="449">
        <v>727.99281391347097</v>
      </c>
      <c r="C65" s="449">
        <v>736.05499999999995</v>
      </c>
      <c r="D65" s="450">
        <v>8.0621860865289996</v>
      </c>
      <c r="E65" s="451">
        <v>1.0110745407540001</v>
      </c>
      <c r="F65" s="449">
        <v>730.55388057566199</v>
      </c>
      <c r="G65" s="450">
        <v>365.276940287831</v>
      </c>
      <c r="H65" s="452">
        <v>58.976999999999997</v>
      </c>
      <c r="I65" s="449">
        <v>306.36399999999998</v>
      </c>
      <c r="J65" s="450">
        <v>-58.912940287829997</v>
      </c>
      <c r="K65" s="453">
        <v>0.419358528023</v>
      </c>
    </row>
    <row r="66" spans="1:11" ht="14.4" customHeight="1" thickBot="1" x14ac:dyDescent="0.35">
      <c r="A66" s="471" t="s">
        <v>354</v>
      </c>
      <c r="B66" s="449">
        <v>317.01362464255999</v>
      </c>
      <c r="C66" s="449">
        <v>310.36900000000003</v>
      </c>
      <c r="D66" s="450">
        <v>-6.6446246425600002</v>
      </c>
      <c r="E66" s="451">
        <v>0.97903993984399995</v>
      </c>
      <c r="F66" s="449">
        <v>317.045103420712</v>
      </c>
      <c r="G66" s="450">
        <v>158.522551710356</v>
      </c>
      <c r="H66" s="452">
        <v>23.655000000000001</v>
      </c>
      <c r="I66" s="449">
        <v>150.71</v>
      </c>
      <c r="J66" s="450">
        <v>-7.8125517103559998</v>
      </c>
      <c r="K66" s="453">
        <v>0.47535823254699999</v>
      </c>
    </row>
    <row r="67" spans="1:11" ht="14.4" customHeight="1" thickBot="1" x14ac:dyDescent="0.35">
      <c r="A67" s="471" t="s">
        <v>355</v>
      </c>
      <c r="B67" s="449">
        <v>814.06228284161205</v>
      </c>
      <c r="C67" s="449">
        <v>774.34699999999998</v>
      </c>
      <c r="D67" s="450">
        <v>-39.715282841611</v>
      </c>
      <c r="E67" s="451">
        <v>0.95121345911800004</v>
      </c>
      <c r="F67" s="449">
        <v>785.17353583300201</v>
      </c>
      <c r="G67" s="450">
        <v>392.586767916501</v>
      </c>
      <c r="H67" s="452">
        <v>26.100999999999999</v>
      </c>
      <c r="I67" s="449">
        <v>403.12400000000099</v>
      </c>
      <c r="J67" s="450">
        <v>10.537232083498999</v>
      </c>
      <c r="K67" s="453">
        <v>0.51342025883700004</v>
      </c>
    </row>
    <row r="68" spans="1:11" ht="14.4" customHeight="1" thickBot="1" x14ac:dyDescent="0.35">
      <c r="A68" s="472" t="s">
        <v>356</v>
      </c>
      <c r="B68" s="454">
        <v>16760.6941459347</v>
      </c>
      <c r="C68" s="454">
        <v>16958.952700000002</v>
      </c>
      <c r="D68" s="455">
        <v>198.258554065331</v>
      </c>
      <c r="E68" s="461">
        <v>1.011828779425</v>
      </c>
      <c r="F68" s="454">
        <v>19230.190183417901</v>
      </c>
      <c r="G68" s="455">
        <v>9615.0950917089594</v>
      </c>
      <c r="H68" s="457">
        <v>1357.9386199999999</v>
      </c>
      <c r="I68" s="454">
        <v>8599.3459200000107</v>
      </c>
      <c r="J68" s="455">
        <v>-1015.74917170895</v>
      </c>
      <c r="K68" s="462">
        <v>0.44717945261999997</v>
      </c>
    </row>
    <row r="69" spans="1:11" ht="14.4" customHeight="1" thickBot="1" x14ac:dyDescent="0.35">
      <c r="A69" s="469" t="s">
        <v>45</v>
      </c>
      <c r="B69" s="449">
        <v>1821.4835809865999</v>
      </c>
      <c r="C69" s="449">
        <v>1485.87418</v>
      </c>
      <c r="D69" s="450">
        <v>-335.60940098660001</v>
      </c>
      <c r="E69" s="451">
        <v>0.81574942289300001</v>
      </c>
      <c r="F69" s="449">
        <v>1460.4429291701099</v>
      </c>
      <c r="G69" s="450">
        <v>730.22146458505301</v>
      </c>
      <c r="H69" s="452">
        <v>102.00241</v>
      </c>
      <c r="I69" s="449">
        <v>1268.50737</v>
      </c>
      <c r="J69" s="450">
        <v>538.28590541494805</v>
      </c>
      <c r="K69" s="453">
        <v>0.86857715879399999</v>
      </c>
    </row>
    <row r="70" spans="1:11" ht="14.4" customHeight="1" thickBot="1" x14ac:dyDescent="0.35">
      <c r="A70" s="470" t="s">
        <v>357</v>
      </c>
      <c r="B70" s="454">
        <v>0</v>
      </c>
      <c r="C70" s="454">
        <v>20.207000000000001</v>
      </c>
      <c r="D70" s="455">
        <v>20.207000000000001</v>
      </c>
      <c r="E70" s="456" t="s">
        <v>292</v>
      </c>
      <c r="F70" s="454">
        <v>0</v>
      </c>
      <c r="G70" s="455">
        <v>0</v>
      </c>
      <c r="H70" s="457">
        <v>4.9406564584124654E-324</v>
      </c>
      <c r="I70" s="454">
        <v>2.9643938750474793E-323</v>
      </c>
      <c r="J70" s="455">
        <v>2.9643938750474793E-323</v>
      </c>
      <c r="K70" s="458" t="s">
        <v>292</v>
      </c>
    </row>
    <row r="71" spans="1:11" ht="14.4" customHeight="1" thickBot="1" x14ac:dyDescent="0.35">
      <c r="A71" s="471" t="s">
        <v>358</v>
      </c>
      <c r="B71" s="449">
        <v>0</v>
      </c>
      <c r="C71" s="449">
        <v>20.207000000000001</v>
      </c>
      <c r="D71" s="450">
        <v>20.207000000000001</v>
      </c>
      <c r="E71" s="459" t="s">
        <v>292</v>
      </c>
      <c r="F71" s="449">
        <v>0</v>
      </c>
      <c r="G71" s="450">
        <v>0</v>
      </c>
      <c r="H71" s="452">
        <v>4.9406564584124654E-324</v>
      </c>
      <c r="I71" s="449">
        <v>2.9643938750474793E-323</v>
      </c>
      <c r="J71" s="450">
        <v>2.9643938750474793E-323</v>
      </c>
      <c r="K71" s="460" t="s">
        <v>292</v>
      </c>
    </row>
    <row r="72" spans="1:11" ht="14.4" customHeight="1" thickBot="1" x14ac:dyDescent="0.35">
      <c r="A72" s="473" t="s">
        <v>359</v>
      </c>
      <c r="B72" s="449">
        <v>1821.4835809865999</v>
      </c>
      <c r="C72" s="449">
        <v>1465.6671799999999</v>
      </c>
      <c r="D72" s="450">
        <v>-355.8164009866</v>
      </c>
      <c r="E72" s="451">
        <v>0.80465571872200004</v>
      </c>
      <c r="F72" s="449">
        <v>1460.4429291701099</v>
      </c>
      <c r="G72" s="450">
        <v>730.22146458505301</v>
      </c>
      <c r="H72" s="452">
        <v>102.00241</v>
      </c>
      <c r="I72" s="449">
        <v>1268.50737</v>
      </c>
      <c r="J72" s="450">
        <v>538.28590541494805</v>
      </c>
      <c r="K72" s="453">
        <v>0.86857715879399999</v>
      </c>
    </row>
    <row r="73" spans="1:11" ht="14.4" customHeight="1" thickBot="1" x14ac:dyDescent="0.35">
      <c r="A73" s="471" t="s">
        <v>360</v>
      </c>
      <c r="B73" s="449">
        <v>1465.58029094784</v>
      </c>
      <c r="C73" s="449">
        <v>1153.46819</v>
      </c>
      <c r="D73" s="450">
        <v>-312.11210094784002</v>
      </c>
      <c r="E73" s="451">
        <v>0.78703855198100003</v>
      </c>
      <c r="F73" s="449">
        <v>1063.6589972749</v>
      </c>
      <c r="G73" s="450">
        <v>531.82949863745</v>
      </c>
      <c r="H73" s="452">
        <v>86.515050000000002</v>
      </c>
      <c r="I73" s="449">
        <v>1143.98017</v>
      </c>
      <c r="J73" s="450">
        <v>612.15067136255004</v>
      </c>
      <c r="K73" s="453">
        <v>1.0755140255760001</v>
      </c>
    </row>
    <row r="74" spans="1:11" ht="14.4" customHeight="1" thickBot="1" x14ac:dyDescent="0.35">
      <c r="A74" s="471" t="s">
        <v>361</v>
      </c>
      <c r="B74" s="449">
        <v>4.9406564584124654E-324</v>
      </c>
      <c r="C74" s="449">
        <v>3.2669999999999999</v>
      </c>
      <c r="D74" s="450">
        <v>3.2669999999999999</v>
      </c>
      <c r="E74" s="459" t="s">
        <v>298</v>
      </c>
      <c r="F74" s="449">
        <v>0</v>
      </c>
      <c r="G74" s="450">
        <v>0</v>
      </c>
      <c r="H74" s="452">
        <v>4.9406564584124654E-324</v>
      </c>
      <c r="I74" s="449">
        <v>2.9643938750474793E-323</v>
      </c>
      <c r="J74" s="450">
        <v>2.9643938750474793E-323</v>
      </c>
      <c r="K74" s="460" t="s">
        <v>292</v>
      </c>
    </row>
    <row r="75" spans="1:11" ht="14.4" customHeight="1" thickBot="1" x14ac:dyDescent="0.35">
      <c r="A75" s="471" t="s">
        <v>362</v>
      </c>
      <c r="B75" s="449">
        <v>140.919925941743</v>
      </c>
      <c r="C75" s="449">
        <v>156.67266000000001</v>
      </c>
      <c r="D75" s="450">
        <v>15.752734058256999</v>
      </c>
      <c r="E75" s="451">
        <v>1.111785000971</v>
      </c>
      <c r="F75" s="449">
        <v>203.72065445843501</v>
      </c>
      <c r="G75" s="450">
        <v>101.860327229218</v>
      </c>
      <c r="H75" s="452">
        <v>3.1459999999999999</v>
      </c>
      <c r="I75" s="449">
        <v>9.7319999999999993</v>
      </c>
      <c r="J75" s="450">
        <v>-92.128327229217007</v>
      </c>
      <c r="K75" s="453">
        <v>4.7771297544000002E-2</v>
      </c>
    </row>
    <row r="76" spans="1:11" ht="14.4" customHeight="1" thickBot="1" x14ac:dyDescent="0.35">
      <c r="A76" s="471" t="s">
        <v>363</v>
      </c>
      <c r="B76" s="449">
        <v>112.99088757478501</v>
      </c>
      <c r="C76" s="449">
        <v>86.151330000000002</v>
      </c>
      <c r="D76" s="450">
        <v>-26.839557574783999</v>
      </c>
      <c r="E76" s="451">
        <v>0.76246263613900001</v>
      </c>
      <c r="F76" s="449">
        <v>126.99978558546501</v>
      </c>
      <c r="G76" s="450">
        <v>63.499892792731998</v>
      </c>
      <c r="H76" s="452">
        <v>5.9443799999999998</v>
      </c>
      <c r="I76" s="449">
        <v>77.082149999999999</v>
      </c>
      <c r="J76" s="450">
        <v>13.582257207267</v>
      </c>
      <c r="K76" s="453">
        <v>0.60694708770200001</v>
      </c>
    </row>
    <row r="77" spans="1:11" ht="14.4" customHeight="1" thickBot="1" x14ac:dyDescent="0.35">
      <c r="A77" s="471" t="s">
        <v>364</v>
      </c>
      <c r="B77" s="449">
        <v>101.992476522232</v>
      </c>
      <c r="C77" s="449">
        <v>66.108000000000004</v>
      </c>
      <c r="D77" s="450">
        <v>-35.884476522230997</v>
      </c>
      <c r="E77" s="451">
        <v>0.64816545547399995</v>
      </c>
      <c r="F77" s="449">
        <v>66.063491851303993</v>
      </c>
      <c r="G77" s="450">
        <v>33.031745925651997</v>
      </c>
      <c r="H77" s="452">
        <v>6.3969800000000001</v>
      </c>
      <c r="I77" s="449">
        <v>37.713050000000003</v>
      </c>
      <c r="J77" s="450">
        <v>4.6813040743469996</v>
      </c>
      <c r="K77" s="453">
        <v>0.57086068179500005</v>
      </c>
    </row>
    <row r="78" spans="1:11" ht="14.4" customHeight="1" thickBot="1" x14ac:dyDescent="0.35">
      <c r="A78" s="474" t="s">
        <v>46</v>
      </c>
      <c r="B78" s="454">
        <v>0</v>
      </c>
      <c r="C78" s="454">
        <v>101.68600000000001</v>
      </c>
      <c r="D78" s="455">
        <v>101.68600000000001</v>
      </c>
      <c r="E78" s="456" t="s">
        <v>292</v>
      </c>
      <c r="F78" s="454">
        <v>0</v>
      </c>
      <c r="G78" s="455">
        <v>0</v>
      </c>
      <c r="H78" s="457">
        <v>5.7619999999999996</v>
      </c>
      <c r="I78" s="454">
        <v>69.114000000000004</v>
      </c>
      <c r="J78" s="455">
        <v>69.114000000000004</v>
      </c>
      <c r="K78" s="458" t="s">
        <v>292</v>
      </c>
    </row>
    <row r="79" spans="1:11" ht="14.4" customHeight="1" thickBot="1" x14ac:dyDescent="0.35">
      <c r="A79" s="470" t="s">
        <v>365</v>
      </c>
      <c r="B79" s="454">
        <v>0</v>
      </c>
      <c r="C79" s="454">
        <v>72.164000000000001</v>
      </c>
      <c r="D79" s="455">
        <v>72.164000000000001</v>
      </c>
      <c r="E79" s="456" t="s">
        <v>292</v>
      </c>
      <c r="F79" s="454">
        <v>0</v>
      </c>
      <c r="G79" s="455">
        <v>0</v>
      </c>
      <c r="H79" s="457">
        <v>1.1659999999999999</v>
      </c>
      <c r="I79" s="454">
        <v>64.518000000000001</v>
      </c>
      <c r="J79" s="455">
        <v>64.518000000000001</v>
      </c>
      <c r="K79" s="458" t="s">
        <v>292</v>
      </c>
    </row>
    <row r="80" spans="1:11" ht="14.4" customHeight="1" thickBot="1" x14ac:dyDescent="0.35">
      <c r="A80" s="471" t="s">
        <v>366</v>
      </c>
      <c r="B80" s="449">
        <v>0</v>
      </c>
      <c r="C80" s="449">
        <v>71.097999999999999</v>
      </c>
      <c r="D80" s="450">
        <v>71.097999999999999</v>
      </c>
      <c r="E80" s="459" t="s">
        <v>292</v>
      </c>
      <c r="F80" s="449">
        <v>0</v>
      </c>
      <c r="G80" s="450">
        <v>0</v>
      </c>
      <c r="H80" s="452">
        <v>1.1659999999999999</v>
      </c>
      <c r="I80" s="449">
        <v>64.518000000000001</v>
      </c>
      <c r="J80" s="450">
        <v>64.518000000000001</v>
      </c>
      <c r="K80" s="460" t="s">
        <v>292</v>
      </c>
    </row>
    <row r="81" spans="1:11" ht="14.4" customHeight="1" thickBot="1" x14ac:dyDescent="0.35">
      <c r="A81" s="471" t="s">
        <v>367</v>
      </c>
      <c r="B81" s="449">
        <v>0</v>
      </c>
      <c r="C81" s="449">
        <v>1.0660000000000001</v>
      </c>
      <c r="D81" s="450">
        <v>1.0660000000000001</v>
      </c>
      <c r="E81" s="459" t="s">
        <v>292</v>
      </c>
      <c r="F81" s="449">
        <v>0</v>
      </c>
      <c r="G81" s="450">
        <v>0</v>
      </c>
      <c r="H81" s="452">
        <v>4.9406564584124654E-324</v>
      </c>
      <c r="I81" s="449">
        <v>2.9643938750474793E-323</v>
      </c>
      <c r="J81" s="450">
        <v>2.9643938750474793E-323</v>
      </c>
      <c r="K81" s="460" t="s">
        <v>292</v>
      </c>
    </row>
    <row r="82" spans="1:11" ht="14.4" customHeight="1" thickBot="1" x14ac:dyDescent="0.35">
      <c r="A82" s="470" t="s">
        <v>368</v>
      </c>
      <c r="B82" s="454">
        <v>0</v>
      </c>
      <c r="C82" s="454">
        <v>29.521999999999998</v>
      </c>
      <c r="D82" s="455">
        <v>29.521999999999998</v>
      </c>
      <c r="E82" s="456" t="s">
        <v>292</v>
      </c>
      <c r="F82" s="454">
        <v>0</v>
      </c>
      <c r="G82" s="455">
        <v>0</v>
      </c>
      <c r="H82" s="457">
        <v>4.5960000000000001</v>
      </c>
      <c r="I82" s="454">
        <v>4.5960000000000001</v>
      </c>
      <c r="J82" s="455">
        <v>4.5960000000000001</v>
      </c>
      <c r="K82" s="458" t="s">
        <v>292</v>
      </c>
    </row>
    <row r="83" spans="1:11" ht="14.4" customHeight="1" thickBot="1" x14ac:dyDescent="0.35">
      <c r="A83" s="471" t="s">
        <v>369</v>
      </c>
      <c r="B83" s="449">
        <v>0</v>
      </c>
      <c r="C83" s="449">
        <v>12.914</v>
      </c>
      <c r="D83" s="450">
        <v>12.914</v>
      </c>
      <c r="E83" s="459" t="s">
        <v>292</v>
      </c>
      <c r="F83" s="449">
        <v>0</v>
      </c>
      <c r="G83" s="450">
        <v>0</v>
      </c>
      <c r="H83" s="452">
        <v>4.5960000000000001</v>
      </c>
      <c r="I83" s="449">
        <v>4.5960000000000001</v>
      </c>
      <c r="J83" s="450">
        <v>4.5960000000000001</v>
      </c>
      <c r="K83" s="460" t="s">
        <v>292</v>
      </c>
    </row>
    <row r="84" spans="1:11" ht="14.4" customHeight="1" thickBot="1" x14ac:dyDescent="0.35">
      <c r="A84" s="471" t="s">
        <v>370</v>
      </c>
      <c r="B84" s="449">
        <v>0</v>
      </c>
      <c r="C84" s="449">
        <v>16.608000000000001</v>
      </c>
      <c r="D84" s="450">
        <v>16.608000000000001</v>
      </c>
      <c r="E84" s="459" t="s">
        <v>292</v>
      </c>
      <c r="F84" s="449">
        <v>0</v>
      </c>
      <c r="G84" s="450">
        <v>0</v>
      </c>
      <c r="H84" s="452">
        <v>4.9406564584124654E-324</v>
      </c>
      <c r="I84" s="449">
        <v>2.9643938750474793E-323</v>
      </c>
      <c r="J84" s="450">
        <v>2.9643938750474793E-323</v>
      </c>
      <c r="K84" s="460" t="s">
        <v>292</v>
      </c>
    </row>
    <row r="85" spans="1:11" ht="14.4" customHeight="1" thickBot="1" x14ac:dyDescent="0.35">
      <c r="A85" s="469" t="s">
        <v>47</v>
      </c>
      <c r="B85" s="449">
        <v>14939.2105649481</v>
      </c>
      <c r="C85" s="449">
        <v>15371.392519999999</v>
      </c>
      <c r="D85" s="450">
        <v>432.18195505193</v>
      </c>
      <c r="E85" s="451">
        <v>1.0289293703419999</v>
      </c>
      <c r="F85" s="449">
        <v>17769.747254247799</v>
      </c>
      <c r="G85" s="450">
        <v>8884.8736271239104</v>
      </c>
      <c r="H85" s="452">
        <v>1250.1742099999999</v>
      </c>
      <c r="I85" s="449">
        <v>7261.7245499999999</v>
      </c>
      <c r="J85" s="450">
        <v>-1623.1490771239</v>
      </c>
      <c r="K85" s="453">
        <v>0.40865660305099999</v>
      </c>
    </row>
    <row r="86" spans="1:11" ht="14.4" customHeight="1" thickBot="1" x14ac:dyDescent="0.35">
      <c r="A86" s="470" t="s">
        <v>371</v>
      </c>
      <c r="B86" s="454">
        <v>4.4342452556760001</v>
      </c>
      <c r="C86" s="454">
        <v>0.10299999999999999</v>
      </c>
      <c r="D86" s="455">
        <v>-4.3312452556760004</v>
      </c>
      <c r="E86" s="461">
        <v>2.3228304719E-2</v>
      </c>
      <c r="F86" s="454">
        <v>4.1168974895000002E-2</v>
      </c>
      <c r="G86" s="455">
        <v>2.0584487447000002E-2</v>
      </c>
      <c r="H86" s="457">
        <v>4.9406564584124654E-324</v>
      </c>
      <c r="I86" s="454">
        <v>2.9643938750474793E-323</v>
      </c>
      <c r="J86" s="455">
        <v>-2.0584487447000002E-2</v>
      </c>
      <c r="K86" s="462">
        <v>7.2133584292821995E-322</v>
      </c>
    </row>
    <row r="87" spans="1:11" ht="14.4" customHeight="1" thickBot="1" x14ac:dyDescent="0.35">
      <c r="A87" s="471" t="s">
        <v>372</v>
      </c>
      <c r="B87" s="449">
        <v>4.4342452556760001</v>
      </c>
      <c r="C87" s="449">
        <v>0.10299999999999999</v>
      </c>
      <c r="D87" s="450">
        <v>-4.3312452556760004</v>
      </c>
      <c r="E87" s="451">
        <v>2.3228304719E-2</v>
      </c>
      <c r="F87" s="449">
        <v>4.1168974895000002E-2</v>
      </c>
      <c r="G87" s="450">
        <v>2.0584487447000002E-2</v>
      </c>
      <c r="H87" s="452">
        <v>4.9406564584124654E-324</v>
      </c>
      <c r="I87" s="449">
        <v>2.9643938750474793E-323</v>
      </c>
      <c r="J87" s="450">
        <v>-2.0584487447000002E-2</v>
      </c>
      <c r="K87" s="453">
        <v>7.2133584292821995E-322</v>
      </c>
    </row>
    <row r="88" spans="1:11" ht="14.4" customHeight="1" thickBot="1" x14ac:dyDescent="0.35">
      <c r="A88" s="470" t="s">
        <v>373</v>
      </c>
      <c r="B88" s="454">
        <v>93.523125388037002</v>
      </c>
      <c r="C88" s="454">
        <v>95.220510000000004</v>
      </c>
      <c r="D88" s="455">
        <v>1.697384611962</v>
      </c>
      <c r="E88" s="461">
        <v>1.01814935723</v>
      </c>
      <c r="F88" s="454">
        <v>86.449344748578994</v>
      </c>
      <c r="G88" s="455">
        <v>43.224672374289</v>
      </c>
      <c r="H88" s="457">
        <v>7.0123100000000003</v>
      </c>
      <c r="I88" s="454">
        <v>47.456510000000002</v>
      </c>
      <c r="J88" s="455">
        <v>4.2318376257099999</v>
      </c>
      <c r="K88" s="462">
        <v>0.54895164489600001</v>
      </c>
    </row>
    <row r="89" spans="1:11" ht="14.4" customHeight="1" thickBot="1" x14ac:dyDescent="0.35">
      <c r="A89" s="471" t="s">
        <v>374</v>
      </c>
      <c r="B89" s="449">
        <v>55.870257281306003</v>
      </c>
      <c r="C89" s="449">
        <v>52.646500000000003</v>
      </c>
      <c r="D89" s="450">
        <v>-3.2237572813059998</v>
      </c>
      <c r="E89" s="451">
        <v>0.94229922255200005</v>
      </c>
      <c r="F89" s="449">
        <v>53.856644438766999</v>
      </c>
      <c r="G89" s="450">
        <v>26.928322219382999</v>
      </c>
      <c r="H89" s="452">
        <v>3.9843000000000002</v>
      </c>
      <c r="I89" s="449">
        <v>28.329000000000001</v>
      </c>
      <c r="J89" s="450">
        <v>1.400677780616</v>
      </c>
      <c r="K89" s="453">
        <v>0.52600752043099996</v>
      </c>
    </row>
    <row r="90" spans="1:11" ht="14.4" customHeight="1" thickBot="1" x14ac:dyDescent="0.35">
      <c r="A90" s="471" t="s">
        <v>375</v>
      </c>
      <c r="B90" s="449">
        <v>3.0630771918519999</v>
      </c>
      <c r="C90" s="449">
        <v>9.9999999999989999</v>
      </c>
      <c r="D90" s="450">
        <v>6.936922808147</v>
      </c>
      <c r="E90" s="451">
        <v>3.2646908235279999</v>
      </c>
      <c r="F90" s="449">
        <v>1.9994591768000001</v>
      </c>
      <c r="G90" s="450">
        <v>0.99972958840000004</v>
      </c>
      <c r="H90" s="452">
        <v>4.9406564584124654E-324</v>
      </c>
      <c r="I90" s="449">
        <v>2.9643938750474793E-323</v>
      </c>
      <c r="J90" s="450">
        <v>-0.99972958840000004</v>
      </c>
      <c r="K90" s="453">
        <v>1.4821969375237396E-323</v>
      </c>
    </row>
    <row r="91" spans="1:11" ht="14.4" customHeight="1" thickBot="1" x14ac:dyDescent="0.35">
      <c r="A91" s="471" t="s">
        <v>376</v>
      </c>
      <c r="B91" s="449">
        <v>34.589790914879003</v>
      </c>
      <c r="C91" s="449">
        <v>32.574010000000001</v>
      </c>
      <c r="D91" s="450">
        <v>-2.0157809148779999</v>
      </c>
      <c r="E91" s="451">
        <v>0.94172324083000003</v>
      </c>
      <c r="F91" s="449">
        <v>30.593241133010999</v>
      </c>
      <c r="G91" s="450">
        <v>15.296620566505</v>
      </c>
      <c r="H91" s="452">
        <v>3.0280100000000001</v>
      </c>
      <c r="I91" s="449">
        <v>19.127510000000001</v>
      </c>
      <c r="J91" s="450">
        <v>3.8308894334939998</v>
      </c>
      <c r="K91" s="453">
        <v>0.62522012351800005</v>
      </c>
    </row>
    <row r="92" spans="1:11" ht="14.4" customHeight="1" thickBot="1" x14ac:dyDescent="0.35">
      <c r="A92" s="470" t="s">
        <v>377</v>
      </c>
      <c r="B92" s="454">
        <v>26.548404309898</v>
      </c>
      <c r="C92" s="454">
        <v>33.214730000000003</v>
      </c>
      <c r="D92" s="455">
        <v>6.666325690101</v>
      </c>
      <c r="E92" s="461">
        <v>1.2511008048650001</v>
      </c>
      <c r="F92" s="454">
        <v>31.319089124287</v>
      </c>
      <c r="G92" s="455">
        <v>15.659544562142999</v>
      </c>
      <c r="H92" s="457">
        <v>1.7423999999999999</v>
      </c>
      <c r="I92" s="454">
        <v>17.3508</v>
      </c>
      <c r="J92" s="455">
        <v>1.6912554378560001</v>
      </c>
      <c r="K92" s="462">
        <v>0.55400078626600002</v>
      </c>
    </row>
    <row r="93" spans="1:11" ht="14.4" customHeight="1" thickBot="1" x14ac:dyDescent="0.35">
      <c r="A93" s="471" t="s">
        <v>378</v>
      </c>
      <c r="B93" s="449">
        <v>12.801690405124999</v>
      </c>
      <c r="C93" s="449">
        <v>13.5</v>
      </c>
      <c r="D93" s="450">
        <v>0.69830959487400002</v>
      </c>
      <c r="E93" s="451">
        <v>1.0545482333009999</v>
      </c>
      <c r="F93" s="449">
        <v>13.272214617195999</v>
      </c>
      <c r="G93" s="450">
        <v>6.6361073085979996</v>
      </c>
      <c r="H93" s="452">
        <v>4.9406564584124654E-324</v>
      </c>
      <c r="I93" s="449">
        <v>6.75</v>
      </c>
      <c r="J93" s="450">
        <v>0.113892691401</v>
      </c>
      <c r="K93" s="453">
        <v>0.50858128765099997</v>
      </c>
    </row>
    <row r="94" spans="1:11" ht="14.4" customHeight="1" thickBot="1" x14ac:dyDescent="0.35">
      <c r="A94" s="471" t="s">
        <v>379</v>
      </c>
      <c r="B94" s="449">
        <v>13.746713904772999</v>
      </c>
      <c r="C94" s="449">
        <v>19.714729999999999</v>
      </c>
      <c r="D94" s="450">
        <v>5.968016095226</v>
      </c>
      <c r="E94" s="451">
        <v>1.434141289079</v>
      </c>
      <c r="F94" s="449">
        <v>18.046874507091001</v>
      </c>
      <c r="G94" s="450">
        <v>9.0234372535449996</v>
      </c>
      <c r="H94" s="452">
        <v>1.7423999999999999</v>
      </c>
      <c r="I94" s="449">
        <v>10.6008</v>
      </c>
      <c r="J94" s="450">
        <v>1.5773627464540001</v>
      </c>
      <c r="K94" s="453">
        <v>0.58740365240699999</v>
      </c>
    </row>
    <row r="95" spans="1:11" ht="14.4" customHeight="1" thickBot="1" x14ac:dyDescent="0.35">
      <c r="A95" s="470" t="s">
        <v>380</v>
      </c>
      <c r="B95" s="454">
        <v>1128.2388038660599</v>
      </c>
      <c r="C95" s="454">
        <v>1146.0508400000001</v>
      </c>
      <c r="D95" s="455">
        <v>17.812036133941</v>
      </c>
      <c r="E95" s="461">
        <v>1.01578746988</v>
      </c>
      <c r="F95" s="454">
        <v>1145.7853362364499</v>
      </c>
      <c r="G95" s="455">
        <v>572.89266811822301</v>
      </c>
      <c r="H95" s="457">
        <v>165.11581000000001</v>
      </c>
      <c r="I95" s="454">
        <v>533.47720000000004</v>
      </c>
      <c r="J95" s="455">
        <v>-39.415468118222002</v>
      </c>
      <c r="K95" s="462">
        <v>0.465599605029</v>
      </c>
    </row>
    <row r="96" spans="1:11" ht="14.4" customHeight="1" thickBot="1" x14ac:dyDescent="0.35">
      <c r="A96" s="471" t="s">
        <v>381</v>
      </c>
      <c r="B96" s="449">
        <v>983.00099815765805</v>
      </c>
      <c r="C96" s="449">
        <v>1000.89204</v>
      </c>
      <c r="D96" s="450">
        <v>17.891041842341998</v>
      </c>
      <c r="E96" s="451">
        <v>1.0182004310020001</v>
      </c>
      <c r="F96" s="449">
        <v>1000.06223882491</v>
      </c>
      <c r="G96" s="450">
        <v>500.03111941245402</v>
      </c>
      <c r="H96" s="452">
        <v>152.26281</v>
      </c>
      <c r="I96" s="449">
        <v>462.06241999999997</v>
      </c>
      <c r="J96" s="450">
        <v>-37.968699412452999</v>
      </c>
      <c r="K96" s="453">
        <v>0.46203366356699999</v>
      </c>
    </row>
    <row r="97" spans="1:11" ht="14.4" customHeight="1" thickBot="1" x14ac:dyDescent="0.35">
      <c r="A97" s="471" t="s">
        <v>382</v>
      </c>
      <c r="B97" s="449">
        <v>0.59522533607799999</v>
      </c>
      <c r="C97" s="449">
        <v>0.21199999999999999</v>
      </c>
      <c r="D97" s="450">
        <v>-0.38322533607800002</v>
      </c>
      <c r="E97" s="451">
        <v>0.35616763459099998</v>
      </c>
      <c r="F97" s="449">
        <v>0.18157817471400001</v>
      </c>
      <c r="G97" s="450">
        <v>9.0789087357000003E-2</v>
      </c>
      <c r="H97" s="452">
        <v>4.9406564584124654E-324</v>
      </c>
      <c r="I97" s="449">
        <v>2.9643938750474793E-323</v>
      </c>
      <c r="J97" s="450">
        <v>-9.0789087357000003E-2</v>
      </c>
      <c r="K97" s="453">
        <v>1.6304166312761136E-322</v>
      </c>
    </row>
    <row r="98" spans="1:11" ht="14.4" customHeight="1" thickBot="1" x14ac:dyDescent="0.35">
      <c r="A98" s="471" t="s">
        <v>383</v>
      </c>
      <c r="B98" s="449">
        <v>144.64258037232301</v>
      </c>
      <c r="C98" s="449">
        <v>144.9468</v>
      </c>
      <c r="D98" s="450">
        <v>0.304219627677</v>
      </c>
      <c r="E98" s="451">
        <v>1.0021032508329999</v>
      </c>
      <c r="F98" s="449">
        <v>145.54151923682201</v>
      </c>
      <c r="G98" s="450">
        <v>72.770759618411006</v>
      </c>
      <c r="H98" s="452">
        <v>12.853</v>
      </c>
      <c r="I98" s="449">
        <v>71.414779999999993</v>
      </c>
      <c r="J98" s="450">
        <v>-1.355979618411</v>
      </c>
      <c r="K98" s="453">
        <v>0.490683211048</v>
      </c>
    </row>
    <row r="99" spans="1:11" ht="14.4" customHeight="1" thickBot="1" x14ac:dyDescent="0.35">
      <c r="A99" s="470" t="s">
        <v>384</v>
      </c>
      <c r="B99" s="454">
        <v>13686.4659861284</v>
      </c>
      <c r="C99" s="454">
        <v>14087.227440000001</v>
      </c>
      <c r="D99" s="455">
        <v>400.76145387160398</v>
      </c>
      <c r="E99" s="461">
        <v>1.0292815876850001</v>
      </c>
      <c r="F99" s="454">
        <v>16506.152315163599</v>
      </c>
      <c r="G99" s="455">
        <v>8253.0761575817996</v>
      </c>
      <c r="H99" s="457">
        <v>1075.9316899999999</v>
      </c>
      <c r="I99" s="454">
        <v>6407.2080400000004</v>
      </c>
      <c r="J99" s="455">
        <v>-1845.8681175818001</v>
      </c>
      <c r="K99" s="462">
        <v>0.38817090244000002</v>
      </c>
    </row>
    <row r="100" spans="1:11" ht="14.4" customHeight="1" thickBot="1" x14ac:dyDescent="0.35">
      <c r="A100" s="471" t="s">
        <v>385</v>
      </c>
      <c r="B100" s="449">
        <v>18.023522029094</v>
      </c>
      <c r="C100" s="449">
        <v>31.699000000000002</v>
      </c>
      <c r="D100" s="450">
        <v>13.675477970905</v>
      </c>
      <c r="E100" s="451">
        <v>1.7587572478239999</v>
      </c>
      <c r="F100" s="449">
        <v>32.533208101785</v>
      </c>
      <c r="G100" s="450">
        <v>16.266604050891999</v>
      </c>
      <c r="H100" s="452">
        <v>6.86</v>
      </c>
      <c r="I100" s="449">
        <v>15.82</v>
      </c>
      <c r="J100" s="450">
        <v>-0.446604050892</v>
      </c>
      <c r="K100" s="453">
        <v>0.48627236362600001</v>
      </c>
    </row>
    <row r="101" spans="1:11" ht="14.4" customHeight="1" thickBot="1" x14ac:dyDescent="0.35">
      <c r="A101" s="471" t="s">
        <v>386</v>
      </c>
      <c r="B101" s="449">
        <v>450.99473052288101</v>
      </c>
      <c r="C101" s="449">
        <v>584.86617999999999</v>
      </c>
      <c r="D101" s="450">
        <v>133.87144947712</v>
      </c>
      <c r="E101" s="451">
        <v>1.296835950437</v>
      </c>
      <c r="F101" s="449">
        <v>578.23587730251995</v>
      </c>
      <c r="G101" s="450">
        <v>289.11793865125998</v>
      </c>
      <c r="H101" s="452">
        <v>45.473059999999997</v>
      </c>
      <c r="I101" s="449">
        <v>309.8408</v>
      </c>
      <c r="J101" s="450">
        <v>20.72286134874</v>
      </c>
      <c r="K101" s="453">
        <v>0.535838076055</v>
      </c>
    </row>
    <row r="102" spans="1:11" ht="14.4" customHeight="1" thickBot="1" x14ac:dyDescent="0.35">
      <c r="A102" s="471" t="s">
        <v>387</v>
      </c>
      <c r="B102" s="449">
        <v>2.9984533709769998</v>
      </c>
      <c r="C102" s="449">
        <v>5.0346000000000002</v>
      </c>
      <c r="D102" s="450">
        <v>2.0361466290219998</v>
      </c>
      <c r="E102" s="451">
        <v>1.679065630545</v>
      </c>
      <c r="F102" s="449">
        <v>13.004737417627</v>
      </c>
      <c r="G102" s="450">
        <v>6.502368708813</v>
      </c>
      <c r="H102" s="452">
        <v>4.9406564584124654E-324</v>
      </c>
      <c r="I102" s="449">
        <v>1.742</v>
      </c>
      <c r="J102" s="450">
        <v>-4.760368708813</v>
      </c>
      <c r="K102" s="453">
        <v>0.133951185945</v>
      </c>
    </row>
    <row r="103" spans="1:11" ht="14.4" customHeight="1" thickBot="1" x14ac:dyDescent="0.35">
      <c r="A103" s="471" t="s">
        <v>388</v>
      </c>
      <c r="B103" s="449">
        <v>1.7592492732489999</v>
      </c>
      <c r="C103" s="449">
        <v>0.19359999999999999</v>
      </c>
      <c r="D103" s="450">
        <v>-1.5656492732489999</v>
      </c>
      <c r="E103" s="451">
        <v>0.110046940444</v>
      </c>
      <c r="F103" s="449">
        <v>0.18290761378299999</v>
      </c>
      <c r="G103" s="450">
        <v>9.1453806890999995E-2</v>
      </c>
      <c r="H103" s="452">
        <v>4.9406564584124654E-324</v>
      </c>
      <c r="I103" s="449">
        <v>4.9473900000000004</v>
      </c>
      <c r="J103" s="450">
        <v>4.8559361931079996</v>
      </c>
      <c r="K103" s="453">
        <v>27.048573307883998</v>
      </c>
    </row>
    <row r="104" spans="1:11" ht="14.4" customHeight="1" thickBot="1" x14ac:dyDescent="0.35">
      <c r="A104" s="471" t="s">
        <v>389</v>
      </c>
      <c r="B104" s="449">
        <v>13212.690030932201</v>
      </c>
      <c r="C104" s="449">
        <v>13465.43406</v>
      </c>
      <c r="D104" s="450">
        <v>252.74402906780199</v>
      </c>
      <c r="E104" s="451">
        <v>1.01912888507</v>
      </c>
      <c r="F104" s="449">
        <v>15882.1955847279</v>
      </c>
      <c r="G104" s="450">
        <v>7941.0977923639402</v>
      </c>
      <c r="H104" s="452">
        <v>1023.59863</v>
      </c>
      <c r="I104" s="449">
        <v>6074.8578500000003</v>
      </c>
      <c r="J104" s="450">
        <v>-1866.2399423639399</v>
      </c>
      <c r="K104" s="453">
        <v>0.38249483943099999</v>
      </c>
    </row>
    <row r="105" spans="1:11" ht="14.4" customHeight="1" thickBot="1" x14ac:dyDescent="0.35">
      <c r="A105" s="470" t="s">
        <v>390</v>
      </c>
      <c r="B105" s="454">
        <v>0</v>
      </c>
      <c r="C105" s="454">
        <v>9.5760000000000005</v>
      </c>
      <c r="D105" s="455">
        <v>9.5760000000000005</v>
      </c>
      <c r="E105" s="456" t="s">
        <v>292</v>
      </c>
      <c r="F105" s="454">
        <v>0</v>
      </c>
      <c r="G105" s="455">
        <v>0</v>
      </c>
      <c r="H105" s="457">
        <v>0.372</v>
      </c>
      <c r="I105" s="454">
        <v>256.23200000000003</v>
      </c>
      <c r="J105" s="455">
        <v>256.23200000000003</v>
      </c>
      <c r="K105" s="458" t="s">
        <v>292</v>
      </c>
    </row>
    <row r="106" spans="1:11" ht="14.4" customHeight="1" thickBot="1" x14ac:dyDescent="0.35">
      <c r="A106" s="471" t="s">
        <v>391</v>
      </c>
      <c r="B106" s="449">
        <v>0</v>
      </c>
      <c r="C106" s="449">
        <v>4.2960000000000003</v>
      </c>
      <c r="D106" s="450">
        <v>4.2960000000000003</v>
      </c>
      <c r="E106" s="459" t="s">
        <v>292</v>
      </c>
      <c r="F106" s="449">
        <v>0</v>
      </c>
      <c r="G106" s="450">
        <v>0</v>
      </c>
      <c r="H106" s="452">
        <v>4.9406564584124654E-324</v>
      </c>
      <c r="I106" s="449">
        <v>2.9643938750474793E-323</v>
      </c>
      <c r="J106" s="450">
        <v>2.9643938750474793E-323</v>
      </c>
      <c r="K106" s="460" t="s">
        <v>292</v>
      </c>
    </row>
    <row r="107" spans="1:11" ht="14.4" customHeight="1" thickBot="1" x14ac:dyDescent="0.35">
      <c r="A107" s="471" t="s">
        <v>392</v>
      </c>
      <c r="B107" s="449">
        <v>0</v>
      </c>
      <c r="C107" s="449">
        <v>5.28</v>
      </c>
      <c r="D107" s="450">
        <v>5.28</v>
      </c>
      <c r="E107" s="459" t="s">
        <v>292</v>
      </c>
      <c r="F107" s="449">
        <v>0</v>
      </c>
      <c r="G107" s="450">
        <v>0</v>
      </c>
      <c r="H107" s="452">
        <v>0.372</v>
      </c>
      <c r="I107" s="449">
        <v>2.1320000000000001</v>
      </c>
      <c r="J107" s="450">
        <v>2.1320000000000001</v>
      </c>
      <c r="K107" s="460" t="s">
        <v>292</v>
      </c>
    </row>
    <row r="108" spans="1:11" ht="14.4" customHeight="1" thickBot="1" x14ac:dyDescent="0.35">
      <c r="A108" s="471" t="s">
        <v>393</v>
      </c>
      <c r="B108" s="449">
        <v>4.9406564584124654E-324</v>
      </c>
      <c r="C108" s="449">
        <v>4.9406564584124654E-324</v>
      </c>
      <c r="D108" s="450">
        <v>0</v>
      </c>
      <c r="E108" s="451">
        <v>1</v>
      </c>
      <c r="F108" s="449">
        <v>4.9406564584124654E-324</v>
      </c>
      <c r="G108" s="450">
        <v>0</v>
      </c>
      <c r="H108" s="452">
        <v>4.9406564584124654E-324</v>
      </c>
      <c r="I108" s="449">
        <v>254.1</v>
      </c>
      <c r="J108" s="450">
        <v>254.1</v>
      </c>
      <c r="K108" s="460" t="s">
        <v>298</v>
      </c>
    </row>
    <row r="109" spans="1:11" ht="14.4" customHeight="1" thickBot="1" x14ac:dyDescent="0.35">
      <c r="A109" s="468" t="s">
        <v>48</v>
      </c>
      <c r="B109" s="449">
        <v>57301.984509917798</v>
      </c>
      <c r="C109" s="449">
        <v>61002.930130000001</v>
      </c>
      <c r="D109" s="450">
        <v>3700.9456200821701</v>
      </c>
      <c r="E109" s="451">
        <v>1.064586691922</v>
      </c>
      <c r="F109" s="449">
        <v>59007</v>
      </c>
      <c r="G109" s="450">
        <v>29503.5</v>
      </c>
      <c r="H109" s="452">
        <v>5155.5972300000003</v>
      </c>
      <c r="I109" s="449">
        <v>30284.070629999998</v>
      </c>
      <c r="J109" s="450">
        <v>780.57063000001995</v>
      </c>
      <c r="K109" s="453">
        <v>0.51322844120099997</v>
      </c>
    </row>
    <row r="110" spans="1:11" ht="14.4" customHeight="1" thickBot="1" x14ac:dyDescent="0.35">
      <c r="A110" s="474" t="s">
        <v>394</v>
      </c>
      <c r="B110" s="454">
        <v>42445.999999997803</v>
      </c>
      <c r="C110" s="454">
        <v>45437.32</v>
      </c>
      <c r="D110" s="455">
        <v>2991.3200000021998</v>
      </c>
      <c r="E110" s="461">
        <v>1.070473542854</v>
      </c>
      <c r="F110" s="454">
        <v>43797.8</v>
      </c>
      <c r="G110" s="455">
        <v>21898.9</v>
      </c>
      <c r="H110" s="457">
        <v>3820.2890000000002</v>
      </c>
      <c r="I110" s="454">
        <v>22444.271000000001</v>
      </c>
      <c r="J110" s="455">
        <v>545.37100000001396</v>
      </c>
      <c r="K110" s="462">
        <v>0.51245201813700003</v>
      </c>
    </row>
    <row r="111" spans="1:11" ht="14.4" customHeight="1" thickBot="1" x14ac:dyDescent="0.35">
      <c r="A111" s="470" t="s">
        <v>395</v>
      </c>
      <c r="B111" s="454">
        <v>42445.999999997803</v>
      </c>
      <c r="C111" s="454">
        <v>45278.678999999996</v>
      </c>
      <c r="D111" s="455">
        <v>2832.6790000022002</v>
      </c>
      <c r="E111" s="461">
        <v>1.066736064646</v>
      </c>
      <c r="F111" s="454">
        <v>43451.8</v>
      </c>
      <c r="G111" s="455">
        <v>21725.9</v>
      </c>
      <c r="H111" s="457">
        <v>3803.3609999999999</v>
      </c>
      <c r="I111" s="454">
        <v>22324.01</v>
      </c>
      <c r="J111" s="455">
        <v>598.11000000001195</v>
      </c>
      <c r="K111" s="462">
        <v>0.51376490732199998</v>
      </c>
    </row>
    <row r="112" spans="1:11" ht="14.4" customHeight="1" thickBot="1" x14ac:dyDescent="0.35">
      <c r="A112" s="471" t="s">
        <v>396</v>
      </c>
      <c r="B112" s="449">
        <v>42445.999999997803</v>
      </c>
      <c r="C112" s="449">
        <v>45278.678999999996</v>
      </c>
      <c r="D112" s="450">
        <v>2832.6790000022002</v>
      </c>
      <c r="E112" s="451">
        <v>1.066736064646</v>
      </c>
      <c r="F112" s="449">
        <v>43451.8</v>
      </c>
      <c r="G112" s="450">
        <v>21725.9</v>
      </c>
      <c r="H112" s="452">
        <v>3803.3609999999999</v>
      </c>
      <c r="I112" s="449">
        <v>22324.01</v>
      </c>
      <c r="J112" s="450">
        <v>598.11000000001195</v>
      </c>
      <c r="K112" s="453">
        <v>0.51376490732199998</v>
      </c>
    </row>
    <row r="113" spans="1:11" ht="14.4" customHeight="1" thickBot="1" x14ac:dyDescent="0.35">
      <c r="A113" s="470" t="s">
        <v>397</v>
      </c>
      <c r="B113" s="454">
        <v>4.9406564584124654E-324</v>
      </c>
      <c r="C113" s="454">
        <v>4.9406564584124654E-324</v>
      </c>
      <c r="D113" s="455">
        <v>0</v>
      </c>
      <c r="E113" s="461">
        <v>1</v>
      </c>
      <c r="F113" s="454">
        <v>195.99999999999599</v>
      </c>
      <c r="G113" s="455">
        <v>97.999999999997996</v>
      </c>
      <c r="H113" s="457">
        <v>12</v>
      </c>
      <c r="I113" s="454">
        <v>76.349999999999994</v>
      </c>
      <c r="J113" s="455">
        <v>-21.649999999997998</v>
      </c>
      <c r="K113" s="462">
        <v>0.38954081632600002</v>
      </c>
    </row>
    <row r="114" spans="1:11" ht="14.4" customHeight="1" thickBot="1" x14ac:dyDescent="0.35">
      <c r="A114" s="471" t="s">
        <v>398</v>
      </c>
      <c r="B114" s="449">
        <v>4.9406564584124654E-324</v>
      </c>
      <c r="C114" s="449">
        <v>4.9406564584124654E-324</v>
      </c>
      <c r="D114" s="450">
        <v>0</v>
      </c>
      <c r="E114" s="451">
        <v>1</v>
      </c>
      <c r="F114" s="449">
        <v>195.99999999999599</v>
      </c>
      <c r="G114" s="450">
        <v>97.999999999997996</v>
      </c>
      <c r="H114" s="452">
        <v>12</v>
      </c>
      <c r="I114" s="449">
        <v>76.349999999999994</v>
      </c>
      <c r="J114" s="450">
        <v>-21.649999999997998</v>
      </c>
      <c r="K114" s="453">
        <v>0.38954081632600002</v>
      </c>
    </row>
    <row r="115" spans="1:11" ht="14.4" customHeight="1" thickBot="1" x14ac:dyDescent="0.35">
      <c r="A115" s="470" t="s">
        <v>399</v>
      </c>
      <c r="B115" s="454">
        <v>0</v>
      </c>
      <c r="C115" s="454">
        <v>158.64099999999999</v>
      </c>
      <c r="D115" s="455">
        <v>158.64099999999999</v>
      </c>
      <c r="E115" s="456" t="s">
        <v>292</v>
      </c>
      <c r="F115" s="454">
        <v>149.99999999999699</v>
      </c>
      <c r="G115" s="455">
        <v>74.999999999997996</v>
      </c>
      <c r="H115" s="457">
        <v>4.9279999999999999</v>
      </c>
      <c r="I115" s="454">
        <v>43.911000000000001</v>
      </c>
      <c r="J115" s="455">
        <v>-31.088999999997998</v>
      </c>
      <c r="K115" s="462">
        <v>0.29274</v>
      </c>
    </row>
    <row r="116" spans="1:11" ht="14.4" customHeight="1" thickBot="1" x14ac:dyDescent="0.35">
      <c r="A116" s="471" t="s">
        <v>400</v>
      </c>
      <c r="B116" s="449">
        <v>0</v>
      </c>
      <c r="C116" s="449">
        <v>158.64099999999999</v>
      </c>
      <c r="D116" s="450">
        <v>158.64099999999999</v>
      </c>
      <c r="E116" s="459" t="s">
        <v>292</v>
      </c>
      <c r="F116" s="449">
        <v>149.99999999999699</v>
      </c>
      <c r="G116" s="450">
        <v>74.999999999997996</v>
      </c>
      <c r="H116" s="452">
        <v>4.9279999999999999</v>
      </c>
      <c r="I116" s="449">
        <v>43.911000000000001</v>
      </c>
      <c r="J116" s="450">
        <v>-31.088999999997998</v>
      </c>
      <c r="K116" s="453">
        <v>0.29274</v>
      </c>
    </row>
    <row r="117" spans="1:11" ht="14.4" customHeight="1" thickBot="1" x14ac:dyDescent="0.35">
      <c r="A117" s="469" t="s">
        <v>401</v>
      </c>
      <c r="B117" s="449">
        <v>14431.984509920099</v>
      </c>
      <c r="C117" s="449">
        <v>15111.23533</v>
      </c>
      <c r="D117" s="450">
        <v>679.25082007994604</v>
      </c>
      <c r="E117" s="451">
        <v>1.04706565612</v>
      </c>
      <c r="F117" s="449">
        <v>14774.2</v>
      </c>
      <c r="G117" s="450">
        <v>7387.1</v>
      </c>
      <c r="H117" s="452">
        <v>1297.22543</v>
      </c>
      <c r="I117" s="449">
        <v>7616.1219200000096</v>
      </c>
      <c r="J117" s="450">
        <v>229.021920000005</v>
      </c>
      <c r="K117" s="453">
        <v>0.51550147689799997</v>
      </c>
    </row>
    <row r="118" spans="1:11" ht="14.4" customHeight="1" thickBot="1" x14ac:dyDescent="0.35">
      <c r="A118" s="470" t="s">
        <v>402</v>
      </c>
      <c r="B118" s="454">
        <v>3819.9999705977798</v>
      </c>
      <c r="C118" s="454">
        <v>4075.0659900000001</v>
      </c>
      <c r="D118" s="455">
        <v>255.06601940222299</v>
      </c>
      <c r="E118" s="461">
        <v>1.066771209781</v>
      </c>
      <c r="F118" s="454">
        <v>3911</v>
      </c>
      <c r="G118" s="455">
        <v>1955.5</v>
      </c>
      <c r="H118" s="457">
        <v>343.38517999999999</v>
      </c>
      <c r="I118" s="454">
        <v>2016.0319400000001</v>
      </c>
      <c r="J118" s="455">
        <v>60.531940000001001</v>
      </c>
      <c r="K118" s="462">
        <v>0.51547735617400003</v>
      </c>
    </row>
    <row r="119" spans="1:11" ht="14.4" customHeight="1" thickBot="1" x14ac:dyDescent="0.35">
      <c r="A119" s="471" t="s">
        <v>403</v>
      </c>
      <c r="B119" s="449">
        <v>3819.9999705977798</v>
      </c>
      <c r="C119" s="449">
        <v>4075.0659900000001</v>
      </c>
      <c r="D119" s="450">
        <v>255.06601940222299</v>
      </c>
      <c r="E119" s="451">
        <v>1.066771209781</v>
      </c>
      <c r="F119" s="449">
        <v>3911</v>
      </c>
      <c r="G119" s="450">
        <v>1955.5</v>
      </c>
      <c r="H119" s="452">
        <v>343.38517999999999</v>
      </c>
      <c r="I119" s="449">
        <v>2016.0319400000001</v>
      </c>
      <c r="J119" s="450">
        <v>60.531940000001001</v>
      </c>
      <c r="K119" s="453">
        <v>0.51547735617400003</v>
      </c>
    </row>
    <row r="120" spans="1:11" ht="14.4" customHeight="1" thickBot="1" x14ac:dyDescent="0.35">
      <c r="A120" s="470" t="s">
        <v>404</v>
      </c>
      <c r="B120" s="454">
        <v>10611.9845393223</v>
      </c>
      <c r="C120" s="454">
        <v>11036.16934</v>
      </c>
      <c r="D120" s="455">
        <v>424.18480067772202</v>
      </c>
      <c r="E120" s="461">
        <v>1.039972240734</v>
      </c>
      <c r="F120" s="454">
        <v>10863.2</v>
      </c>
      <c r="G120" s="455">
        <v>5431.6</v>
      </c>
      <c r="H120" s="457">
        <v>953.84024999999997</v>
      </c>
      <c r="I120" s="454">
        <v>5600.0899800000097</v>
      </c>
      <c r="J120" s="455">
        <v>168.48998000000401</v>
      </c>
      <c r="K120" s="462">
        <v>0.51551016091000001</v>
      </c>
    </row>
    <row r="121" spans="1:11" ht="14.4" customHeight="1" thickBot="1" x14ac:dyDescent="0.35">
      <c r="A121" s="471" t="s">
        <v>405</v>
      </c>
      <c r="B121" s="449">
        <v>10611.9845393223</v>
      </c>
      <c r="C121" s="449">
        <v>11036.16934</v>
      </c>
      <c r="D121" s="450">
        <v>424.18480067772202</v>
      </c>
      <c r="E121" s="451">
        <v>1.039972240734</v>
      </c>
      <c r="F121" s="449">
        <v>10863.2</v>
      </c>
      <c r="G121" s="450">
        <v>5431.6</v>
      </c>
      <c r="H121" s="452">
        <v>953.84024999999997</v>
      </c>
      <c r="I121" s="449">
        <v>5600.0899800000097</v>
      </c>
      <c r="J121" s="450">
        <v>168.48998000000401</v>
      </c>
      <c r="K121" s="453">
        <v>0.51551016091000001</v>
      </c>
    </row>
    <row r="122" spans="1:11" ht="14.4" customHeight="1" thickBot="1" x14ac:dyDescent="0.35">
      <c r="A122" s="469" t="s">
        <v>406</v>
      </c>
      <c r="B122" s="449">
        <v>423.99999999997698</v>
      </c>
      <c r="C122" s="449">
        <v>454.37479999999999</v>
      </c>
      <c r="D122" s="450">
        <v>30.374800000023001</v>
      </c>
      <c r="E122" s="451">
        <v>1.0716386792449999</v>
      </c>
      <c r="F122" s="449">
        <v>435</v>
      </c>
      <c r="G122" s="450">
        <v>217.5</v>
      </c>
      <c r="H122" s="452">
        <v>38.082799999999999</v>
      </c>
      <c r="I122" s="449">
        <v>223.67770999999999</v>
      </c>
      <c r="J122" s="450">
        <v>6.1777100000000003</v>
      </c>
      <c r="K122" s="453">
        <v>0.51420163218299997</v>
      </c>
    </row>
    <row r="123" spans="1:11" ht="14.4" customHeight="1" thickBot="1" x14ac:dyDescent="0.35">
      <c r="A123" s="470" t="s">
        <v>407</v>
      </c>
      <c r="B123" s="454">
        <v>423.99999999997698</v>
      </c>
      <c r="C123" s="454">
        <v>454.37479999999999</v>
      </c>
      <c r="D123" s="455">
        <v>30.374800000023001</v>
      </c>
      <c r="E123" s="461">
        <v>1.0716386792449999</v>
      </c>
      <c r="F123" s="454">
        <v>435</v>
      </c>
      <c r="G123" s="455">
        <v>217.5</v>
      </c>
      <c r="H123" s="457">
        <v>38.082799999999999</v>
      </c>
      <c r="I123" s="454">
        <v>223.67770999999999</v>
      </c>
      <c r="J123" s="455">
        <v>6.1777100000000003</v>
      </c>
      <c r="K123" s="462">
        <v>0.51420163218299997</v>
      </c>
    </row>
    <row r="124" spans="1:11" ht="14.4" customHeight="1" thickBot="1" x14ac:dyDescent="0.35">
      <c r="A124" s="471" t="s">
        <v>408</v>
      </c>
      <c r="B124" s="449">
        <v>423.99999999997698</v>
      </c>
      <c r="C124" s="449">
        <v>454.37479999999999</v>
      </c>
      <c r="D124" s="450">
        <v>30.374800000023001</v>
      </c>
      <c r="E124" s="451">
        <v>1.0716386792449999</v>
      </c>
      <c r="F124" s="449">
        <v>435</v>
      </c>
      <c r="G124" s="450">
        <v>217.5</v>
      </c>
      <c r="H124" s="452">
        <v>38.082799999999999</v>
      </c>
      <c r="I124" s="449">
        <v>223.67770999999999</v>
      </c>
      <c r="J124" s="450">
        <v>6.1777100000000003</v>
      </c>
      <c r="K124" s="453">
        <v>0.51420163218299997</v>
      </c>
    </row>
    <row r="125" spans="1:11" ht="14.4" customHeight="1" thickBot="1" x14ac:dyDescent="0.35">
      <c r="A125" s="468" t="s">
        <v>409</v>
      </c>
      <c r="B125" s="449">
        <v>0</v>
      </c>
      <c r="C125" s="449">
        <v>79.477149999999995</v>
      </c>
      <c r="D125" s="450">
        <v>79.477149999999995</v>
      </c>
      <c r="E125" s="459" t="s">
        <v>292</v>
      </c>
      <c r="F125" s="449">
        <v>0</v>
      </c>
      <c r="G125" s="450">
        <v>0</v>
      </c>
      <c r="H125" s="452">
        <v>0.66842999999999997</v>
      </c>
      <c r="I125" s="449">
        <v>60.446930000000002</v>
      </c>
      <c r="J125" s="450">
        <v>60.446930000000002</v>
      </c>
      <c r="K125" s="460" t="s">
        <v>292</v>
      </c>
    </row>
    <row r="126" spans="1:11" ht="14.4" customHeight="1" thickBot="1" x14ac:dyDescent="0.35">
      <c r="A126" s="469" t="s">
        <v>410</v>
      </c>
      <c r="B126" s="449">
        <v>0</v>
      </c>
      <c r="C126" s="449">
        <v>79.477149999999995</v>
      </c>
      <c r="D126" s="450">
        <v>79.477149999999995</v>
      </c>
      <c r="E126" s="459" t="s">
        <v>292</v>
      </c>
      <c r="F126" s="449">
        <v>0</v>
      </c>
      <c r="G126" s="450">
        <v>0</v>
      </c>
      <c r="H126" s="452">
        <v>0.66842999999999997</v>
      </c>
      <c r="I126" s="449">
        <v>60.446930000000002</v>
      </c>
      <c r="J126" s="450">
        <v>60.446930000000002</v>
      </c>
      <c r="K126" s="460" t="s">
        <v>292</v>
      </c>
    </row>
    <row r="127" spans="1:11" ht="14.4" customHeight="1" thickBot="1" x14ac:dyDescent="0.35">
      <c r="A127" s="470" t="s">
        <v>411</v>
      </c>
      <c r="B127" s="454">
        <v>0</v>
      </c>
      <c r="C127" s="454">
        <v>58.62715</v>
      </c>
      <c r="D127" s="455">
        <v>58.62715</v>
      </c>
      <c r="E127" s="456" t="s">
        <v>292</v>
      </c>
      <c r="F127" s="454">
        <v>0</v>
      </c>
      <c r="G127" s="455">
        <v>0</v>
      </c>
      <c r="H127" s="457">
        <v>7.9733000000000001</v>
      </c>
      <c r="I127" s="454">
        <v>49.151800000000001</v>
      </c>
      <c r="J127" s="455">
        <v>49.151800000000001</v>
      </c>
      <c r="K127" s="458" t="s">
        <v>292</v>
      </c>
    </row>
    <row r="128" spans="1:11" ht="14.4" customHeight="1" thickBot="1" x14ac:dyDescent="0.35">
      <c r="A128" s="471" t="s">
        <v>412</v>
      </c>
      <c r="B128" s="449">
        <v>0</v>
      </c>
      <c r="C128" s="449">
        <v>3.0871499999999998</v>
      </c>
      <c r="D128" s="450">
        <v>3.0871499999999998</v>
      </c>
      <c r="E128" s="459" t="s">
        <v>292</v>
      </c>
      <c r="F128" s="449">
        <v>0</v>
      </c>
      <c r="G128" s="450">
        <v>0</v>
      </c>
      <c r="H128" s="452">
        <v>1.2733000000000001</v>
      </c>
      <c r="I128" s="449">
        <v>4.8517999999999999</v>
      </c>
      <c r="J128" s="450">
        <v>4.8517999999999999</v>
      </c>
      <c r="K128" s="460" t="s">
        <v>292</v>
      </c>
    </row>
    <row r="129" spans="1:11" ht="14.4" customHeight="1" thickBot="1" x14ac:dyDescent="0.35">
      <c r="A129" s="471" t="s">
        <v>413</v>
      </c>
      <c r="B129" s="449">
        <v>0</v>
      </c>
      <c r="C129" s="449">
        <v>17.600000000000001</v>
      </c>
      <c r="D129" s="450">
        <v>17.600000000000001</v>
      </c>
      <c r="E129" s="459" t="s">
        <v>292</v>
      </c>
      <c r="F129" s="449">
        <v>0</v>
      </c>
      <c r="G129" s="450">
        <v>0</v>
      </c>
      <c r="H129" s="452">
        <v>6.7</v>
      </c>
      <c r="I129" s="449">
        <v>36.5</v>
      </c>
      <c r="J129" s="450">
        <v>36.5</v>
      </c>
      <c r="K129" s="460" t="s">
        <v>292</v>
      </c>
    </row>
    <row r="130" spans="1:11" ht="14.4" customHeight="1" thickBot="1" x14ac:dyDescent="0.35">
      <c r="A130" s="471" t="s">
        <v>414</v>
      </c>
      <c r="B130" s="449">
        <v>0</v>
      </c>
      <c r="C130" s="449">
        <v>37.840000000000003</v>
      </c>
      <c r="D130" s="450">
        <v>37.840000000000003</v>
      </c>
      <c r="E130" s="459" t="s">
        <v>292</v>
      </c>
      <c r="F130" s="449">
        <v>0</v>
      </c>
      <c r="G130" s="450">
        <v>0</v>
      </c>
      <c r="H130" s="452">
        <v>4.9406564584124654E-324</v>
      </c>
      <c r="I130" s="449">
        <v>7.8</v>
      </c>
      <c r="J130" s="450">
        <v>7.8</v>
      </c>
      <c r="K130" s="460" t="s">
        <v>292</v>
      </c>
    </row>
    <row r="131" spans="1:11" ht="14.4" customHeight="1" thickBot="1" x14ac:dyDescent="0.35">
      <c r="A131" s="471" t="s">
        <v>415</v>
      </c>
      <c r="B131" s="449">
        <v>0</v>
      </c>
      <c r="C131" s="449">
        <v>9.9999999999E-2</v>
      </c>
      <c r="D131" s="450">
        <v>9.9999999999E-2</v>
      </c>
      <c r="E131" s="459" t="s">
        <v>292</v>
      </c>
      <c r="F131" s="449">
        <v>0</v>
      </c>
      <c r="G131" s="450">
        <v>0</v>
      </c>
      <c r="H131" s="452">
        <v>4.9406564584124654E-324</v>
      </c>
      <c r="I131" s="449">
        <v>2.9643938750474793E-323</v>
      </c>
      <c r="J131" s="450">
        <v>2.9643938750474793E-323</v>
      </c>
      <c r="K131" s="460" t="s">
        <v>292</v>
      </c>
    </row>
    <row r="132" spans="1:11" ht="14.4" customHeight="1" thickBot="1" x14ac:dyDescent="0.35">
      <c r="A132" s="470" t="s">
        <v>416</v>
      </c>
      <c r="B132" s="454">
        <v>4.9406564584124654E-324</v>
      </c>
      <c r="C132" s="454">
        <v>4.9406564584124654E-324</v>
      </c>
      <c r="D132" s="455">
        <v>0</v>
      </c>
      <c r="E132" s="461">
        <v>1</v>
      </c>
      <c r="F132" s="454">
        <v>4.9406564584124654E-324</v>
      </c>
      <c r="G132" s="455">
        <v>0</v>
      </c>
      <c r="H132" s="457">
        <v>-8.7048699999999997</v>
      </c>
      <c r="I132" s="454">
        <v>-8.7048699999999997</v>
      </c>
      <c r="J132" s="455">
        <v>-8.7048699999999997</v>
      </c>
      <c r="K132" s="458" t="s">
        <v>298</v>
      </c>
    </row>
    <row r="133" spans="1:11" ht="14.4" customHeight="1" thickBot="1" x14ac:dyDescent="0.35">
      <c r="A133" s="471" t="s">
        <v>417</v>
      </c>
      <c r="B133" s="449">
        <v>4.9406564584124654E-324</v>
      </c>
      <c r="C133" s="449">
        <v>4.9406564584124654E-324</v>
      </c>
      <c r="D133" s="450">
        <v>0</v>
      </c>
      <c r="E133" s="451">
        <v>1</v>
      </c>
      <c r="F133" s="449">
        <v>4.9406564584124654E-324</v>
      </c>
      <c r="G133" s="450">
        <v>0</v>
      </c>
      <c r="H133" s="452">
        <v>-8.7048699999999997</v>
      </c>
      <c r="I133" s="449">
        <v>-8.7048699999999997</v>
      </c>
      <c r="J133" s="450">
        <v>-8.7048699999999997</v>
      </c>
      <c r="K133" s="460" t="s">
        <v>298</v>
      </c>
    </row>
    <row r="134" spans="1:11" ht="14.4" customHeight="1" thickBot="1" x14ac:dyDescent="0.35">
      <c r="A134" s="473" t="s">
        <v>418</v>
      </c>
      <c r="B134" s="449">
        <v>0</v>
      </c>
      <c r="C134" s="449">
        <v>14.5</v>
      </c>
      <c r="D134" s="450">
        <v>14.5</v>
      </c>
      <c r="E134" s="459" t="s">
        <v>292</v>
      </c>
      <c r="F134" s="449">
        <v>0</v>
      </c>
      <c r="G134" s="450">
        <v>0</v>
      </c>
      <c r="H134" s="452">
        <v>1.4</v>
      </c>
      <c r="I134" s="449">
        <v>17.100000000000001</v>
      </c>
      <c r="J134" s="450">
        <v>17.100000000000001</v>
      </c>
      <c r="K134" s="460" t="s">
        <v>292</v>
      </c>
    </row>
    <row r="135" spans="1:11" ht="14.4" customHeight="1" thickBot="1" x14ac:dyDescent="0.35">
      <c r="A135" s="471" t="s">
        <v>419</v>
      </c>
      <c r="B135" s="449">
        <v>0</v>
      </c>
      <c r="C135" s="449">
        <v>14.5</v>
      </c>
      <c r="D135" s="450">
        <v>14.5</v>
      </c>
      <c r="E135" s="459" t="s">
        <v>292</v>
      </c>
      <c r="F135" s="449">
        <v>0</v>
      </c>
      <c r="G135" s="450">
        <v>0</v>
      </c>
      <c r="H135" s="452">
        <v>1.4</v>
      </c>
      <c r="I135" s="449">
        <v>17.100000000000001</v>
      </c>
      <c r="J135" s="450">
        <v>17.100000000000001</v>
      </c>
      <c r="K135" s="460" t="s">
        <v>292</v>
      </c>
    </row>
    <row r="136" spans="1:11" ht="14.4" customHeight="1" thickBot="1" x14ac:dyDescent="0.35">
      <c r="A136" s="473" t="s">
        <v>420</v>
      </c>
      <c r="B136" s="449">
        <v>0</v>
      </c>
      <c r="C136" s="449">
        <v>6.35</v>
      </c>
      <c r="D136" s="450">
        <v>6.35</v>
      </c>
      <c r="E136" s="459" t="s">
        <v>292</v>
      </c>
      <c r="F136" s="449">
        <v>0</v>
      </c>
      <c r="G136" s="450">
        <v>0</v>
      </c>
      <c r="H136" s="452">
        <v>4.9406564584124654E-324</v>
      </c>
      <c r="I136" s="449">
        <v>2.9</v>
      </c>
      <c r="J136" s="450">
        <v>2.9</v>
      </c>
      <c r="K136" s="460" t="s">
        <v>292</v>
      </c>
    </row>
    <row r="137" spans="1:11" ht="14.4" customHeight="1" thickBot="1" x14ac:dyDescent="0.35">
      <c r="A137" s="471" t="s">
        <v>421</v>
      </c>
      <c r="B137" s="449">
        <v>0</v>
      </c>
      <c r="C137" s="449">
        <v>6.35</v>
      </c>
      <c r="D137" s="450">
        <v>6.35</v>
      </c>
      <c r="E137" s="459" t="s">
        <v>292</v>
      </c>
      <c r="F137" s="449">
        <v>0</v>
      </c>
      <c r="G137" s="450">
        <v>0</v>
      </c>
      <c r="H137" s="452">
        <v>4.9406564584124654E-324</v>
      </c>
      <c r="I137" s="449">
        <v>2.9</v>
      </c>
      <c r="J137" s="450">
        <v>2.9</v>
      </c>
      <c r="K137" s="460" t="s">
        <v>292</v>
      </c>
    </row>
    <row r="138" spans="1:11" ht="14.4" customHeight="1" thickBot="1" x14ac:dyDescent="0.35">
      <c r="A138" s="468" t="s">
        <v>422</v>
      </c>
      <c r="B138" s="449">
        <v>24195.999999998701</v>
      </c>
      <c r="C138" s="449">
        <v>22985.53</v>
      </c>
      <c r="D138" s="450">
        <v>-1210.4699999986699</v>
      </c>
      <c r="E138" s="451">
        <v>0.94997230947199995</v>
      </c>
      <c r="F138" s="449">
        <v>27422.9627314795</v>
      </c>
      <c r="G138" s="450">
        <v>13711.481365739801</v>
      </c>
      <c r="H138" s="452">
        <v>1896.8869999999999</v>
      </c>
      <c r="I138" s="449">
        <v>11388.576999999999</v>
      </c>
      <c r="J138" s="450">
        <v>-2322.9043657397401</v>
      </c>
      <c r="K138" s="453">
        <v>0.41529345722099997</v>
      </c>
    </row>
    <row r="139" spans="1:11" ht="14.4" customHeight="1" thickBot="1" x14ac:dyDescent="0.35">
      <c r="A139" s="469" t="s">
        <v>423</v>
      </c>
      <c r="B139" s="449">
        <v>24195.999999998701</v>
      </c>
      <c r="C139" s="449">
        <v>22957.323</v>
      </c>
      <c r="D139" s="450">
        <v>-1238.67699999867</v>
      </c>
      <c r="E139" s="451">
        <v>0.94880653827000005</v>
      </c>
      <c r="F139" s="449">
        <v>27422.9627314795</v>
      </c>
      <c r="G139" s="450">
        <v>13711.481365739801</v>
      </c>
      <c r="H139" s="452">
        <v>1896.8869999999999</v>
      </c>
      <c r="I139" s="449">
        <v>11384.584000000001</v>
      </c>
      <c r="J139" s="450">
        <v>-2326.8973657397401</v>
      </c>
      <c r="K139" s="453">
        <v>0.41514784932100002</v>
      </c>
    </row>
    <row r="140" spans="1:11" ht="14.4" customHeight="1" thickBot="1" x14ac:dyDescent="0.35">
      <c r="A140" s="470" t="s">
        <v>424</v>
      </c>
      <c r="B140" s="454">
        <v>24195.999999998701</v>
      </c>
      <c r="C140" s="454">
        <v>22957.323</v>
      </c>
      <c r="D140" s="455">
        <v>-1238.67699999867</v>
      </c>
      <c r="E140" s="461">
        <v>0.94880653827000005</v>
      </c>
      <c r="F140" s="454">
        <v>27422.9627314795</v>
      </c>
      <c r="G140" s="455">
        <v>13711.481365739801</v>
      </c>
      <c r="H140" s="457">
        <v>1896.8869999999999</v>
      </c>
      <c r="I140" s="454">
        <v>11384.584000000001</v>
      </c>
      <c r="J140" s="455">
        <v>-2326.8973657397401</v>
      </c>
      <c r="K140" s="462">
        <v>0.41514784932100002</v>
      </c>
    </row>
    <row r="141" spans="1:11" ht="14.4" customHeight="1" thickBot="1" x14ac:dyDescent="0.35">
      <c r="A141" s="471" t="s">
        <v>425</v>
      </c>
      <c r="B141" s="449">
        <v>192.999999999989</v>
      </c>
      <c r="C141" s="449">
        <v>192.852</v>
      </c>
      <c r="D141" s="450">
        <v>-0.14799999998899999</v>
      </c>
      <c r="E141" s="451">
        <v>0.99923316062099998</v>
      </c>
      <c r="F141" s="449">
        <v>192.99999999999599</v>
      </c>
      <c r="G141" s="450">
        <v>96.499999999997996</v>
      </c>
      <c r="H141" s="452">
        <v>16.071000000000002</v>
      </c>
      <c r="I141" s="449">
        <v>96.426000000000002</v>
      </c>
      <c r="J141" s="450">
        <v>-7.3999999997999999E-2</v>
      </c>
      <c r="K141" s="453">
        <v>0.49961658031</v>
      </c>
    </row>
    <row r="142" spans="1:11" ht="14.4" customHeight="1" thickBot="1" x14ac:dyDescent="0.35">
      <c r="A142" s="471" t="s">
        <v>426</v>
      </c>
      <c r="B142" s="449">
        <v>386.99999999997902</v>
      </c>
      <c r="C142" s="449">
        <v>407.601</v>
      </c>
      <c r="D142" s="450">
        <v>20.601000000020999</v>
      </c>
      <c r="E142" s="451">
        <v>1.0532325581390001</v>
      </c>
      <c r="F142" s="449">
        <v>420.983273763282</v>
      </c>
      <c r="G142" s="450">
        <v>210.491636881641</v>
      </c>
      <c r="H142" s="452">
        <v>33.337000000000003</v>
      </c>
      <c r="I142" s="449">
        <v>203.16</v>
      </c>
      <c r="J142" s="450">
        <v>-7.3316368816399997</v>
      </c>
      <c r="K142" s="453">
        <v>0.48258449364</v>
      </c>
    </row>
    <row r="143" spans="1:11" ht="14.4" customHeight="1" thickBot="1" x14ac:dyDescent="0.35">
      <c r="A143" s="471" t="s">
        <v>427</v>
      </c>
      <c r="B143" s="449">
        <v>5879.9999999996799</v>
      </c>
      <c r="C143" s="449">
        <v>4568.1679999999997</v>
      </c>
      <c r="D143" s="450">
        <v>-1311.83199999967</v>
      </c>
      <c r="E143" s="451">
        <v>0.77689931972699999</v>
      </c>
      <c r="F143" s="449">
        <v>4748.99999999991</v>
      </c>
      <c r="G143" s="450">
        <v>2374.49999999996</v>
      </c>
      <c r="H143" s="452">
        <v>337.56099999999998</v>
      </c>
      <c r="I143" s="449">
        <v>2025.3679999999999</v>
      </c>
      <c r="J143" s="450">
        <v>-349.13199999995402</v>
      </c>
      <c r="K143" s="453">
        <v>0.42648304906200002</v>
      </c>
    </row>
    <row r="144" spans="1:11" ht="14.4" customHeight="1" thickBot="1" x14ac:dyDescent="0.35">
      <c r="A144" s="471" t="s">
        <v>428</v>
      </c>
      <c r="B144" s="449">
        <v>111.999999999994</v>
      </c>
      <c r="C144" s="449">
        <v>127.828</v>
      </c>
      <c r="D144" s="450">
        <v>15.828000000006</v>
      </c>
      <c r="E144" s="451">
        <v>1.1413214285710001</v>
      </c>
      <c r="F144" s="449">
        <v>158.001321900287</v>
      </c>
      <c r="G144" s="450">
        <v>79.000660950143001</v>
      </c>
      <c r="H144" s="452">
        <v>13.193</v>
      </c>
      <c r="I144" s="449">
        <v>79.158000000000001</v>
      </c>
      <c r="J144" s="450">
        <v>0.157339049856</v>
      </c>
      <c r="K144" s="453">
        <v>0.50099580843900005</v>
      </c>
    </row>
    <row r="145" spans="1:11" ht="14.4" customHeight="1" thickBot="1" x14ac:dyDescent="0.35">
      <c r="A145" s="471" t="s">
        <v>429</v>
      </c>
      <c r="B145" s="449">
        <v>1092.99999999994</v>
      </c>
      <c r="C145" s="449">
        <v>1092.864</v>
      </c>
      <c r="D145" s="450">
        <v>-0.135999999939</v>
      </c>
      <c r="E145" s="451">
        <v>0.99987557181999998</v>
      </c>
      <c r="F145" s="449">
        <v>1092.99999999998</v>
      </c>
      <c r="G145" s="450">
        <v>546.49999999999</v>
      </c>
      <c r="H145" s="452">
        <v>91.072000000000003</v>
      </c>
      <c r="I145" s="449">
        <v>546.43200000000002</v>
      </c>
      <c r="J145" s="450">
        <v>-6.7999999988999998E-2</v>
      </c>
      <c r="K145" s="453">
        <v>0.49993778590999999</v>
      </c>
    </row>
    <row r="146" spans="1:11" ht="14.4" customHeight="1" thickBot="1" x14ac:dyDescent="0.35">
      <c r="A146" s="471" t="s">
        <v>430</v>
      </c>
      <c r="B146" s="449">
        <v>1382.99999999992</v>
      </c>
      <c r="C146" s="449">
        <v>1676.8420000000001</v>
      </c>
      <c r="D146" s="450">
        <v>293.84200000007598</v>
      </c>
      <c r="E146" s="451">
        <v>1.2124671005059999</v>
      </c>
      <c r="F146" s="449">
        <v>1774.97813581639</v>
      </c>
      <c r="G146" s="450">
        <v>887.48906790819603</v>
      </c>
      <c r="H146" s="452">
        <v>147.78800000000001</v>
      </c>
      <c r="I146" s="449">
        <v>886.84500000000105</v>
      </c>
      <c r="J146" s="450">
        <v>-0.64406790819500004</v>
      </c>
      <c r="K146" s="453">
        <v>0.49963714037000001</v>
      </c>
    </row>
    <row r="147" spans="1:11" ht="14.4" customHeight="1" thickBot="1" x14ac:dyDescent="0.35">
      <c r="A147" s="471" t="s">
        <v>431</v>
      </c>
      <c r="B147" s="449">
        <v>15147.9999999992</v>
      </c>
      <c r="C147" s="449">
        <v>14891.168</v>
      </c>
      <c r="D147" s="450">
        <v>-256.83199999916701</v>
      </c>
      <c r="E147" s="451">
        <v>0.98304515447499996</v>
      </c>
      <c r="F147" s="449">
        <v>19033.999999999702</v>
      </c>
      <c r="G147" s="450">
        <v>9516.9999999998308</v>
      </c>
      <c r="H147" s="452">
        <v>1257.865</v>
      </c>
      <c r="I147" s="449">
        <v>7547.1950000000097</v>
      </c>
      <c r="J147" s="450">
        <v>-1969.80499999982</v>
      </c>
      <c r="K147" s="453">
        <v>0.39651124303800001</v>
      </c>
    </row>
    <row r="148" spans="1:11" ht="14.4" customHeight="1" thickBot="1" x14ac:dyDescent="0.35">
      <c r="A148" s="469" t="s">
        <v>432</v>
      </c>
      <c r="B148" s="449">
        <v>0</v>
      </c>
      <c r="C148" s="449">
        <v>28.207000000000001</v>
      </c>
      <c r="D148" s="450">
        <v>28.207000000000001</v>
      </c>
      <c r="E148" s="459" t="s">
        <v>292</v>
      </c>
      <c r="F148" s="449">
        <v>0</v>
      </c>
      <c r="G148" s="450">
        <v>0</v>
      </c>
      <c r="H148" s="452">
        <v>4.9406564584124654E-324</v>
      </c>
      <c r="I148" s="449">
        <v>3.9929999999999999</v>
      </c>
      <c r="J148" s="450">
        <v>3.9929999999999999</v>
      </c>
      <c r="K148" s="460" t="s">
        <v>292</v>
      </c>
    </row>
    <row r="149" spans="1:11" ht="14.4" customHeight="1" thickBot="1" x14ac:dyDescent="0.35">
      <c r="A149" s="470" t="s">
        <v>433</v>
      </c>
      <c r="B149" s="454">
        <v>0</v>
      </c>
      <c r="C149" s="454">
        <v>4.26</v>
      </c>
      <c r="D149" s="455">
        <v>4.26</v>
      </c>
      <c r="E149" s="456" t="s">
        <v>292</v>
      </c>
      <c r="F149" s="454">
        <v>0</v>
      </c>
      <c r="G149" s="455">
        <v>0</v>
      </c>
      <c r="H149" s="457">
        <v>4.9406564584124654E-324</v>
      </c>
      <c r="I149" s="454">
        <v>3.9929999999999999</v>
      </c>
      <c r="J149" s="455">
        <v>3.9929999999999999</v>
      </c>
      <c r="K149" s="458" t="s">
        <v>292</v>
      </c>
    </row>
    <row r="150" spans="1:11" ht="14.4" customHeight="1" thickBot="1" x14ac:dyDescent="0.35">
      <c r="A150" s="471" t="s">
        <v>434</v>
      </c>
      <c r="B150" s="449">
        <v>0</v>
      </c>
      <c r="C150" s="449">
        <v>4.26</v>
      </c>
      <c r="D150" s="450">
        <v>4.26</v>
      </c>
      <c r="E150" s="459" t="s">
        <v>292</v>
      </c>
      <c r="F150" s="449">
        <v>0</v>
      </c>
      <c r="G150" s="450">
        <v>0</v>
      </c>
      <c r="H150" s="452">
        <v>4.9406564584124654E-324</v>
      </c>
      <c r="I150" s="449">
        <v>3.9929999999999999</v>
      </c>
      <c r="J150" s="450">
        <v>3.9929999999999999</v>
      </c>
      <c r="K150" s="460" t="s">
        <v>292</v>
      </c>
    </row>
    <row r="151" spans="1:11" ht="14.4" customHeight="1" thickBot="1" x14ac:dyDescent="0.35">
      <c r="A151" s="470" t="s">
        <v>435</v>
      </c>
      <c r="B151" s="454">
        <v>0</v>
      </c>
      <c r="C151" s="454">
        <v>0.84699999999999998</v>
      </c>
      <c r="D151" s="455">
        <v>0.84699999999999998</v>
      </c>
      <c r="E151" s="456" t="s">
        <v>292</v>
      </c>
      <c r="F151" s="454">
        <v>0</v>
      </c>
      <c r="G151" s="455">
        <v>0</v>
      </c>
      <c r="H151" s="457">
        <v>4.9406564584124654E-324</v>
      </c>
      <c r="I151" s="454">
        <v>2.9643938750474793E-323</v>
      </c>
      <c r="J151" s="455">
        <v>2.9643938750474793E-323</v>
      </c>
      <c r="K151" s="458" t="s">
        <v>292</v>
      </c>
    </row>
    <row r="152" spans="1:11" ht="14.4" customHeight="1" thickBot="1" x14ac:dyDescent="0.35">
      <c r="A152" s="471" t="s">
        <v>436</v>
      </c>
      <c r="B152" s="449">
        <v>0</v>
      </c>
      <c r="C152" s="449">
        <v>0.84699999999999998</v>
      </c>
      <c r="D152" s="450">
        <v>0.84699999999999998</v>
      </c>
      <c r="E152" s="459" t="s">
        <v>292</v>
      </c>
      <c r="F152" s="449">
        <v>0</v>
      </c>
      <c r="G152" s="450">
        <v>0</v>
      </c>
      <c r="H152" s="452">
        <v>4.9406564584124654E-324</v>
      </c>
      <c r="I152" s="449">
        <v>2.9643938750474793E-323</v>
      </c>
      <c r="J152" s="450">
        <v>2.9643938750474793E-323</v>
      </c>
      <c r="K152" s="460" t="s">
        <v>292</v>
      </c>
    </row>
    <row r="153" spans="1:11" ht="14.4" customHeight="1" thickBot="1" x14ac:dyDescent="0.35">
      <c r="A153" s="470" t="s">
        <v>437</v>
      </c>
      <c r="B153" s="454">
        <v>0</v>
      </c>
      <c r="C153" s="454">
        <v>23.1</v>
      </c>
      <c r="D153" s="455">
        <v>23.1</v>
      </c>
      <c r="E153" s="456" t="s">
        <v>292</v>
      </c>
      <c r="F153" s="454">
        <v>0</v>
      </c>
      <c r="G153" s="455">
        <v>0</v>
      </c>
      <c r="H153" s="457">
        <v>4.9406564584124654E-324</v>
      </c>
      <c r="I153" s="454">
        <v>2.9643938750474793E-323</v>
      </c>
      <c r="J153" s="455">
        <v>2.9643938750474793E-323</v>
      </c>
      <c r="K153" s="458" t="s">
        <v>292</v>
      </c>
    </row>
    <row r="154" spans="1:11" ht="14.4" customHeight="1" thickBot="1" x14ac:dyDescent="0.35">
      <c r="A154" s="471" t="s">
        <v>438</v>
      </c>
      <c r="B154" s="449">
        <v>0</v>
      </c>
      <c r="C154" s="449">
        <v>23.1</v>
      </c>
      <c r="D154" s="450">
        <v>23.1</v>
      </c>
      <c r="E154" s="459" t="s">
        <v>292</v>
      </c>
      <c r="F154" s="449">
        <v>0</v>
      </c>
      <c r="G154" s="450">
        <v>0</v>
      </c>
      <c r="H154" s="452">
        <v>4.9406564584124654E-324</v>
      </c>
      <c r="I154" s="449">
        <v>2.9643938750474793E-323</v>
      </c>
      <c r="J154" s="450">
        <v>2.9643938750474793E-323</v>
      </c>
      <c r="K154" s="460" t="s">
        <v>292</v>
      </c>
    </row>
    <row r="155" spans="1:11" ht="14.4" customHeight="1" thickBot="1" x14ac:dyDescent="0.35">
      <c r="A155" s="467" t="s">
        <v>439</v>
      </c>
      <c r="B155" s="449">
        <v>200215.91582791699</v>
      </c>
      <c r="C155" s="449">
        <v>224833.50691</v>
      </c>
      <c r="D155" s="450">
        <v>24617.591082083101</v>
      </c>
      <c r="E155" s="451">
        <v>1.1229552155239999</v>
      </c>
      <c r="F155" s="449">
        <v>229648.80203029999</v>
      </c>
      <c r="G155" s="450">
        <v>114824.40101515</v>
      </c>
      <c r="H155" s="452">
        <v>24071.993119999999</v>
      </c>
      <c r="I155" s="449">
        <v>130161.13161</v>
      </c>
      <c r="J155" s="450">
        <v>15336.7305948502</v>
      </c>
      <c r="K155" s="453">
        <v>0.56678341214600003</v>
      </c>
    </row>
    <row r="156" spans="1:11" ht="14.4" customHeight="1" thickBot="1" x14ac:dyDescent="0.35">
      <c r="A156" s="468" t="s">
        <v>440</v>
      </c>
      <c r="B156" s="449">
        <v>198314.72573186501</v>
      </c>
      <c r="C156" s="449">
        <v>223403.57986999999</v>
      </c>
      <c r="D156" s="450">
        <v>25088.854138135201</v>
      </c>
      <c r="E156" s="451">
        <v>1.1265102934010001</v>
      </c>
      <c r="F156" s="449">
        <v>229593.056823814</v>
      </c>
      <c r="G156" s="450">
        <v>114796.528411907</v>
      </c>
      <c r="H156" s="452">
        <v>24071.993399999999</v>
      </c>
      <c r="I156" s="449">
        <v>130158.83265</v>
      </c>
      <c r="J156" s="450">
        <v>15362.3042380928</v>
      </c>
      <c r="K156" s="453">
        <v>0.56691101399400001</v>
      </c>
    </row>
    <row r="157" spans="1:11" ht="14.4" customHeight="1" thickBot="1" x14ac:dyDescent="0.35">
      <c r="A157" s="469" t="s">
        <v>441</v>
      </c>
      <c r="B157" s="449">
        <v>198314.72573186501</v>
      </c>
      <c r="C157" s="449">
        <v>223403.57986999999</v>
      </c>
      <c r="D157" s="450">
        <v>25088.854138135201</v>
      </c>
      <c r="E157" s="451">
        <v>1.1265102934010001</v>
      </c>
      <c r="F157" s="449">
        <v>229593.056823814</v>
      </c>
      <c r="G157" s="450">
        <v>114796.528411907</v>
      </c>
      <c r="H157" s="452">
        <v>24071.993399999999</v>
      </c>
      <c r="I157" s="449">
        <v>130158.83265</v>
      </c>
      <c r="J157" s="450">
        <v>15362.3042380928</v>
      </c>
      <c r="K157" s="453">
        <v>0.56691101399400001</v>
      </c>
    </row>
    <row r="158" spans="1:11" ht="14.4" customHeight="1" thickBot="1" x14ac:dyDescent="0.35">
      <c r="A158" s="470" t="s">
        <v>442</v>
      </c>
      <c r="B158" s="454">
        <v>283.72815074452802</v>
      </c>
      <c r="C158" s="454">
        <v>372.16313000000002</v>
      </c>
      <c r="D158" s="455">
        <v>88.434979255472001</v>
      </c>
      <c r="E158" s="461">
        <v>1.311689125747</v>
      </c>
      <c r="F158" s="454">
        <v>393.06788329568701</v>
      </c>
      <c r="G158" s="455">
        <v>196.53394164784399</v>
      </c>
      <c r="H158" s="457">
        <v>38.478259999999999</v>
      </c>
      <c r="I158" s="454">
        <v>191.19942</v>
      </c>
      <c r="J158" s="455">
        <v>-5.3345216478430002</v>
      </c>
      <c r="K158" s="462">
        <v>0.48642849778699998</v>
      </c>
    </row>
    <row r="159" spans="1:11" ht="14.4" customHeight="1" thickBot="1" x14ac:dyDescent="0.35">
      <c r="A159" s="471" t="s">
        <v>443</v>
      </c>
      <c r="B159" s="449">
        <v>57.577507993894002</v>
      </c>
      <c r="C159" s="449">
        <v>65.089789999999994</v>
      </c>
      <c r="D159" s="450">
        <v>7.5122820061060001</v>
      </c>
      <c r="E159" s="451">
        <v>1.130472510323</v>
      </c>
      <c r="F159" s="449">
        <v>66.837791721241999</v>
      </c>
      <c r="G159" s="450">
        <v>33.418895860620999</v>
      </c>
      <c r="H159" s="452">
        <v>3.8056299999999998</v>
      </c>
      <c r="I159" s="449">
        <v>23.811820000000001</v>
      </c>
      <c r="J159" s="450">
        <v>-9.6070758606210003</v>
      </c>
      <c r="K159" s="453">
        <v>0.35626281758799999</v>
      </c>
    </row>
    <row r="160" spans="1:11" ht="14.4" customHeight="1" thickBot="1" x14ac:dyDescent="0.35">
      <c r="A160" s="471" t="s">
        <v>444</v>
      </c>
      <c r="B160" s="449">
        <v>0.39885517275900001</v>
      </c>
      <c r="C160" s="449">
        <v>3.6487500000000002</v>
      </c>
      <c r="D160" s="450">
        <v>3.2498948272399999</v>
      </c>
      <c r="E160" s="451">
        <v>9.1480573631779993</v>
      </c>
      <c r="F160" s="449">
        <v>3.8776966107750002</v>
      </c>
      <c r="G160" s="450">
        <v>1.938848305387</v>
      </c>
      <c r="H160" s="452">
        <v>0.41228999999999999</v>
      </c>
      <c r="I160" s="449">
        <v>1.4497199999999999</v>
      </c>
      <c r="J160" s="450">
        <v>-0.48912830538699997</v>
      </c>
      <c r="K160" s="453">
        <v>0.37386112053499998</v>
      </c>
    </row>
    <row r="161" spans="1:11" ht="14.4" customHeight="1" thickBot="1" x14ac:dyDescent="0.35">
      <c r="A161" s="471" t="s">
        <v>445</v>
      </c>
      <c r="B161" s="449">
        <v>80.419539946222002</v>
      </c>
      <c r="C161" s="449">
        <v>139.65886</v>
      </c>
      <c r="D161" s="450">
        <v>59.239320053777</v>
      </c>
      <c r="E161" s="451">
        <v>1.736628437484</v>
      </c>
      <c r="F161" s="449">
        <v>154.67860751613301</v>
      </c>
      <c r="G161" s="450">
        <v>77.339303758065995</v>
      </c>
      <c r="H161" s="452">
        <v>19.90814</v>
      </c>
      <c r="I161" s="449">
        <v>68.103849999999994</v>
      </c>
      <c r="J161" s="450">
        <v>-9.2354537580660008</v>
      </c>
      <c r="K161" s="453">
        <v>0.440292624129</v>
      </c>
    </row>
    <row r="162" spans="1:11" ht="14.4" customHeight="1" thickBot="1" x14ac:dyDescent="0.35">
      <c r="A162" s="471" t="s">
        <v>446</v>
      </c>
      <c r="B162" s="449">
        <v>145.332247631652</v>
      </c>
      <c r="C162" s="449">
        <v>163.76572999999999</v>
      </c>
      <c r="D162" s="450">
        <v>18.433482368347999</v>
      </c>
      <c r="E162" s="451">
        <v>1.12683683538</v>
      </c>
      <c r="F162" s="449">
        <v>167.67378744753699</v>
      </c>
      <c r="G162" s="450">
        <v>83.836893723768</v>
      </c>
      <c r="H162" s="452">
        <v>14.3522</v>
      </c>
      <c r="I162" s="449">
        <v>97.834029999999998</v>
      </c>
      <c r="J162" s="450">
        <v>13.997136276231</v>
      </c>
      <c r="K162" s="453">
        <v>0.58347838078500003</v>
      </c>
    </row>
    <row r="163" spans="1:11" ht="14.4" customHeight="1" thickBot="1" x14ac:dyDescent="0.35">
      <c r="A163" s="470" t="s">
        <v>447</v>
      </c>
      <c r="B163" s="454">
        <v>1902.0039269317001</v>
      </c>
      <c r="C163" s="454">
        <v>1881.41239</v>
      </c>
      <c r="D163" s="455">
        <v>-20.591536931703001</v>
      </c>
      <c r="E163" s="461">
        <v>0.989173767393</v>
      </c>
      <c r="F163" s="454">
        <v>1542</v>
      </c>
      <c r="G163" s="455">
        <v>771</v>
      </c>
      <c r="H163" s="457">
        <v>135.23294999999999</v>
      </c>
      <c r="I163" s="454">
        <v>1169.1802</v>
      </c>
      <c r="J163" s="455">
        <v>398.18020000000001</v>
      </c>
      <c r="K163" s="462">
        <v>0.75822321660100001</v>
      </c>
    </row>
    <row r="164" spans="1:11" ht="14.4" customHeight="1" thickBot="1" x14ac:dyDescent="0.35">
      <c r="A164" s="471" t="s">
        <v>448</v>
      </c>
      <c r="B164" s="449">
        <v>1470.99957443827</v>
      </c>
      <c r="C164" s="449">
        <v>1541.6890100000001</v>
      </c>
      <c r="D164" s="450">
        <v>70.689435561729994</v>
      </c>
      <c r="E164" s="451">
        <v>1.0480553745829999</v>
      </c>
      <c r="F164" s="449">
        <v>1542</v>
      </c>
      <c r="G164" s="450">
        <v>771</v>
      </c>
      <c r="H164" s="452">
        <v>122.8235</v>
      </c>
      <c r="I164" s="449">
        <v>801.72514999999999</v>
      </c>
      <c r="J164" s="450">
        <v>30.725149999999999</v>
      </c>
      <c r="K164" s="453">
        <v>0.51992551880600002</v>
      </c>
    </row>
    <row r="165" spans="1:11" ht="14.4" customHeight="1" thickBot="1" x14ac:dyDescent="0.35">
      <c r="A165" s="471" t="s">
        <v>449</v>
      </c>
      <c r="B165" s="449">
        <v>313.00436575117902</v>
      </c>
      <c r="C165" s="449">
        <v>315.49031000000002</v>
      </c>
      <c r="D165" s="450">
        <v>2.4859442488200001</v>
      </c>
      <c r="E165" s="451">
        <v>1.007942203115</v>
      </c>
      <c r="F165" s="449">
        <v>0</v>
      </c>
      <c r="G165" s="450">
        <v>0</v>
      </c>
      <c r="H165" s="452">
        <v>12.40945</v>
      </c>
      <c r="I165" s="449">
        <v>347.07832999999999</v>
      </c>
      <c r="J165" s="450">
        <v>347.07832999999999</v>
      </c>
      <c r="K165" s="460" t="s">
        <v>292</v>
      </c>
    </row>
    <row r="166" spans="1:11" ht="14.4" customHeight="1" thickBot="1" x14ac:dyDescent="0.35">
      <c r="A166" s="471" t="s">
        <v>450</v>
      </c>
      <c r="B166" s="449">
        <v>51.999984956349003</v>
      </c>
      <c r="C166" s="449">
        <v>24.233070000000001</v>
      </c>
      <c r="D166" s="450">
        <v>-27.766914956349002</v>
      </c>
      <c r="E166" s="451">
        <v>0.46602071174300003</v>
      </c>
      <c r="F166" s="449">
        <v>0</v>
      </c>
      <c r="G166" s="450">
        <v>0</v>
      </c>
      <c r="H166" s="452">
        <v>4.9406564584124654E-324</v>
      </c>
      <c r="I166" s="449">
        <v>20.376719999999999</v>
      </c>
      <c r="J166" s="450">
        <v>20.376719999999999</v>
      </c>
      <c r="K166" s="460" t="s">
        <v>292</v>
      </c>
    </row>
    <row r="167" spans="1:11" ht="14.4" customHeight="1" thickBot="1" x14ac:dyDescent="0.35">
      <c r="A167" s="470" t="s">
        <v>451</v>
      </c>
      <c r="B167" s="454">
        <v>2827.99430357967</v>
      </c>
      <c r="C167" s="454">
        <v>1736.6461099999999</v>
      </c>
      <c r="D167" s="455">
        <v>-1091.3481935796699</v>
      </c>
      <c r="E167" s="461">
        <v>0.61409109198</v>
      </c>
      <c r="F167" s="454">
        <v>1655.98894051859</v>
      </c>
      <c r="G167" s="455">
        <v>827.99447025929703</v>
      </c>
      <c r="H167" s="457">
        <v>137.18663000000001</v>
      </c>
      <c r="I167" s="454">
        <v>956.11942999999997</v>
      </c>
      <c r="J167" s="455">
        <v>128.12495974070299</v>
      </c>
      <c r="K167" s="462">
        <v>0.57737066148500005</v>
      </c>
    </row>
    <row r="168" spans="1:11" ht="14.4" customHeight="1" thickBot="1" x14ac:dyDescent="0.35">
      <c r="A168" s="471" t="s">
        <v>452</v>
      </c>
      <c r="B168" s="449">
        <v>328.98887067094</v>
      </c>
      <c r="C168" s="449">
        <v>55.170740000000002</v>
      </c>
      <c r="D168" s="450">
        <v>-273.81813067093998</v>
      </c>
      <c r="E168" s="451">
        <v>0.16769789168599999</v>
      </c>
      <c r="F168" s="449">
        <v>54.999632686306001</v>
      </c>
      <c r="G168" s="450">
        <v>27.499816343153</v>
      </c>
      <c r="H168" s="452">
        <v>1.3393299999999999</v>
      </c>
      <c r="I168" s="449">
        <v>25.79815</v>
      </c>
      <c r="J168" s="450">
        <v>-1.701666343152</v>
      </c>
      <c r="K168" s="453">
        <v>0.46906040531400001</v>
      </c>
    </row>
    <row r="169" spans="1:11" ht="14.4" customHeight="1" thickBot="1" x14ac:dyDescent="0.35">
      <c r="A169" s="471" t="s">
        <v>453</v>
      </c>
      <c r="B169" s="449">
        <v>2358.9931639374299</v>
      </c>
      <c r="C169" s="449">
        <v>1600.7458899999999</v>
      </c>
      <c r="D169" s="450">
        <v>-758.24727393742603</v>
      </c>
      <c r="E169" s="451">
        <v>0.67857165271599995</v>
      </c>
      <c r="F169" s="449">
        <v>1600.98930783229</v>
      </c>
      <c r="G169" s="450">
        <v>800.49465391614399</v>
      </c>
      <c r="H169" s="452">
        <v>130.75949</v>
      </c>
      <c r="I169" s="449">
        <v>883.12477999999999</v>
      </c>
      <c r="J169" s="450">
        <v>82.630126083855998</v>
      </c>
      <c r="K169" s="453">
        <v>0.55161191625600003</v>
      </c>
    </row>
    <row r="170" spans="1:11" ht="14.4" customHeight="1" thickBot="1" x14ac:dyDescent="0.35">
      <c r="A170" s="471" t="s">
        <v>454</v>
      </c>
      <c r="B170" s="449">
        <v>62.012267796724998</v>
      </c>
      <c r="C170" s="449">
        <v>80.729479999999995</v>
      </c>
      <c r="D170" s="450">
        <v>18.717212203273998</v>
      </c>
      <c r="E170" s="451">
        <v>1.301830796845</v>
      </c>
      <c r="F170" s="449">
        <v>0</v>
      </c>
      <c r="G170" s="450">
        <v>0</v>
      </c>
      <c r="H170" s="452">
        <v>5.0878100000000002</v>
      </c>
      <c r="I170" s="449">
        <v>47.1965</v>
      </c>
      <c r="J170" s="450">
        <v>47.1965</v>
      </c>
      <c r="K170" s="460" t="s">
        <v>292</v>
      </c>
    </row>
    <row r="171" spans="1:11" ht="14.4" customHeight="1" thickBot="1" x14ac:dyDescent="0.35">
      <c r="A171" s="470" t="s">
        <v>455</v>
      </c>
      <c r="B171" s="454">
        <v>4.9406564584124654E-324</v>
      </c>
      <c r="C171" s="454">
        <v>-4.2239699999999996</v>
      </c>
      <c r="D171" s="455">
        <v>-4.2239699999999996</v>
      </c>
      <c r="E171" s="456" t="s">
        <v>298</v>
      </c>
      <c r="F171" s="454">
        <v>0</v>
      </c>
      <c r="G171" s="455">
        <v>0</v>
      </c>
      <c r="H171" s="457">
        <v>4.9406564584124654E-324</v>
      </c>
      <c r="I171" s="454">
        <v>2.9643938750474793E-323</v>
      </c>
      <c r="J171" s="455">
        <v>2.9643938750474793E-323</v>
      </c>
      <c r="K171" s="458" t="s">
        <v>292</v>
      </c>
    </row>
    <row r="172" spans="1:11" ht="14.4" customHeight="1" thickBot="1" x14ac:dyDescent="0.35">
      <c r="A172" s="471" t="s">
        <v>456</v>
      </c>
      <c r="B172" s="449">
        <v>4.9406564584124654E-324</v>
      </c>
      <c r="C172" s="449">
        <v>-4.2239699999999996</v>
      </c>
      <c r="D172" s="450">
        <v>-4.2239699999999996</v>
      </c>
      <c r="E172" s="459" t="s">
        <v>298</v>
      </c>
      <c r="F172" s="449">
        <v>0</v>
      </c>
      <c r="G172" s="450">
        <v>0</v>
      </c>
      <c r="H172" s="452">
        <v>4.9406564584124654E-324</v>
      </c>
      <c r="I172" s="449">
        <v>2.9643938750474793E-323</v>
      </c>
      <c r="J172" s="450">
        <v>2.9643938750474793E-323</v>
      </c>
      <c r="K172" s="460" t="s">
        <v>292</v>
      </c>
    </row>
    <row r="173" spans="1:11" ht="14.4" customHeight="1" thickBot="1" x14ac:dyDescent="0.35">
      <c r="A173" s="470" t="s">
        <v>457</v>
      </c>
      <c r="B173" s="454">
        <v>21.999993040075999</v>
      </c>
      <c r="C173" s="454">
        <v>30.473099999999999</v>
      </c>
      <c r="D173" s="455">
        <v>8.4731069599229993</v>
      </c>
      <c r="E173" s="461">
        <v>1.385141347294</v>
      </c>
      <c r="F173" s="454">
        <v>31</v>
      </c>
      <c r="G173" s="455">
        <v>15.5</v>
      </c>
      <c r="H173" s="457">
        <v>1.3013999999999999</v>
      </c>
      <c r="I173" s="454">
        <v>15.472799999999999</v>
      </c>
      <c r="J173" s="455">
        <v>-2.7199999999E-2</v>
      </c>
      <c r="K173" s="462">
        <v>0.49912258064499998</v>
      </c>
    </row>
    <row r="174" spans="1:11" ht="14.4" customHeight="1" thickBot="1" x14ac:dyDescent="0.35">
      <c r="A174" s="471" t="s">
        <v>458</v>
      </c>
      <c r="B174" s="449">
        <v>21.999993040075999</v>
      </c>
      <c r="C174" s="449">
        <v>30.473099999999999</v>
      </c>
      <c r="D174" s="450">
        <v>8.4731069599229993</v>
      </c>
      <c r="E174" s="451">
        <v>1.385141347294</v>
      </c>
      <c r="F174" s="449">
        <v>31</v>
      </c>
      <c r="G174" s="450">
        <v>15.5</v>
      </c>
      <c r="H174" s="452">
        <v>1.3013999999999999</v>
      </c>
      <c r="I174" s="449">
        <v>15.472799999999999</v>
      </c>
      <c r="J174" s="450">
        <v>-2.7199999999E-2</v>
      </c>
      <c r="K174" s="453">
        <v>0.49912258064499998</v>
      </c>
    </row>
    <row r="175" spans="1:11" ht="14.4" customHeight="1" thickBot="1" x14ac:dyDescent="0.35">
      <c r="A175" s="470" t="s">
        <v>459</v>
      </c>
      <c r="B175" s="454">
        <v>193278.999357569</v>
      </c>
      <c r="C175" s="454">
        <v>209709.38378</v>
      </c>
      <c r="D175" s="455">
        <v>16430.384422431202</v>
      </c>
      <c r="E175" s="461">
        <v>1.0850086376529999</v>
      </c>
      <c r="F175" s="454">
        <v>225971</v>
      </c>
      <c r="G175" s="455">
        <v>112985.5</v>
      </c>
      <c r="H175" s="457">
        <v>22399.0615</v>
      </c>
      <c r="I175" s="454">
        <v>125656.35444</v>
      </c>
      <c r="J175" s="455">
        <v>12670.854439999999</v>
      </c>
      <c r="K175" s="462">
        <v>0.55607292280800003</v>
      </c>
    </row>
    <row r="176" spans="1:11" ht="14.4" customHeight="1" thickBot="1" x14ac:dyDescent="0.35">
      <c r="A176" s="471" t="s">
        <v>460</v>
      </c>
      <c r="B176" s="449">
        <v>95034.999713493002</v>
      </c>
      <c r="C176" s="449">
        <v>95887.46759</v>
      </c>
      <c r="D176" s="450">
        <v>852.46787650705699</v>
      </c>
      <c r="E176" s="451">
        <v>1.0089700413430001</v>
      </c>
      <c r="F176" s="449">
        <v>106284</v>
      </c>
      <c r="G176" s="450">
        <v>53142</v>
      </c>
      <c r="H176" s="452">
        <v>10885.359630000001</v>
      </c>
      <c r="I176" s="449">
        <v>58518.889179999998</v>
      </c>
      <c r="J176" s="450">
        <v>5376.8891799999701</v>
      </c>
      <c r="K176" s="453">
        <v>0.55058982706699999</v>
      </c>
    </row>
    <row r="177" spans="1:11" ht="14.4" customHeight="1" thickBot="1" x14ac:dyDescent="0.35">
      <c r="A177" s="471" t="s">
        <v>461</v>
      </c>
      <c r="B177" s="449">
        <v>98243.999644075899</v>
      </c>
      <c r="C177" s="449">
        <v>113821.91619</v>
      </c>
      <c r="D177" s="450">
        <v>15577.916545924099</v>
      </c>
      <c r="E177" s="451">
        <v>1.1585635418169999</v>
      </c>
      <c r="F177" s="449">
        <v>119687</v>
      </c>
      <c r="G177" s="450">
        <v>59843.5</v>
      </c>
      <c r="H177" s="452">
        <v>11513.701870000001</v>
      </c>
      <c r="I177" s="449">
        <v>67137.465259999997</v>
      </c>
      <c r="J177" s="450">
        <v>7293.9652600000099</v>
      </c>
      <c r="K177" s="453">
        <v>0.56094200088500001</v>
      </c>
    </row>
    <row r="178" spans="1:11" ht="14.4" customHeight="1" thickBot="1" x14ac:dyDescent="0.35">
      <c r="A178" s="470" t="s">
        <v>462</v>
      </c>
      <c r="B178" s="454">
        <v>0</v>
      </c>
      <c r="C178" s="454">
        <v>9677.7253299999993</v>
      </c>
      <c r="D178" s="455">
        <v>9677.7253299999993</v>
      </c>
      <c r="E178" s="456" t="s">
        <v>292</v>
      </c>
      <c r="F178" s="454">
        <v>0</v>
      </c>
      <c r="G178" s="455">
        <v>0</v>
      </c>
      <c r="H178" s="457">
        <v>1360.7326599999999</v>
      </c>
      <c r="I178" s="454">
        <v>2170.5063599999999</v>
      </c>
      <c r="J178" s="455">
        <v>2170.5063599999999</v>
      </c>
      <c r="K178" s="458" t="s">
        <v>292</v>
      </c>
    </row>
    <row r="179" spans="1:11" ht="14.4" customHeight="1" thickBot="1" x14ac:dyDescent="0.35">
      <c r="A179" s="471" t="s">
        <v>463</v>
      </c>
      <c r="B179" s="449">
        <v>4.9406564584124654E-324</v>
      </c>
      <c r="C179" s="449">
        <v>6134.9889300000004</v>
      </c>
      <c r="D179" s="450">
        <v>6134.9889300000004</v>
      </c>
      <c r="E179" s="459" t="s">
        <v>298</v>
      </c>
      <c r="F179" s="449">
        <v>0</v>
      </c>
      <c r="G179" s="450">
        <v>0</v>
      </c>
      <c r="H179" s="452">
        <v>4.9406564584124654E-324</v>
      </c>
      <c r="I179" s="449">
        <v>421.27168999999998</v>
      </c>
      <c r="J179" s="450">
        <v>421.27168999999998</v>
      </c>
      <c r="K179" s="460" t="s">
        <v>292</v>
      </c>
    </row>
    <row r="180" spans="1:11" ht="14.4" customHeight="1" thickBot="1" x14ac:dyDescent="0.35">
      <c r="A180" s="471" t="s">
        <v>464</v>
      </c>
      <c r="B180" s="449">
        <v>0</v>
      </c>
      <c r="C180" s="449">
        <v>3542.7363999999998</v>
      </c>
      <c r="D180" s="450">
        <v>3542.7363999999998</v>
      </c>
      <c r="E180" s="459" t="s">
        <v>292</v>
      </c>
      <c r="F180" s="449">
        <v>0</v>
      </c>
      <c r="G180" s="450">
        <v>0</v>
      </c>
      <c r="H180" s="452">
        <v>1360.7326599999999</v>
      </c>
      <c r="I180" s="449">
        <v>1749.2346700000001</v>
      </c>
      <c r="J180" s="450">
        <v>1749.2346700000001</v>
      </c>
      <c r="K180" s="460" t="s">
        <v>292</v>
      </c>
    </row>
    <row r="181" spans="1:11" ht="14.4" customHeight="1" thickBot="1" x14ac:dyDescent="0.35">
      <c r="A181" s="468" t="s">
        <v>465</v>
      </c>
      <c r="B181" s="449">
        <v>1901.19009605214</v>
      </c>
      <c r="C181" s="449">
        <v>1429.92704</v>
      </c>
      <c r="D181" s="450">
        <v>-471.26305605213901</v>
      </c>
      <c r="E181" s="451">
        <v>0.75212207499299999</v>
      </c>
      <c r="F181" s="449">
        <v>55.745206485323997</v>
      </c>
      <c r="G181" s="450">
        <v>27.872603242661999</v>
      </c>
      <c r="H181" s="452">
        <v>-2.7999999999999998E-4</v>
      </c>
      <c r="I181" s="449">
        <v>2.2989600000000001</v>
      </c>
      <c r="J181" s="450">
        <v>-25.573643242662001</v>
      </c>
      <c r="K181" s="453">
        <v>4.1240496626000003E-2</v>
      </c>
    </row>
    <row r="182" spans="1:11" ht="14.4" customHeight="1" thickBot="1" x14ac:dyDescent="0.35">
      <c r="A182" s="469" t="s">
        <v>466</v>
      </c>
      <c r="B182" s="449">
        <v>1821.42730196547</v>
      </c>
      <c r="C182" s="449">
        <v>1409.5291099999999</v>
      </c>
      <c r="D182" s="450">
        <v>-411.89819196547001</v>
      </c>
      <c r="E182" s="451">
        <v>0.77385965856500005</v>
      </c>
      <c r="F182" s="449">
        <v>0</v>
      </c>
      <c r="G182" s="450">
        <v>0</v>
      </c>
      <c r="H182" s="452">
        <v>4.9406564584124654E-324</v>
      </c>
      <c r="I182" s="449">
        <v>2.9643938750474793E-323</v>
      </c>
      <c r="J182" s="450">
        <v>2.9643938750474793E-323</v>
      </c>
      <c r="K182" s="460" t="s">
        <v>292</v>
      </c>
    </row>
    <row r="183" spans="1:11" ht="14.4" customHeight="1" thickBot="1" x14ac:dyDescent="0.35">
      <c r="A183" s="470" t="s">
        <v>467</v>
      </c>
      <c r="B183" s="454">
        <v>1821.42730196547</v>
      </c>
      <c r="C183" s="454">
        <v>1409.5291099999999</v>
      </c>
      <c r="D183" s="455">
        <v>-411.89819196547001</v>
      </c>
      <c r="E183" s="461">
        <v>0.77385965856500005</v>
      </c>
      <c r="F183" s="454">
        <v>0</v>
      </c>
      <c r="G183" s="455">
        <v>0</v>
      </c>
      <c r="H183" s="457">
        <v>4.9406564584124654E-324</v>
      </c>
      <c r="I183" s="454">
        <v>2.9643938750474793E-323</v>
      </c>
      <c r="J183" s="455">
        <v>2.9643938750474793E-323</v>
      </c>
      <c r="K183" s="458" t="s">
        <v>292</v>
      </c>
    </row>
    <row r="184" spans="1:11" ht="14.4" customHeight="1" thickBot="1" x14ac:dyDescent="0.35">
      <c r="A184" s="471" t="s">
        <v>468</v>
      </c>
      <c r="B184" s="449">
        <v>0</v>
      </c>
      <c r="C184" s="449">
        <v>20.207000000000001</v>
      </c>
      <c r="D184" s="450">
        <v>20.207000000000001</v>
      </c>
      <c r="E184" s="459" t="s">
        <v>292</v>
      </c>
      <c r="F184" s="449">
        <v>0</v>
      </c>
      <c r="G184" s="450">
        <v>0</v>
      </c>
      <c r="H184" s="452">
        <v>4.9406564584124654E-324</v>
      </c>
      <c r="I184" s="449">
        <v>2.9643938750474793E-323</v>
      </c>
      <c r="J184" s="450">
        <v>2.9643938750474793E-323</v>
      </c>
      <c r="K184" s="460" t="s">
        <v>292</v>
      </c>
    </row>
    <row r="185" spans="1:11" ht="14.4" customHeight="1" thickBot="1" x14ac:dyDescent="0.35">
      <c r="A185" s="471" t="s">
        <v>469</v>
      </c>
      <c r="B185" s="449">
        <v>0</v>
      </c>
      <c r="C185" s="449">
        <v>1122.21749</v>
      </c>
      <c r="D185" s="450">
        <v>1122.21749</v>
      </c>
      <c r="E185" s="459" t="s">
        <v>292</v>
      </c>
      <c r="F185" s="449">
        <v>0</v>
      </c>
      <c r="G185" s="450">
        <v>0</v>
      </c>
      <c r="H185" s="452">
        <v>4.9406564584124654E-324</v>
      </c>
      <c r="I185" s="449">
        <v>2.9643938750474793E-323</v>
      </c>
      <c r="J185" s="450">
        <v>2.9643938750474793E-323</v>
      </c>
      <c r="K185" s="460" t="s">
        <v>292</v>
      </c>
    </row>
    <row r="186" spans="1:11" ht="14.4" customHeight="1" thickBot="1" x14ac:dyDescent="0.35">
      <c r="A186" s="471" t="s">
        <v>470</v>
      </c>
      <c r="B186" s="449">
        <v>4.9406564584124654E-324</v>
      </c>
      <c r="C186" s="449">
        <v>3.2669999999999999</v>
      </c>
      <c r="D186" s="450">
        <v>3.2669999999999999</v>
      </c>
      <c r="E186" s="459" t="s">
        <v>298</v>
      </c>
      <c r="F186" s="449">
        <v>0</v>
      </c>
      <c r="G186" s="450">
        <v>0</v>
      </c>
      <c r="H186" s="452">
        <v>4.9406564584124654E-324</v>
      </c>
      <c r="I186" s="449">
        <v>2.9643938750474793E-323</v>
      </c>
      <c r="J186" s="450">
        <v>2.9643938750474793E-323</v>
      </c>
      <c r="K186" s="460" t="s">
        <v>292</v>
      </c>
    </row>
    <row r="187" spans="1:11" ht="14.4" customHeight="1" thickBot="1" x14ac:dyDescent="0.35">
      <c r="A187" s="471" t="s">
        <v>471</v>
      </c>
      <c r="B187" s="449">
        <v>0</v>
      </c>
      <c r="C187" s="449">
        <v>117.19276000000001</v>
      </c>
      <c r="D187" s="450">
        <v>117.19276000000001</v>
      </c>
      <c r="E187" s="459" t="s">
        <v>292</v>
      </c>
      <c r="F187" s="449">
        <v>0</v>
      </c>
      <c r="G187" s="450">
        <v>0</v>
      </c>
      <c r="H187" s="452">
        <v>4.9406564584124654E-324</v>
      </c>
      <c r="I187" s="449">
        <v>2.9643938750474793E-323</v>
      </c>
      <c r="J187" s="450">
        <v>2.9643938750474793E-323</v>
      </c>
      <c r="K187" s="460" t="s">
        <v>292</v>
      </c>
    </row>
    <row r="188" spans="1:11" ht="14.4" customHeight="1" thickBot="1" x14ac:dyDescent="0.35">
      <c r="A188" s="471" t="s">
        <v>472</v>
      </c>
      <c r="B188" s="449">
        <v>0</v>
      </c>
      <c r="C188" s="449">
        <v>86.151330000000002</v>
      </c>
      <c r="D188" s="450">
        <v>86.151330000000002</v>
      </c>
      <c r="E188" s="459" t="s">
        <v>292</v>
      </c>
      <c r="F188" s="449">
        <v>0</v>
      </c>
      <c r="G188" s="450">
        <v>0</v>
      </c>
      <c r="H188" s="452">
        <v>4.9406564584124654E-324</v>
      </c>
      <c r="I188" s="449">
        <v>2.9643938750474793E-323</v>
      </c>
      <c r="J188" s="450">
        <v>2.9643938750474793E-323</v>
      </c>
      <c r="K188" s="460" t="s">
        <v>292</v>
      </c>
    </row>
    <row r="189" spans="1:11" ht="14.4" customHeight="1" thickBot="1" x14ac:dyDescent="0.35">
      <c r="A189" s="471" t="s">
        <v>473</v>
      </c>
      <c r="B189" s="449">
        <v>0</v>
      </c>
      <c r="C189" s="449">
        <v>60.49353</v>
      </c>
      <c r="D189" s="450">
        <v>60.49353</v>
      </c>
      <c r="E189" s="459" t="s">
        <v>292</v>
      </c>
      <c r="F189" s="449">
        <v>0</v>
      </c>
      <c r="G189" s="450">
        <v>0</v>
      </c>
      <c r="H189" s="452">
        <v>4.9406564584124654E-324</v>
      </c>
      <c r="I189" s="449">
        <v>2.9643938750474793E-323</v>
      </c>
      <c r="J189" s="450">
        <v>2.9643938750474793E-323</v>
      </c>
      <c r="K189" s="460" t="s">
        <v>292</v>
      </c>
    </row>
    <row r="190" spans="1:11" ht="14.4" customHeight="1" thickBot="1" x14ac:dyDescent="0.35">
      <c r="A190" s="474" t="s">
        <v>474</v>
      </c>
      <c r="B190" s="454">
        <v>79.762794086667995</v>
      </c>
      <c r="C190" s="454">
        <v>20.397929999999999</v>
      </c>
      <c r="D190" s="455">
        <v>-59.364864086668</v>
      </c>
      <c r="E190" s="461">
        <v>0.25573239044000001</v>
      </c>
      <c r="F190" s="454">
        <v>55.745206485323997</v>
      </c>
      <c r="G190" s="455">
        <v>27.872603242661999</v>
      </c>
      <c r="H190" s="457">
        <v>-2.7999999999999998E-4</v>
      </c>
      <c r="I190" s="454">
        <v>2.2989600000000001</v>
      </c>
      <c r="J190" s="455">
        <v>-25.573643242662001</v>
      </c>
      <c r="K190" s="462">
        <v>4.1240496626000003E-2</v>
      </c>
    </row>
    <row r="191" spans="1:11" ht="14.4" customHeight="1" thickBot="1" x14ac:dyDescent="0.35">
      <c r="A191" s="470" t="s">
        <v>475</v>
      </c>
      <c r="B191" s="454">
        <v>0</v>
      </c>
      <c r="C191" s="454">
        <v>-2.1800000000000001E-3</v>
      </c>
      <c r="D191" s="455">
        <v>-2.1800000000000001E-3</v>
      </c>
      <c r="E191" s="456" t="s">
        <v>292</v>
      </c>
      <c r="F191" s="454">
        <v>0</v>
      </c>
      <c r="G191" s="455">
        <v>0</v>
      </c>
      <c r="H191" s="457">
        <v>-2.7999999999999998E-4</v>
      </c>
      <c r="I191" s="454">
        <v>-1.74E-3</v>
      </c>
      <c r="J191" s="455">
        <v>-1.74E-3</v>
      </c>
      <c r="K191" s="458" t="s">
        <v>292</v>
      </c>
    </row>
    <row r="192" spans="1:11" ht="14.4" customHeight="1" thickBot="1" x14ac:dyDescent="0.35">
      <c r="A192" s="471" t="s">
        <v>476</v>
      </c>
      <c r="B192" s="449">
        <v>0</v>
      </c>
      <c r="C192" s="449">
        <v>-2.1800000000000001E-3</v>
      </c>
      <c r="D192" s="450">
        <v>-2.1800000000000001E-3</v>
      </c>
      <c r="E192" s="459" t="s">
        <v>292</v>
      </c>
      <c r="F192" s="449">
        <v>0</v>
      </c>
      <c r="G192" s="450">
        <v>0</v>
      </c>
      <c r="H192" s="452">
        <v>-2.7999999999999998E-4</v>
      </c>
      <c r="I192" s="449">
        <v>-1.74E-3</v>
      </c>
      <c r="J192" s="450">
        <v>-1.74E-3</v>
      </c>
      <c r="K192" s="460" t="s">
        <v>292</v>
      </c>
    </row>
    <row r="193" spans="1:11" ht="14.4" customHeight="1" thickBot="1" x14ac:dyDescent="0.35">
      <c r="A193" s="470" t="s">
        <v>477</v>
      </c>
      <c r="B193" s="454">
        <v>79.762794086667995</v>
      </c>
      <c r="C193" s="454">
        <v>19.400110000000002</v>
      </c>
      <c r="D193" s="455">
        <v>-60.362684086667997</v>
      </c>
      <c r="E193" s="461">
        <v>0.24322254783200001</v>
      </c>
      <c r="F193" s="454">
        <v>55.745206485323997</v>
      </c>
      <c r="G193" s="455">
        <v>27.872603242661999</v>
      </c>
      <c r="H193" s="457">
        <v>4.9406564584124654E-324</v>
      </c>
      <c r="I193" s="454">
        <v>2.3007</v>
      </c>
      <c r="J193" s="455">
        <v>-25.571903242662</v>
      </c>
      <c r="K193" s="462">
        <v>4.1271710071999999E-2</v>
      </c>
    </row>
    <row r="194" spans="1:11" ht="14.4" customHeight="1" thickBot="1" x14ac:dyDescent="0.35">
      <c r="A194" s="471" t="s">
        <v>478</v>
      </c>
      <c r="B194" s="449">
        <v>0</v>
      </c>
      <c r="C194" s="449">
        <v>2.1999999999999999E-2</v>
      </c>
      <c r="D194" s="450">
        <v>2.1999999999999999E-2</v>
      </c>
      <c r="E194" s="459" t="s">
        <v>292</v>
      </c>
      <c r="F194" s="449">
        <v>0</v>
      </c>
      <c r="G194" s="450">
        <v>0</v>
      </c>
      <c r="H194" s="452">
        <v>4.9406564584124654E-324</v>
      </c>
      <c r="I194" s="449">
        <v>2.9643938750474793E-323</v>
      </c>
      <c r="J194" s="450">
        <v>2.9643938750474793E-323</v>
      </c>
      <c r="K194" s="460" t="s">
        <v>292</v>
      </c>
    </row>
    <row r="195" spans="1:11" ht="14.4" customHeight="1" thickBot="1" x14ac:dyDescent="0.35">
      <c r="A195" s="471" t="s">
        <v>479</v>
      </c>
      <c r="B195" s="449">
        <v>4.350313960986</v>
      </c>
      <c r="C195" s="449">
        <v>4.9406564584124654E-324</v>
      </c>
      <c r="D195" s="450">
        <v>-4.350313960986</v>
      </c>
      <c r="E195" s="451">
        <v>0</v>
      </c>
      <c r="F195" s="449">
        <v>4.6403348917180001</v>
      </c>
      <c r="G195" s="450">
        <v>2.320167445859</v>
      </c>
      <c r="H195" s="452">
        <v>4.9406564584124654E-324</v>
      </c>
      <c r="I195" s="449">
        <v>2.9643938750474793E-323</v>
      </c>
      <c r="J195" s="450">
        <v>-2.320167445859</v>
      </c>
      <c r="K195" s="453">
        <v>4.9406564584124654E-324</v>
      </c>
    </row>
    <row r="196" spans="1:11" ht="14.4" customHeight="1" thickBot="1" x14ac:dyDescent="0.35">
      <c r="A196" s="471" t="s">
        <v>480</v>
      </c>
      <c r="B196" s="449">
        <v>5.6313744816000003E-2</v>
      </c>
      <c r="C196" s="449">
        <v>5.1999999999999998E-2</v>
      </c>
      <c r="D196" s="450">
        <v>-4.3137448159999998E-3</v>
      </c>
      <c r="E196" s="451">
        <v>0.92339801178600001</v>
      </c>
      <c r="F196" s="449">
        <v>9.2165898617000003E-2</v>
      </c>
      <c r="G196" s="450">
        <v>4.6082949307999999E-2</v>
      </c>
      <c r="H196" s="452">
        <v>4.9406564584124654E-324</v>
      </c>
      <c r="I196" s="449">
        <v>2.9643938750474793E-323</v>
      </c>
      <c r="J196" s="450">
        <v>-4.6082949307999999E-2</v>
      </c>
      <c r="K196" s="453">
        <v>3.2114266979681025E-322</v>
      </c>
    </row>
    <row r="197" spans="1:11" ht="14.4" customHeight="1" thickBot="1" x14ac:dyDescent="0.35">
      <c r="A197" s="471" t="s">
        <v>481</v>
      </c>
      <c r="B197" s="449">
        <v>51.012705694986998</v>
      </c>
      <c r="C197" s="449">
        <v>17.97522</v>
      </c>
      <c r="D197" s="450">
        <v>-33.037485694986998</v>
      </c>
      <c r="E197" s="451">
        <v>0.352367508351</v>
      </c>
      <c r="F197" s="449">
        <v>51.012705694986998</v>
      </c>
      <c r="G197" s="450">
        <v>25.506352847493002</v>
      </c>
      <c r="H197" s="452">
        <v>4.9406564584124654E-324</v>
      </c>
      <c r="I197" s="449">
        <v>2.9643938750474793E-323</v>
      </c>
      <c r="J197" s="450">
        <v>-25.506352847493002</v>
      </c>
      <c r="K197" s="453">
        <v>0</v>
      </c>
    </row>
    <row r="198" spans="1:11" ht="14.4" customHeight="1" thickBot="1" x14ac:dyDescent="0.35">
      <c r="A198" s="471" t="s">
        <v>482</v>
      </c>
      <c r="B198" s="449">
        <v>24.343460685878</v>
      </c>
      <c r="C198" s="449">
        <v>1.3508899999999999</v>
      </c>
      <c r="D198" s="450">
        <v>-22.992570685878</v>
      </c>
      <c r="E198" s="451">
        <v>5.5492931650999999E-2</v>
      </c>
      <c r="F198" s="449">
        <v>0</v>
      </c>
      <c r="G198" s="450">
        <v>0</v>
      </c>
      <c r="H198" s="452">
        <v>4.9406564584124654E-324</v>
      </c>
      <c r="I198" s="449">
        <v>2.3007</v>
      </c>
      <c r="J198" s="450">
        <v>2.3007</v>
      </c>
      <c r="K198" s="460" t="s">
        <v>292</v>
      </c>
    </row>
    <row r="199" spans="1:11" ht="14.4" customHeight="1" thickBot="1" x14ac:dyDescent="0.35">
      <c r="A199" s="470" t="s">
        <v>483</v>
      </c>
      <c r="B199" s="454">
        <v>0</v>
      </c>
      <c r="C199" s="454">
        <v>1</v>
      </c>
      <c r="D199" s="455">
        <v>1</v>
      </c>
      <c r="E199" s="456" t="s">
        <v>292</v>
      </c>
      <c r="F199" s="454">
        <v>0</v>
      </c>
      <c r="G199" s="455">
        <v>0</v>
      </c>
      <c r="H199" s="457">
        <v>4.9406564584124654E-324</v>
      </c>
      <c r="I199" s="454">
        <v>2.9643938750474793E-323</v>
      </c>
      <c r="J199" s="455">
        <v>2.9643938750474793E-323</v>
      </c>
      <c r="K199" s="458" t="s">
        <v>292</v>
      </c>
    </row>
    <row r="200" spans="1:11" ht="14.4" customHeight="1" thickBot="1" x14ac:dyDescent="0.35">
      <c r="A200" s="471" t="s">
        <v>484</v>
      </c>
      <c r="B200" s="449">
        <v>0</v>
      </c>
      <c r="C200" s="449">
        <v>1</v>
      </c>
      <c r="D200" s="450">
        <v>1</v>
      </c>
      <c r="E200" s="459" t="s">
        <v>292</v>
      </c>
      <c r="F200" s="449">
        <v>0</v>
      </c>
      <c r="G200" s="450">
        <v>0</v>
      </c>
      <c r="H200" s="452">
        <v>4.9406564584124654E-324</v>
      </c>
      <c r="I200" s="449">
        <v>2.9643938750474793E-323</v>
      </c>
      <c r="J200" s="450">
        <v>2.9643938750474793E-323</v>
      </c>
      <c r="K200" s="460" t="s">
        <v>292</v>
      </c>
    </row>
    <row r="201" spans="1:11" ht="14.4" customHeight="1" thickBot="1" x14ac:dyDescent="0.35">
      <c r="A201" s="467" t="s">
        <v>485</v>
      </c>
      <c r="B201" s="449">
        <v>11714.2164084824</v>
      </c>
      <c r="C201" s="449">
        <v>8260.8383699999995</v>
      </c>
      <c r="D201" s="450">
        <v>-3453.3780384823999</v>
      </c>
      <c r="E201" s="451">
        <v>0.70519769158500001</v>
      </c>
      <c r="F201" s="449">
        <v>9093.0096399206104</v>
      </c>
      <c r="G201" s="450">
        <v>4546.5048199603098</v>
      </c>
      <c r="H201" s="452">
        <v>658.24451999999997</v>
      </c>
      <c r="I201" s="449">
        <v>4333.0540199999996</v>
      </c>
      <c r="J201" s="450">
        <v>-213.45079996030699</v>
      </c>
      <c r="K201" s="453">
        <v>0.47652583595300002</v>
      </c>
    </row>
    <row r="202" spans="1:11" ht="14.4" customHeight="1" thickBot="1" x14ac:dyDescent="0.35">
      <c r="A202" s="472" t="s">
        <v>486</v>
      </c>
      <c r="B202" s="454">
        <v>11714.2164084824</v>
      </c>
      <c r="C202" s="454">
        <v>8260.8383699999995</v>
      </c>
      <c r="D202" s="455">
        <v>-3453.3780384823999</v>
      </c>
      <c r="E202" s="461">
        <v>0.70519769158500001</v>
      </c>
      <c r="F202" s="454">
        <v>9093.0096399206104</v>
      </c>
      <c r="G202" s="455">
        <v>4546.5048199603098</v>
      </c>
      <c r="H202" s="457">
        <v>658.24451999999997</v>
      </c>
      <c r="I202" s="454">
        <v>4333.0540199999996</v>
      </c>
      <c r="J202" s="455">
        <v>-213.45079996030699</v>
      </c>
      <c r="K202" s="462">
        <v>0.47652583595300002</v>
      </c>
    </row>
    <row r="203" spans="1:11" ht="14.4" customHeight="1" thickBot="1" x14ac:dyDescent="0.35">
      <c r="A203" s="474" t="s">
        <v>54</v>
      </c>
      <c r="B203" s="454">
        <v>11714.2164084824</v>
      </c>
      <c r="C203" s="454">
        <v>8260.8383699999995</v>
      </c>
      <c r="D203" s="455">
        <v>-3453.3780384823999</v>
      </c>
      <c r="E203" s="461">
        <v>0.70519769158500001</v>
      </c>
      <c r="F203" s="454">
        <v>9093.0096399206104</v>
      </c>
      <c r="G203" s="455">
        <v>4546.5048199603098</v>
      </c>
      <c r="H203" s="457">
        <v>658.24451999999997</v>
      </c>
      <c r="I203" s="454">
        <v>4333.0540199999996</v>
      </c>
      <c r="J203" s="455">
        <v>-213.45079996030699</v>
      </c>
      <c r="K203" s="462">
        <v>0.47652583595300002</v>
      </c>
    </row>
    <row r="204" spans="1:11" ht="14.4" customHeight="1" thickBot="1" x14ac:dyDescent="0.35">
      <c r="A204" s="470" t="s">
        <v>487</v>
      </c>
      <c r="B204" s="454">
        <v>68.999999999999005</v>
      </c>
      <c r="C204" s="454">
        <v>43.7742</v>
      </c>
      <c r="D204" s="455">
        <v>-25.225799999999001</v>
      </c>
      <c r="E204" s="461">
        <v>0.63440869565199998</v>
      </c>
      <c r="F204" s="454">
        <v>52</v>
      </c>
      <c r="G204" s="455">
        <v>26</v>
      </c>
      <c r="H204" s="457">
        <v>3.64785</v>
      </c>
      <c r="I204" s="454">
        <v>21.8871</v>
      </c>
      <c r="J204" s="455">
        <v>-4.1128999999999998</v>
      </c>
      <c r="K204" s="462">
        <v>0.42090576923</v>
      </c>
    </row>
    <row r="205" spans="1:11" ht="14.4" customHeight="1" thickBot="1" x14ac:dyDescent="0.35">
      <c r="A205" s="471" t="s">
        <v>488</v>
      </c>
      <c r="B205" s="449">
        <v>68.999999999999005</v>
      </c>
      <c r="C205" s="449">
        <v>43.7742</v>
      </c>
      <c r="D205" s="450">
        <v>-25.225799999999001</v>
      </c>
      <c r="E205" s="451">
        <v>0.63440869565199998</v>
      </c>
      <c r="F205" s="449">
        <v>52</v>
      </c>
      <c r="G205" s="450">
        <v>26</v>
      </c>
      <c r="H205" s="452">
        <v>3.64785</v>
      </c>
      <c r="I205" s="449">
        <v>21.8871</v>
      </c>
      <c r="J205" s="450">
        <v>-4.1128999999999998</v>
      </c>
      <c r="K205" s="453">
        <v>0.42090576923</v>
      </c>
    </row>
    <row r="206" spans="1:11" ht="14.4" customHeight="1" thickBot="1" x14ac:dyDescent="0.35">
      <c r="A206" s="470" t="s">
        <v>489</v>
      </c>
      <c r="B206" s="454">
        <v>90.324638608841994</v>
      </c>
      <c r="C206" s="454">
        <v>61.295000000000002</v>
      </c>
      <c r="D206" s="455">
        <v>-29.029638608841999</v>
      </c>
      <c r="E206" s="461">
        <v>0.67860775248000005</v>
      </c>
      <c r="F206" s="454">
        <v>68.009639920612003</v>
      </c>
      <c r="G206" s="455">
        <v>34.004819960306001</v>
      </c>
      <c r="H206" s="457">
        <v>6.85</v>
      </c>
      <c r="I206" s="454">
        <v>43.075000000000003</v>
      </c>
      <c r="J206" s="455">
        <v>9.0701800396929997</v>
      </c>
      <c r="K206" s="462">
        <v>0.63336609413400002</v>
      </c>
    </row>
    <row r="207" spans="1:11" ht="14.4" customHeight="1" thickBot="1" x14ac:dyDescent="0.35">
      <c r="A207" s="471" t="s">
        <v>490</v>
      </c>
      <c r="B207" s="449">
        <v>90.324638608841994</v>
      </c>
      <c r="C207" s="449">
        <v>61.295000000000002</v>
      </c>
      <c r="D207" s="450">
        <v>-29.029638608841999</v>
      </c>
      <c r="E207" s="451">
        <v>0.67860775248000005</v>
      </c>
      <c r="F207" s="449">
        <v>68.009639920612003</v>
      </c>
      <c r="G207" s="450">
        <v>34.004819960306001</v>
      </c>
      <c r="H207" s="452">
        <v>6.85</v>
      </c>
      <c r="I207" s="449">
        <v>43.075000000000003</v>
      </c>
      <c r="J207" s="450">
        <v>9.0701800396929997</v>
      </c>
      <c r="K207" s="453">
        <v>0.63336609413400002</v>
      </c>
    </row>
    <row r="208" spans="1:11" ht="14.4" customHeight="1" thickBot="1" x14ac:dyDescent="0.35">
      <c r="A208" s="470" t="s">
        <v>491</v>
      </c>
      <c r="B208" s="454">
        <v>355.89176987370598</v>
      </c>
      <c r="C208" s="454">
        <v>281.42559999999997</v>
      </c>
      <c r="D208" s="455">
        <v>-74.466169873705994</v>
      </c>
      <c r="E208" s="461">
        <v>0.790761753495</v>
      </c>
      <c r="F208" s="454">
        <v>306</v>
      </c>
      <c r="G208" s="455">
        <v>153</v>
      </c>
      <c r="H208" s="457">
        <v>22.408799999999999</v>
      </c>
      <c r="I208" s="454">
        <v>132.96729999999999</v>
      </c>
      <c r="J208" s="455">
        <v>-20.032699999999998</v>
      </c>
      <c r="K208" s="462">
        <v>0.43453366013</v>
      </c>
    </row>
    <row r="209" spans="1:11" ht="14.4" customHeight="1" thickBot="1" x14ac:dyDescent="0.35">
      <c r="A209" s="471" t="s">
        <v>492</v>
      </c>
      <c r="B209" s="449">
        <v>355.89176987370598</v>
      </c>
      <c r="C209" s="449">
        <v>281.42559999999997</v>
      </c>
      <c r="D209" s="450">
        <v>-74.466169873705994</v>
      </c>
      <c r="E209" s="451">
        <v>0.790761753495</v>
      </c>
      <c r="F209" s="449">
        <v>306</v>
      </c>
      <c r="G209" s="450">
        <v>153</v>
      </c>
      <c r="H209" s="452">
        <v>22.408799999999999</v>
      </c>
      <c r="I209" s="449">
        <v>132.96729999999999</v>
      </c>
      <c r="J209" s="450">
        <v>-20.032699999999998</v>
      </c>
      <c r="K209" s="453">
        <v>0.43453366013</v>
      </c>
    </row>
    <row r="210" spans="1:11" ht="14.4" customHeight="1" thickBot="1" x14ac:dyDescent="0.35">
      <c r="A210" s="470" t="s">
        <v>493</v>
      </c>
      <c r="B210" s="454">
        <v>0</v>
      </c>
      <c r="C210" s="454">
        <v>11.268000000000001</v>
      </c>
      <c r="D210" s="455">
        <v>11.268000000000001</v>
      </c>
      <c r="E210" s="456" t="s">
        <v>292</v>
      </c>
      <c r="F210" s="454">
        <v>4.9406564584124654E-324</v>
      </c>
      <c r="G210" s="455">
        <v>0</v>
      </c>
      <c r="H210" s="457">
        <v>1.1399999999999999</v>
      </c>
      <c r="I210" s="454">
        <v>6</v>
      </c>
      <c r="J210" s="455">
        <v>6</v>
      </c>
      <c r="K210" s="458" t="s">
        <v>298</v>
      </c>
    </row>
    <row r="211" spans="1:11" ht="14.4" customHeight="1" thickBot="1" x14ac:dyDescent="0.35">
      <c r="A211" s="471" t="s">
        <v>494</v>
      </c>
      <c r="B211" s="449">
        <v>0</v>
      </c>
      <c r="C211" s="449">
        <v>11.268000000000001</v>
      </c>
      <c r="D211" s="450">
        <v>11.268000000000001</v>
      </c>
      <c r="E211" s="459" t="s">
        <v>292</v>
      </c>
      <c r="F211" s="449">
        <v>4.9406564584124654E-324</v>
      </c>
      <c r="G211" s="450">
        <v>0</v>
      </c>
      <c r="H211" s="452">
        <v>1.1399999999999999</v>
      </c>
      <c r="I211" s="449">
        <v>6</v>
      </c>
      <c r="J211" s="450">
        <v>6</v>
      </c>
      <c r="K211" s="460" t="s">
        <v>298</v>
      </c>
    </row>
    <row r="212" spans="1:11" ht="14.4" customHeight="1" thickBot="1" x14ac:dyDescent="0.35">
      <c r="A212" s="470" t="s">
        <v>495</v>
      </c>
      <c r="B212" s="454">
        <v>1570.99999999998</v>
      </c>
      <c r="C212" s="454">
        <v>1393.6394399999999</v>
      </c>
      <c r="D212" s="455">
        <v>-177.36055999998001</v>
      </c>
      <c r="E212" s="461">
        <v>0.88710339910799996</v>
      </c>
      <c r="F212" s="454">
        <v>2016</v>
      </c>
      <c r="G212" s="455">
        <v>1008</v>
      </c>
      <c r="H212" s="457">
        <v>126.87415</v>
      </c>
      <c r="I212" s="454">
        <v>732.54213000000004</v>
      </c>
      <c r="J212" s="455">
        <v>-275.45787000000001</v>
      </c>
      <c r="K212" s="462">
        <v>0.36336415178499998</v>
      </c>
    </row>
    <row r="213" spans="1:11" ht="14.4" customHeight="1" thickBot="1" x14ac:dyDescent="0.35">
      <c r="A213" s="471" t="s">
        <v>496</v>
      </c>
      <c r="B213" s="449">
        <v>1569.99999999998</v>
      </c>
      <c r="C213" s="449">
        <v>1392.1502399999999</v>
      </c>
      <c r="D213" s="450">
        <v>-177.84975999997999</v>
      </c>
      <c r="E213" s="451">
        <v>0.88671989808899998</v>
      </c>
      <c r="F213" s="449">
        <v>1934</v>
      </c>
      <c r="G213" s="450">
        <v>967</v>
      </c>
      <c r="H213" s="452">
        <v>120.08135</v>
      </c>
      <c r="I213" s="449">
        <v>691.78497000000004</v>
      </c>
      <c r="J213" s="450">
        <v>-275.21503000000001</v>
      </c>
      <c r="K213" s="453">
        <v>0.35769646845899999</v>
      </c>
    </row>
    <row r="214" spans="1:11" ht="14.4" customHeight="1" thickBot="1" x14ac:dyDescent="0.35">
      <c r="A214" s="471" t="s">
        <v>497</v>
      </c>
      <c r="B214" s="449">
        <v>0.99999999999900002</v>
      </c>
      <c r="C214" s="449">
        <v>1.4892000000000001</v>
      </c>
      <c r="D214" s="450">
        <v>0.48920000000000002</v>
      </c>
      <c r="E214" s="451">
        <v>1.4892000000000001</v>
      </c>
      <c r="F214" s="449">
        <v>82</v>
      </c>
      <c r="G214" s="450">
        <v>41</v>
      </c>
      <c r="H214" s="452">
        <v>6.7927999999999997</v>
      </c>
      <c r="I214" s="449">
        <v>40.757159999999999</v>
      </c>
      <c r="J214" s="450">
        <v>-0.24283999999899999</v>
      </c>
      <c r="K214" s="453">
        <v>0.49703853658500002</v>
      </c>
    </row>
    <row r="215" spans="1:11" ht="14.4" customHeight="1" thickBot="1" x14ac:dyDescent="0.35">
      <c r="A215" s="470" t="s">
        <v>498</v>
      </c>
      <c r="B215" s="454">
        <v>9627.9999999998709</v>
      </c>
      <c r="C215" s="454">
        <v>6469.43613</v>
      </c>
      <c r="D215" s="455">
        <v>-3158.5638699998699</v>
      </c>
      <c r="E215" s="461">
        <v>0.67193977253799997</v>
      </c>
      <c r="F215" s="454">
        <v>6651</v>
      </c>
      <c r="G215" s="455">
        <v>3325.5</v>
      </c>
      <c r="H215" s="457">
        <v>497.32371999999998</v>
      </c>
      <c r="I215" s="454">
        <v>3396.5824899999998</v>
      </c>
      <c r="J215" s="455">
        <v>71.082490000000007</v>
      </c>
      <c r="K215" s="462">
        <v>0.51068748909899997</v>
      </c>
    </row>
    <row r="216" spans="1:11" ht="14.4" customHeight="1" thickBot="1" x14ac:dyDescent="0.35">
      <c r="A216" s="471" t="s">
        <v>499</v>
      </c>
      <c r="B216" s="449">
        <v>9627.9999999998709</v>
      </c>
      <c r="C216" s="449">
        <v>6469.43613</v>
      </c>
      <c r="D216" s="450">
        <v>-3158.5638699998699</v>
      </c>
      <c r="E216" s="451">
        <v>0.67193977253799997</v>
      </c>
      <c r="F216" s="449">
        <v>6651</v>
      </c>
      <c r="G216" s="450">
        <v>3325.5</v>
      </c>
      <c r="H216" s="452">
        <v>497.32371999999998</v>
      </c>
      <c r="I216" s="449">
        <v>3396.5824899999998</v>
      </c>
      <c r="J216" s="450">
        <v>71.082490000000007</v>
      </c>
      <c r="K216" s="453">
        <v>0.51068748909899997</v>
      </c>
    </row>
    <row r="217" spans="1:11" ht="14.4" customHeight="1" thickBot="1" x14ac:dyDescent="0.35">
      <c r="A217" s="475" t="s">
        <v>500</v>
      </c>
      <c r="B217" s="454">
        <v>0</v>
      </c>
      <c r="C217" s="454">
        <v>6755.6728800000001</v>
      </c>
      <c r="D217" s="455">
        <v>6755.6728800000001</v>
      </c>
      <c r="E217" s="456" t="s">
        <v>292</v>
      </c>
      <c r="F217" s="454">
        <v>4.9406564584124654E-324</v>
      </c>
      <c r="G217" s="455">
        <v>0</v>
      </c>
      <c r="H217" s="457">
        <v>353.49766</v>
      </c>
      <c r="I217" s="454">
        <v>3847.6168699999998</v>
      </c>
      <c r="J217" s="455">
        <v>3847.6168699999998</v>
      </c>
      <c r="K217" s="458" t="s">
        <v>298</v>
      </c>
    </row>
    <row r="218" spans="1:11" ht="14.4" customHeight="1" thickBot="1" x14ac:dyDescent="0.35">
      <c r="A218" s="472" t="s">
        <v>501</v>
      </c>
      <c r="B218" s="454">
        <v>0</v>
      </c>
      <c r="C218" s="454">
        <v>6755.6728800000001</v>
      </c>
      <c r="D218" s="455">
        <v>6755.6728800000001</v>
      </c>
      <c r="E218" s="456" t="s">
        <v>292</v>
      </c>
      <c r="F218" s="454">
        <v>4.9406564584124654E-324</v>
      </c>
      <c r="G218" s="455">
        <v>0</v>
      </c>
      <c r="H218" s="457">
        <v>353.49766</v>
      </c>
      <c r="I218" s="454">
        <v>3847.6168699999998</v>
      </c>
      <c r="J218" s="455">
        <v>3847.6168699999998</v>
      </c>
      <c r="K218" s="458" t="s">
        <v>298</v>
      </c>
    </row>
    <row r="219" spans="1:11" ht="14.4" customHeight="1" thickBot="1" x14ac:dyDescent="0.35">
      <c r="A219" s="474" t="s">
        <v>502</v>
      </c>
      <c r="B219" s="454">
        <v>0</v>
      </c>
      <c r="C219" s="454">
        <v>6755.6728800000001</v>
      </c>
      <c r="D219" s="455">
        <v>6755.6728800000001</v>
      </c>
      <c r="E219" s="456" t="s">
        <v>292</v>
      </c>
      <c r="F219" s="454">
        <v>4.9406564584124654E-324</v>
      </c>
      <c r="G219" s="455">
        <v>0</v>
      </c>
      <c r="H219" s="457">
        <v>353.49766</v>
      </c>
      <c r="I219" s="454">
        <v>3847.6168699999998</v>
      </c>
      <c r="J219" s="455">
        <v>3847.6168699999998</v>
      </c>
      <c r="K219" s="458" t="s">
        <v>298</v>
      </c>
    </row>
    <row r="220" spans="1:11" ht="14.4" customHeight="1" thickBot="1" x14ac:dyDescent="0.35">
      <c r="A220" s="470" t="s">
        <v>503</v>
      </c>
      <c r="B220" s="454">
        <v>0</v>
      </c>
      <c r="C220" s="454">
        <v>6755.6728800000001</v>
      </c>
      <c r="D220" s="455">
        <v>6755.6728800000001</v>
      </c>
      <c r="E220" s="456" t="s">
        <v>292</v>
      </c>
      <c r="F220" s="454">
        <v>4.9406564584124654E-324</v>
      </c>
      <c r="G220" s="455">
        <v>0</v>
      </c>
      <c r="H220" s="457">
        <v>353.49766</v>
      </c>
      <c r="I220" s="454">
        <v>3847.6168699999998</v>
      </c>
      <c r="J220" s="455">
        <v>3847.6168699999998</v>
      </c>
      <c r="K220" s="458" t="s">
        <v>298</v>
      </c>
    </row>
    <row r="221" spans="1:11" ht="14.4" customHeight="1" thickBot="1" x14ac:dyDescent="0.35">
      <c r="A221" s="471" t="s">
        <v>504</v>
      </c>
      <c r="B221" s="449">
        <v>0</v>
      </c>
      <c r="C221" s="449">
        <v>3463.4644699999999</v>
      </c>
      <c r="D221" s="450">
        <v>3463.4644699999999</v>
      </c>
      <c r="E221" s="459" t="s">
        <v>292</v>
      </c>
      <c r="F221" s="449">
        <v>4.9406564584124654E-324</v>
      </c>
      <c r="G221" s="450">
        <v>0</v>
      </c>
      <c r="H221" s="452">
        <v>339.09325999999999</v>
      </c>
      <c r="I221" s="449">
        <v>1885.5268100000001</v>
      </c>
      <c r="J221" s="450">
        <v>1885.5268100000001</v>
      </c>
      <c r="K221" s="460" t="s">
        <v>298</v>
      </c>
    </row>
    <row r="222" spans="1:11" ht="14.4" customHeight="1" thickBot="1" x14ac:dyDescent="0.35">
      <c r="A222" s="471" t="s">
        <v>505</v>
      </c>
      <c r="B222" s="449">
        <v>4.9406564584124654E-324</v>
      </c>
      <c r="C222" s="449">
        <v>125</v>
      </c>
      <c r="D222" s="450">
        <v>125</v>
      </c>
      <c r="E222" s="459" t="s">
        <v>298</v>
      </c>
      <c r="F222" s="449">
        <v>4.9406564584124654E-324</v>
      </c>
      <c r="G222" s="450">
        <v>0</v>
      </c>
      <c r="H222" s="452">
        <v>4.9406564584124654E-324</v>
      </c>
      <c r="I222" s="449">
        <v>2.9643938750474793E-323</v>
      </c>
      <c r="J222" s="450">
        <v>2.9643938750474793E-323</v>
      </c>
      <c r="K222" s="453">
        <v>6</v>
      </c>
    </row>
    <row r="223" spans="1:11" ht="14.4" customHeight="1" thickBot="1" x14ac:dyDescent="0.35">
      <c r="A223" s="471" t="s">
        <v>506</v>
      </c>
      <c r="B223" s="449">
        <v>0</v>
      </c>
      <c r="C223" s="449">
        <v>3167.2084100000002</v>
      </c>
      <c r="D223" s="450">
        <v>3167.2084100000002</v>
      </c>
      <c r="E223" s="459" t="s">
        <v>292</v>
      </c>
      <c r="F223" s="449">
        <v>4.9406564584124654E-324</v>
      </c>
      <c r="G223" s="450">
        <v>0</v>
      </c>
      <c r="H223" s="452">
        <v>14.404400000000001</v>
      </c>
      <c r="I223" s="449">
        <v>1962.09006</v>
      </c>
      <c r="J223" s="450">
        <v>1962.09006</v>
      </c>
      <c r="K223" s="460" t="s">
        <v>298</v>
      </c>
    </row>
    <row r="224" spans="1:11" ht="14.4" customHeight="1" thickBot="1" x14ac:dyDescent="0.35">
      <c r="A224" s="476"/>
      <c r="B224" s="449">
        <v>43672.387247188199</v>
      </c>
      <c r="C224" s="449">
        <v>73922.848599999896</v>
      </c>
      <c r="D224" s="450">
        <v>30250.461352811701</v>
      </c>
      <c r="E224" s="451">
        <v>1.6926679135160001</v>
      </c>
      <c r="F224" s="449">
        <v>63213.427353591404</v>
      </c>
      <c r="G224" s="450">
        <v>31606.713676795702</v>
      </c>
      <c r="H224" s="452">
        <v>9258.4275799999996</v>
      </c>
      <c r="I224" s="449">
        <v>51651.272199999898</v>
      </c>
      <c r="J224" s="450">
        <v>20044.558523204301</v>
      </c>
      <c r="K224" s="453">
        <v>0.81709336706299995</v>
      </c>
    </row>
    <row r="225" spans="1:11" ht="14.4" customHeight="1" thickBot="1" x14ac:dyDescent="0.35">
      <c r="A225" s="477" t="s">
        <v>66</v>
      </c>
      <c r="B225" s="463">
        <v>43672.387247188301</v>
      </c>
      <c r="C225" s="463">
        <v>73922.848599999896</v>
      </c>
      <c r="D225" s="464">
        <v>30250.461352811599</v>
      </c>
      <c r="E225" s="465" t="s">
        <v>292</v>
      </c>
      <c r="F225" s="463">
        <v>63213.427353591404</v>
      </c>
      <c r="G225" s="464">
        <v>31606.713676795702</v>
      </c>
      <c r="H225" s="463">
        <v>9258.4275799999996</v>
      </c>
      <c r="I225" s="463">
        <v>51651.272199999898</v>
      </c>
      <c r="J225" s="464">
        <v>20044.558523204301</v>
      </c>
      <c r="K225" s="466">
        <v>0.81709336706299995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2" customWidth="1"/>
    <col min="2" max="2" width="61.109375" style="242" customWidth="1"/>
    <col min="3" max="3" width="9.5546875" style="161" customWidth="1"/>
    <col min="4" max="4" width="9.5546875" style="243" customWidth="1"/>
    <col min="5" max="5" width="2.21875" style="243" customWidth="1"/>
    <col min="6" max="6" width="9.5546875" style="244" customWidth="1"/>
    <col min="7" max="7" width="9.5546875" style="241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85" t="s">
        <v>151</v>
      </c>
      <c r="B1" s="386"/>
      <c r="C1" s="386"/>
      <c r="D1" s="386"/>
      <c r="E1" s="386"/>
      <c r="F1" s="386"/>
      <c r="G1" s="357"/>
      <c r="H1" s="387"/>
      <c r="I1" s="387"/>
    </row>
    <row r="2" spans="1:10" ht="14.4" customHeight="1" thickBot="1" x14ac:dyDescent="0.35">
      <c r="A2" s="273" t="s">
        <v>291</v>
      </c>
      <c r="B2" s="240"/>
      <c r="C2" s="240"/>
      <c r="D2" s="240"/>
      <c r="E2" s="240"/>
      <c r="F2" s="240"/>
    </row>
    <row r="3" spans="1:10" ht="14.4" customHeight="1" thickBot="1" x14ac:dyDescent="0.35">
      <c r="A3" s="273"/>
      <c r="B3" s="240"/>
      <c r="C3" s="331">
        <v>2012</v>
      </c>
      <c r="D3" s="332">
        <v>2013</v>
      </c>
      <c r="E3" s="7"/>
      <c r="F3" s="380">
        <v>2014</v>
      </c>
      <c r="G3" s="381"/>
      <c r="H3" s="381"/>
      <c r="I3" s="382"/>
    </row>
    <row r="4" spans="1:10" ht="14.4" customHeight="1" thickBot="1" x14ac:dyDescent="0.35">
      <c r="A4" s="336" t="s">
        <v>0</v>
      </c>
      <c r="B4" s="337" t="s">
        <v>278</v>
      </c>
      <c r="C4" s="383" t="s">
        <v>79</v>
      </c>
      <c r="D4" s="384"/>
      <c r="E4" s="338"/>
      <c r="F4" s="333" t="s">
        <v>79</v>
      </c>
      <c r="G4" s="334" t="s">
        <v>80</v>
      </c>
      <c r="H4" s="334" t="s">
        <v>69</v>
      </c>
      <c r="I4" s="335" t="s">
        <v>81</v>
      </c>
    </row>
    <row r="5" spans="1:10" ht="14.4" customHeight="1" x14ac:dyDescent="0.3">
      <c r="A5" s="478" t="s">
        <v>507</v>
      </c>
      <c r="B5" s="479" t="s">
        <v>508</v>
      </c>
      <c r="C5" s="480" t="s">
        <v>509</v>
      </c>
      <c r="D5" s="480" t="s">
        <v>509</v>
      </c>
      <c r="E5" s="480"/>
      <c r="F5" s="480" t="s">
        <v>509</v>
      </c>
      <c r="G5" s="480" t="s">
        <v>509</v>
      </c>
      <c r="H5" s="480" t="s">
        <v>509</v>
      </c>
      <c r="I5" s="481" t="s">
        <v>509</v>
      </c>
      <c r="J5" s="482" t="s">
        <v>70</v>
      </c>
    </row>
    <row r="6" spans="1:10" ht="14.4" customHeight="1" x14ac:dyDescent="0.3">
      <c r="A6" s="478" t="s">
        <v>507</v>
      </c>
      <c r="B6" s="479" t="s">
        <v>301</v>
      </c>
      <c r="C6" s="480">
        <v>144.21095</v>
      </c>
      <c r="D6" s="480">
        <v>153.94745999999901</v>
      </c>
      <c r="E6" s="480"/>
      <c r="F6" s="480">
        <v>162.06502999999998</v>
      </c>
      <c r="G6" s="480">
        <v>142.470591501542</v>
      </c>
      <c r="H6" s="480">
        <v>19.594438498457976</v>
      </c>
      <c r="I6" s="481">
        <v>1.1375332150442141</v>
      </c>
      <c r="J6" s="482" t="s">
        <v>1</v>
      </c>
    </row>
    <row r="7" spans="1:10" ht="14.4" customHeight="1" x14ac:dyDescent="0.3">
      <c r="A7" s="478" t="s">
        <v>507</v>
      </c>
      <c r="B7" s="479" t="s">
        <v>302</v>
      </c>
      <c r="C7" s="480">
        <v>5792.9262299999991</v>
      </c>
      <c r="D7" s="480">
        <v>5656.2292199999983</v>
      </c>
      <c r="E7" s="480"/>
      <c r="F7" s="480">
        <v>6183.6090100000056</v>
      </c>
      <c r="G7" s="480">
        <v>6215.7569574795752</v>
      </c>
      <c r="H7" s="480">
        <v>-32.147947479569666</v>
      </c>
      <c r="I7" s="481">
        <v>0.99482799155445012</v>
      </c>
      <c r="J7" s="482" t="s">
        <v>1</v>
      </c>
    </row>
    <row r="8" spans="1:10" ht="14.4" customHeight="1" x14ac:dyDescent="0.3">
      <c r="A8" s="478" t="s">
        <v>507</v>
      </c>
      <c r="B8" s="479" t="s">
        <v>510</v>
      </c>
      <c r="C8" s="480">
        <v>0</v>
      </c>
      <c r="D8" s="480" t="s">
        <v>509</v>
      </c>
      <c r="E8" s="480"/>
      <c r="F8" s="480" t="s">
        <v>509</v>
      </c>
      <c r="G8" s="480" t="s">
        <v>509</v>
      </c>
      <c r="H8" s="480" t="s">
        <v>509</v>
      </c>
      <c r="I8" s="481" t="s">
        <v>509</v>
      </c>
      <c r="J8" s="482" t="s">
        <v>1</v>
      </c>
    </row>
    <row r="9" spans="1:10" ht="14.4" customHeight="1" x14ac:dyDescent="0.3">
      <c r="A9" s="478" t="s">
        <v>507</v>
      </c>
      <c r="B9" s="479" t="s">
        <v>303</v>
      </c>
      <c r="C9" s="480">
        <v>7.7670000000000003E-2</v>
      </c>
      <c r="D9" s="480">
        <v>0</v>
      </c>
      <c r="E9" s="480"/>
      <c r="F9" s="480">
        <v>0.15756000000000001</v>
      </c>
      <c r="G9" s="480">
        <v>0.53950454446899998</v>
      </c>
      <c r="H9" s="480">
        <v>-0.38194454446899995</v>
      </c>
      <c r="I9" s="481">
        <v>0.29204573272886197</v>
      </c>
      <c r="J9" s="482" t="s">
        <v>1</v>
      </c>
    </row>
    <row r="10" spans="1:10" ht="14.4" customHeight="1" x14ac:dyDescent="0.3">
      <c r="A10" s="478" t="s">
        <v>507</v>
      </c>
      <c r="B10" s="479" t="s">
        <v>304</v>
      </c>
      <c r="C10" s="480">
        <v>14.294409999999999</v>
      </c>
      <c r="D10" s="480">
        <v>15.758090000000003</v>
      </c>
      <c r="E10" s="480"/>
      <c r="F10" s="480">
        <v>14.938509999999999</v>
      </c>
      <c r="G10" s="480">
        <v>233.63453759833797</v>
      </c>
      <c r="H10" s="480">
        <v>-218.69602759833796</v>
      </c>
      <c r="I10" s="481">
        <v>6.3939647594749571E-2</v>
      </c>
      <c r="J10" s="482" t="s">
        <v>1</v>
      </c>
    </row>
    <row r="11" spans="1:10" ht="14.4" customHeight="1" x14ac:dyDescent="0.3">
      <c r="A11" s="478" t="s">
        <v>507</v>
      </c>
      <c r="B11" s="479" t="s">
        <v>511</v>
      </c>
      <c r="C11" s="480">
        <v>5951.5092599999989</v>
      </c>
      <c r="D11" s="480">
        <v>5825.934769999998</v>
      </c>
      <c r="E11" s="480"/>
      <c r="F11" s="480">
        <v>6360.7701100000049</v>
      </c>
      <c r="G11" s="480">
        <v>6592.4015911239248</v>
      </c>
      <c r="H11" s="480">
        <v>-231.63148112391991</v>
      </c>
      <c r="I11" s="481">
        <v>0.96486386972605087</v>
      </c>
      <c r="J11" s="482" t="s">
        <v>512</v>
      </c>
    </row>
    <row r="13" spans="1:10" ht="14.4" customHeight="1" x14ac:dyDescent="0.3">
      <c r="A13" s="478" t="s">
        <v>507</v>
      </c>
      <c r="B13" s="479" t="s">
        <v>508</v>
      </c>
      <c r="C13" s="480" t="s">
        <v>509</v>
      </c>
      <c r="D13" s="480" t="s">
        <v>509</v>
      </c>
      <c r="E13" s="480"/>
      <c r="F13" s="480" t="s">
        <v>509</v>
      </c>
      <c r="G13" s="480" t="s">
        <v>509</v>
      </c>
      <c r="H13" s="480" t="s">
        <v>509</v>
      </c>
      <c r="I13" s="481" t="s">
        <v>509</v>
      </c>
      <c r="J13" s="482" t="s">
        <v>70</v>
      </c>
    </row>
    <row r="14" spans="1:10" ht="14.4" customHeight="1" x14ac:dyDescent="0.3">
      <c r="A14" s="478" t="s">
        <v>513</v>
      </c>
      <c r="B14" s="479" t="s">
        <v>514</v>
      </c>
      <c r="C14" s="480" t="s">
        <v>509</v>
      </c>
      <c r="D14" s="480" t="s">
        <v>509</v>
      </c>
      <c r="E14" s="480"/>
      <c r="F14" s="480" t="s">
        <v>509</v>
      </c>
      <c r="G14" s="480" t="s">
        <v>509</v>
      </c>
      <c r="H14" s="480" t="s">
        <v>509</v>
      </c>
      <c r="I14" s="481" t="s">
        <v>509</v>
      </c>
      <c r="J14" s="482" t="s">
        <v>0</v>
      </c>
    </row>
    <row r="15" spans="1:10" ht="14.4" customHeight="1" x14ac:dyDescent="0.3">
      <c r="A15" s="478" t="s">
        <v>513</v>
      </c>
      <c r="B15" s="479" t="s">
        <v>301</v>
      </c>
      <c r="C15" s="480">
        <v>64.269859999999994</v>
      </c>
      <c r="D15" s="480">
        <v>62.209549999998998</v>
      </c>
      <c r="E15" s="480"/>
      <c r="F15" s="480">
        <v>68.568179999999998</v>
      </c>
      <c r="G15" s="480">
        <v>63.6337054525195</v>
      </c>
      <c r="H15" s="480">
        <v>4.9344745474804981</v>
      </c>
      <c r="I15" s="481">
        <v>1.0775449820561271</v>
      </c>
      <c r="J15" s="482" t="s">
        <v>1</v>
      </c>
    </row>
    <row r="16" spans="1:10" ht="14.4" customHeight="1" x14ac:dyDescent="0.3">
      <c r="A16" s="478" t="s">
        <v>513</v>
      </c>
      <c r="B16" s="479" t="s">
        <v>302</v>
      </c>
      <c r="C16" s="480">
        <v>4660.10851</v>
      </c>
      <c r="D16" s="480">
        <v>4986.1163399999987</v>
      </c>
      <c r="E16" s="480"/>
      <c r="F16" s="480">
        <v>5385.5000400000044</v>
      </c>
      <c r="G16" s="480">
        <v>5436.5205795885504</v>
      </c>
      <c r="H16" s="480">
        <v>-51.020539588545944</v>
      </c>
      <c r="I16" s="481">
        <v>0.99061522184242201</v>
      </c>
      <c r="J16" s="482" t="s">
        <v>1</v>
      </c>
    </row>
    <row r="17" spans="1:10" ht="14.4" customHeight="1" x14ac:dyDescent="0.3">
      <c r="A17" s="478" t="s">
        <v>513</v>
      </c>
      <c r="B17" s="479" t="s">
        <v>303</v>
      </c>
      <c r="C17" s="480">
        <v>3.4410000000000003E-2</v>
      </c>
      <c r="D17" s="480" t="s">
        <v>509</v>
      </c>
      <c r="E17" s="480"/>
      <c r="F17" s="480">
        <v>7.8700000000000006E-2</v>
      </c>
      <c r="G17" s="480">
        <v>0</v>
      </c>
      <c r="H17" s="480">
        <v>7.8700000000000006E-2</v>
      </c>
      <c r="I17" s="481" t="s">
        <v>509</v>
      </c>
      <c r="J17" s="482" t="s">
        <v>1</v>
      </c>
    </row>
    <row r="18" spans="1:10" ht="14.4" customHeight="1" x14ac:dyDescent="0.3">
      <c r="A18" s="478" t="s">
        <v>513</v>
      </c>
      <c r="B18" s="479" t="s">
        <v>304</v>
      </c>
      <c r="C18" s="480">
        <v>14.294409999999999</v>
      </c>
      <c r="D18" s="480">
        <v>15.223270000000003</v>
      </c>
      <c r="E18" s="480"/>
      <c r="F18" s="480">
        <v>14.938509999999999</v>
      </c>
      <c r="G18" s="480">
        <v>233.37870078617948</v>
      </c>
      <c r="H18" s="480">
        <v>-218.44019078617947</v>
      </c>
      <c r="I18" s="481">
        <v>6.4009740176275101E-2</v>
      </c>
      <c r="J18" s="482" t="s">
        <v>1</v>
      </c>
    </row>
    <row r="19" spans="1:10" ht="14.4" customHeight="1" x14ac:dyDescent="0.3">
      <c r="A19" s="478" t="s">
        <v>513</v>
      </c>
      <c r="B19" s="479" t="s">
        <v>515</v>
      </c>
      <c r="C19" s="480">
        <v>4738.707190000001</v>
      </c>
      <c r="D19" s="480">
        <v>5063.5491599999978</v>
      </c>
      <c r="E19" s="480"/>
      <c r="F19" s="480">
        <v>5469.0854300000046</v>
      </c>
      <c r="G19" s="480">
        <v>5733.5329858272489</v>
      </c>
      <c r="H19" s="480">
        <v>-264.44755582724429</v>
      </c>
      <c r="I19" s="481">
        <v>0.95387703245434641</v>
      </c>
      <c r="J19" s="482" t="s">
        <v>516</v>
      </c>
    </row>
    <row r="20" spans="1:10" ht="14.4" customHeight="1" x14ac:dyDescent="0.3">
      <c r="A20" s="478" t="s">
        <v>509</v>
      </c>
      <c r="B20" s="479" t="s">
        <v>509</v>
      </c>
      <c r="C20" s="480" t="s">
        <v>509</v>
      </c>
      <c r="D20" s="480" t="s">
        <v>509</v>
      </c>
      <c r="E20" s="480"/>
      <c r="F20" s="480" t="s">
        <v>509</v>
      </c>
      <c r="G20" s="480" t="s">
        <v>509</v>
      </c>
      <c r="H20" s="480" t="s">
        <v>509</v>
      </c>
      <c r="I20" s="481" t="s">
        <v>509</v>
      </c>
      <c r="J20" s="482" t="s">
        <v>517</v>
      </c>
    </row>
    <row r="21" spans="1:10" ht="14.4" customHeight="1" x14ac:dyDescent="0.3">
      <c r="A21" s="478" t="s">
        <v>518</v>
      </c>
      <c r="B21" s="479" t="s">
        <v>519</v>
      </c>
      <c r="C21" s="480" t="s">
        <v>509</v>
      </c>
      <c r="D21" s="480" t="s">
        <v>509</v>
      </c>
      <c r="E21" s="480"/>
      <c r="F21" s="480" t="s">
        <v>509</v>
      </c>
      <c r="G21" s="480" t="s">
        <v>509</v>
      </c>
      <c r="H21" s="480" t="s">
        <v>509</v>
      </c>
      <c r="I21" s="481" t="s">
        <v>509</v>
      </c>
      <c r="J21" s="482" t="s">
        <v>0</v>
      </c>
    </row>
    <row r="22" spans="1:10" ht="14.4" customHeight="1" x14ac:dyDescent="0.3">
      <c r="A22" s="478" t="s">
        <v>518</v>
      </c>
      <c r="B22" s="479" t="s">
        <v>301</v>
      </c>
      <c r="C22" s="480">
        <v>79.941090000000003</v>
      </c>
      <c r="D22" s="480">
        <v>91.737909999999999</v>
      </c>
      <c r="E22" s="480"/>
      <c r="F22" s="480">
        <v>93.496849999999995</v>
      </c>
      <c r="G22" s="480">
        <v>78.836886049022496</v>
      </c>
      <c r="H22" s="480">
        <v>14.659963950977499</v>
      </c>
      <c r="I22" s="481">
        <v>1.1859531075575667</v>
      </c>
      <c r="J22" s="482" t="s">
        <v>1</v>
      </c>
    </row>
    <row r="23" spans="1:10" ht="14.4" customHeight="1" x14ac:dyDescent="0.3">
      <c r="A23" s="478" t="s">
        <v>518</v>
      </c>
      <c r="B23" s="479" t="s">
        <v>302</v>
      </c>
      <c r="C23" s="480">
        <v>1055.2018499999999</v>
      </c>
      <c r="D23" s="480">
        <v>670.11288000000002</v>
      </c>
      <c r="E23" s="480"/>
      <c r="F23" s="480">
        <v>798.10897000000091</v>
      </c>
      <c r="G23" s="480">
        <v>779.23637789102497</v>
      </c>
      <c r="H23" s="480">
        <v>18.872592108975937</v>
      </c>
      <c r="I23" s="481">
        <v>1.0242193417099621</v>
      </c>
      <c r="J23" s="482" t="s">
        <v>1</v>
      </c>
    </row>
    <row r="24" spans="1:10" ht="14.4" customHeight="1" x14ac:dyDescent="0.3">
      <c r="A24" s="478" t="s">
        <v>518</v>
      </c>
      <c r="B24" s="479" t="s">
        <v>510</v>
      </c>
      <c r="C24" s="480">
        <v>0</v>
      </c>
      <c r="D24" s="480" t="s">
        <v>509</v>
      </c>
      <c r="E24" s="480"/>
      <c r="F24" s="480" t="s">
        <v>509</v>
      </c>
      <c r="G24" s="480" t="s">
        <v>509</v>
      </c>
      <c r="H24" s="480" t="s">
        <v>509</v>
      </c>
      <c r="I24" s="481" t="s">
        <v>509</v>
      </c>
      <c r="J24" s="482" t="s">
        <v>1</v>
      </c>
    </row>
    <row r="25" spans="1:10" ht="14.4" customHeight="1" x14ac:dyDescent="0.3">
      <c r="A25" s="478" t="s">
        <v>518</v>
      </c>
      <c r="B25" s="479" t="s">
        <v>303</v>
      </c>
      <c r="C25" s="480">
        <v>4.326E-2</v>
      </c>
      <c r="D25" s="480">
        <v>0</v>
      </c>
      <c r="E25" s="480"/>
      <c r="F25" s="480">
        <v>7.886E-2</v>
      </c>
      <c r="G25" s="480">
        <v>0.53950454446899998</v>
      </c>
      <c r="H25" s="480">
        <v>-0.46064454446899999</v>
      </c>
      <c r="I25" s="481">
        <v>0.14617115056485183</v>
      </c>
      <c r="J25" s="482" t="s">
        <v>1</v>
      </c>
    </row>
    <row r="26" spans="1:10" ht="14.4" customHeight="1" x14ac:dyDescent="0.3">
      <c r="A26" s="478" t="s">
        <v>518</v>
      </c>
      <c r="B26" s="479" t="s">
        <v>304</v>
      </c>
      <c r="C26" s="480" t="s">
        <v>509</v>
      </c>
      <c r="D26" s="480">
        <v>0.53481999999999996</v>
      </c>
      <c r="E26" s="480"/>
      <c r="F26" s="480">
        <v>0</v>
      </c>
      <c r="G26" s="480">
        <v>0.25583681215850002</v>
      </c>
      <c r="H26" s="480">
        <v>-0.25583681215850002</v>
      </c>
      <c r="I26" s="481">
        <v>0</v>
      </c>
      <c r="J26" s="482" t="s">
        <v>1</v>
      </c>
    </row>
    <row r="27" spans="1:10" ht="14.4" customHeight="1" x14ac:dyDescent="0.3">
      <c r="A27" s="478" t="s">
        <v>518</v>
      </c>
      <c r="B27" s="479" t="s">
        <v>520</v>
      </c>
      <c r="C27" s="480">
        <v>1135.1861999999999</v>
      </c>
      <c r="D27" s="480">
        <v>762.38560999999993</v>
      </c>
      <c r="E27" s="480"/>
      <c r="F27" s="480">
        <v>891.68468000000087</v>
      </c>
      <c r="G27" s="480">
        <v>858.8686052966749</v>
      </c>
      <c r="H27" s="480">
        <v>32.816074703325967</v>
      </c>
      <c r="I27" s="481">
        <v>1.0382084925458306</v>
      </c>
      <c r="J27" s="482" t="s">
        <v>516</v>
      </c>
    </row>
    <row r="28" spans="1:10" ht="14.4" customHeight="1" x14ac:dyDescent="0.3">
      <c r="A28" s="478" t="s">
        <v>509</v>
      </c>
      <c r="B28" s="479" t="s">
        <v>509</v>
      </c>
      <c r="C28" s="480" t="s">
        <v>509</v>
      </c>
      <c r="D28" s="480" t="s">
        <v>509</v>
      </c>
      <c r="E28" s="480"/>
      <c r="F28" s="480" t="s">
        <v>509</v>
      </c>
      <c r="G28" s="480" t="s">
        <v>509</v>
      </c>
      <c r="H28" s="480" t="s">
        <v>509</v>
      </c>
      <c r="I28" s="481" t="s">
        <v>509</v>
      </c>
      <c r="J28" s="482" t="s">
        <v>517</v>
      </c>
    </row>
    <row r="29" spans="1:10" ht="14.4" customHeight="1" x14ac:dyDescent="0.3">
      <c r="A29" s="478" t="s">
        <v>521</v>
      </c>
      <c r="B29" s="479" t="s">
        <v>522</v>
      </c>
      <c r="C29" s="480" t="s">
        <v>509</v>
      </c>
      <c r="D29" s="480" t="s">
        <v>509</v>
      </c>
      <c r="E29" s="480"/>
      <c r="F29" s="480" t="s">
        <v>509</v>
      </c>
      <c r="G29" s="480" t="s">
        <v>509</v>
      </c>
      <c r="H29" s="480" t="s">
        <v>509</v>
      </c>
      <c r="I29" s="481" t="s">
        <v>509</v>
      </c>
      <c r="J29" s="482" t="s">
        <v>0</v>
      </c>
    </row>
    <row r="30" spans="1:10" ht="14.4" customHeight="1" x14ac:dyDescent="0.3">
      <c r="A30" s="478" t="s">
        <v>521</v>
      </c>
      <c r="B30" s="479" t="s">
        <v>302</v>
      </c>
      <c r="C30" s="480">
        <v>77.615870000000001</v>
      </c>
      <c r="D30" s="480" t="s">
        <v>509</v>
      </c>
      <c r="E30" s="480"/>
      <c r="F30" s="480" t="s">
        <v>509</v>
      </c>
      <c r="G30" s="480" t="s">
        <v>509</v>
      </c>
      <c r="H30" s="480" t="s">
        <v>509</v>
      </c>
      <c r="I30" s="481" t="s">
        <v>509</v>
      </c>
      <c r="J30" s="482" t="s">
        <v>1</v>
      </c>
    </row>
    <row r="31" spans="1:10" ht="14.4" customHeight="1" x14ac:dyDescent="0.3">
      <c r="A31" s="478" t="s">
        <v>521</v>
      </c>
      <c r="B31" s="479" t="s">
        <v>523</v>
      </c>
      <c r="C31" s="480">
        <v>77.615870000000001</v>
      </c>
      <c r="D31" s="480" t="s">
        <v>509</v>
      </c>
      <c r="E31" s="480"/>
      <c r="F31" s="480" t="s">
        <v>509</v>
      </c>
      <c r="G31" s="480" t="s">
        <v>509</v>
      </c>
      <c r="H31" s="480" t="s">
        <v>509</v>
      </c>
      <c r="I31" s="481" t="s">
        <v>509</v>
      </c>
      <c r="J31" s="482" t="s">
        <v>516</v>
      </c>
    </row>
    <row r="32" spans="1:10" ht="14.4" customHeight="1" x14ac:dyDescent="0.3">
      <c r="A32" s="478" t="s">
        <v>509</v>
      </c>
      <c r="B32" s="479" t="s">
        <v>509</v>
      </c>
      <c r="C32" s="480" t="s">
        <v>509</v>
      </c>
      <c r="D32" s="480" t="s">
        <v>509</v>
      </c>
      <c r="E32" s="480"/>
      <c r="F32" s="480" t="s">
        <v>509</v>
      </c>
      <c r="G32" s="480" t="s">
        <v>509</v>
      </c>
      <c r="H32" s="480" t="s">
        <v>509</v>
      </c>
      <c r="I32" s="481" t="s">
        <v>509</v>
      </c>
      <c r="J32" s="482" t="s">
        <v>517</v>
      </c>
    </row>
    <row r="33" spans="1:10" ht="14.4" customHeight="1" x14ac:dyDescent="0.3">
      <c r="A33" s="478" t="s">
        <v>507</v>
      </c>
      <c r="B33" s="479" t="s">
        <v>511</v>
      </c>
      <c r="C33" s="480">
        <v>5951.5092600000007</v>
      </c>
      <c r="D33" s="480">
        <v>5825.9347699999971</v>
      </c>
      <c r="E33" s="480"/>
      <c r="F33" s="480">
        <v>6360.7701100000049</v>
      </c>
      <c r="G33" s="480">
        <v>6592.4015911239239</v>
      </c>
      <c r="H33" s="480">
        <v>-231.631481123919</v>
      </c>
      <c r="I33" s="481">
        <v>0.96486386972605098</v>
      </c>
      <c r="J33" s="482" t="s">
        <v>512</v>
      </c>
    </row>
  </sheetData>
  <mergeCells count="3">
    <mergeCell ref="F3:I3"/>
    <mergeCell ref="C4:D4"/>
    <mergeCell ref="A1:I1"/>
  </mergeCells>
  <conditionalFormatting sqref="F12 F34:F65537">
    <cfRule type="cellIs" dxfId="55" priority="18" stopIfTrue="1" operator="greaterThan">
      <formula>1</formula>
    </cfRule>
  </conditionalFormatting>
  <conditionalFormatting sqref="H5:H11">
    <cfRule type="expression" dxfId="54" priority="14">
      <formula>$H5&gt;0</formula>
    </cfRule>
  </conditionalFormatting>
  <conditionalFormatting sqref="I5:I11">
    <cfRule type="expression" dxfId="53" priority="15">
      <formula>$I5&gt;1</formula>
    </cfRule>
  </conditionalFormatting>
  <conditionalFormatting sqref="B5:B11">
    <cfRule type="expression" dxfId="52" priority="11">
      <formula>OR($J5="NS",$J5="SumaNS",$J5="Účet")</formula>
    </cfRule>
  </conditionalFormatting>
  <conditionalFormatting sqref="B5:D11 F5:I11">
    <cfRule type="expression" dxfId="51" priority="17">
      <formula>AND($J5&lt;&gt;"",$J5&lt;&gt;"mezeraKL")</formula>
    </cfRule>
  </conditionalFormatting>
  <conditionalFormatting sqref="B5:D11 F5:I11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49" priority="13">
      <formula>OR($J5="SumaNS",$J5="NS")</formula>
    </cfRule>
  </conditionalFormatting>
  <conditionalFormatting sqref="A5:A11">
    <cfRule type="expression" dxfId="48" priority="9">
      <formula>AND($J5&lt;&gt;"mezeraKL",$J5&lt;&gt;"")</formula>
    </cfRule>
  </conditionalFormatting>
  <conditionalFormatting sqref="A5:A11">
    <cfRule type="expression" dxfId="47" priority="10">
      <formula>AND($J5&lt;&gt;"",$J5&lt;&gt;"mezeraKL")</formula>
    </cfRule>
  </conditionalFormatting>
  <conditionalFormatting sqref="H13:H33">
    <cfRule type="expression" dxfId="46" priority="5">
      <formula>$H13&gt;0</formula>
    </cfRule>
  </conditionalFormatting>
  <conditionalFormatting sqref="A13:A33">
    <cfRule type="expression" dxfId="45" priority="2">
      <formula>AND($J13&lt;&gt;"mezeraKL",$J13&lt;&gt;"")</formula>
    </cfRule>
  </conditionalFormatting>
  <conditionalFormatting sqref="I13:I33">
    <cfRule type="expression" dxfId="44" priority="6">
      <formula>$I13&gt;1</formula>
    </cfRule>
  </conditionalFormatting>
  <conditionalFormatting sqref="B13:B33">
    <cfRule type="expression" dxfId="43" priority="1">
      <formula>OR($J13="NS",$J13="SumaNS",$J13="Účet")</formula>
    </cfRule>
  </conditionalFormatting>
  <conditionalFormatting sqref="A13:D33 F13:I33">
    <cfRule type="expression" dxfId="42" priority="8">
      <formula>AND($J13&lt;&gt;"",$J13&lt;&gt;"mezeraKL")</formula>
    </cfRule>
  </conditionalFormatting>
  <conditionalFormatting sqref="B13:D33 F13:I33">
    <cfRule type="expression" dxfId="4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3 F13:I33">
    <cfRule type="expression" dxfId="40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3" bestFit="1" customWidth="1" collapsed="1"/>
    <col min="4" max="4" width="18.77734375" style="247" customWidth="1"/>
    <col min="5" max="5" width="9" style="243" bestFit="1" customWidth="1"/>
    <col min="6" max="6" width="18.77734375" style="247" customWidth="1"/>
    <col min="7" max="7" width="5" style="243" customWidth="1"/>
    <col min="8" max="8" width="12.44140625" style="243" hidden="1" customWidth="1" outlineLevel="1"/>
    <col min="9" max="9" width="8.5546875" style="243" hidden="1" customWidth="1" outlineLevel="1"/>
    <col min="10" max="10" width="25.77734375" style="243" customWidth="1" collapsed="1"/>
    <col min="11" max="11" width="8.77734375" style="243" customWidth="1"/>
    <col min="12" max="13" width="7.77734375" style="241" customWidth="1"/>
    <col min="14" max="14" width="11.109375" style="241" customWidth="1"/>
    <col min="15" max="16384" width="8.88671875" style="161"/>
  </cols>
  <sheetData>
    <row r="1" spans="1:14" ht="18.600000000000001" customHeight="1" thickBot="1" x14ac:dyDescent="0.4">
      <c r="A1" s="392" t="s">
        <v>178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ht="14.4" customHeight="1" thickBot="1" x14ac:dyDescent="0.35">
      <c r="A2" s="273" t="s">
        <v>291</v>
      </c>
      <c r="B2" s="62"/>
      <c r="C2" s="245"/>
      <c r="D2" s="245"/>
      <c r="E2" s="245"/>
      <c r="F2" s="245"/>
      <c r="G2" s="245"/>
      <c r="H2" s="245"/>
      <c r="I2" s="245"/>
      <c r="J2" s="245"/>
      <c r="K2" s="245"/>
      <c r="L2" s="246"/>
      <c r="M2" s="246"/>
      <c r="N2" s="246"/>
    </row>
    <row r="3" spans="1:14" ht="14.4" customHeight="1" thickBot="1" x14ac:dyDescent="0.35">
      <c r="A3" s="62"/>
      <c r="B3" s="62"/>
      <c r="C3" s="388"/>
      <c r="D3" s="389"/>
      <c r="E3" s="389"/>
      <c r="F3" s="389"/>
      <c r="G3" s="389"/>
      <c r="H3" s="389"/>
      <c r="I3" s="389"/>
      <c r="J3" s="390" t="s">
        <v>141</v>
      </c>
      <c r="K3" s="391"/>
      <c r="L3" s="127">
        <f>IF(M3&lt;&gt;0,N3/M3,0)</f>
        <v>1730.223537665461</v>
      </c>
      <c r="M3" s="127">
        <f>SUBTOTAL(9,M5:M1048576)</f>
        <v>3683.1</v>
      </c>
      <c r="N3" s="128">
        <f>SUBTOTAL(9,N5:N1048576)</f>
        <v>6372586.3115756596</v>
      </c>
    </row>
    <row r="4" spans="1:14" s="242" customFormat="1" ht="14.4" customHeight="1" thickBot="1" x14ac:dyDescent="0.35">
      <c r="A4" s="483" t="s">
        <v>4</v>
      </c>
      <c r="B4" s="484" t="s">
        <v>5</v>
      </c>
      <c r="C4" s="484" t="s">
        <v>0</v>
      </c>
      <c r="D4" s="484" t="s">
        <v>6</v>
      </c>
      <c r="E4" s="484" t="s">
        <v>7</v>
      </c>
      <c r="F4" s="484" t="s">
        <v>1</v>
      </c>
      <c r="G4" s="484" t="s">
        <v>8</v>
      </c>
      <c r="H4" s="484" t="s">
        <v>9</v>
      </c>
      <c r="I4" s="484" t="s">
        <v>10</v>
      </c>
      <c r="J4" s="485" t="s">
        <v>11</v>
      </c>
      <c r="K4" s="485" t="s">
        <v>12</v>
      </c>
      <c r="L4" s="486" t="s">
        <v>156</v>
      </c>
      <c r="M4" s="486" t="s">
        <v>13</v>
      </c>
      <c r="N4" s="487" t="s">
        <v>173</v>
      </c>
    </row>
    <row r="5" spans="1:14" ht="14.4" customHeight="1" x14ac:dyDescent="0.3">
      <c r="A5" s="488" t="s">
        <v>507</v>
      </c>
      <c r="B5" s="489" t="s">
        <v>508</v>
      </c>
      <c r="C5" s="490" t="s">
        <v>513</v>
      </c>
      <c r="D5" s="491" t="s">
        <v>784</v>
      </c>
      <c r="E5" s="490" t="s">
        <v>524</v>
      </c>
      <c r="F5" s="491" t="s">
        <v>786</v>
      </c>
      <c r="G5" s="490" t="s">
        <v>525</v>
      </c>
      <c r="H5" s="490" t="s">
        <v>526</v>
      </c>
      <c r="I5" s="490" t="s">
        <v>526</v>
      </c>
      <c r="J5" s="490" t="s">
        <v>527</v>
      </c>
      <c r="K5" s="490" t="s">
        <v>528</v>
      </c>
      <c r="L5" s="492">
        <v>179.4</v>
      </c>
      <c r="M5" s="492">
        <v>12</v>
      </c>
      <c r="N5" s="493">
        <v>2152.8000000000002</v>
      </c>
    </row>
    <row r="6" spans="1:14" ht="14.4" customHeight="1" x14ac:dyDescent="0.3">
      <c r="A6" s="494" t="s">
        <v>507</v>
      </c>
      <c r="B6" s="495" t="s">
        <v>508</v>
      </c>
      <c r="C6" s="496" t="s">
        <v>513</v>
      </c>
      <c r="D6" s="497" t="s">
        <v>784</v>
      </c>
      <c r="E6" s="496" t="s">
        <v>524</v>
      </c>
      <c r="F6" s="497" t="s">
        <v>786</v>
      </c>
      <c r="G6" s="496" t="s">
        <v>525</v>
      </c>
      <c r="H6" s="496" t="s">
        <v>529</v>
      </c>
      <c r="I6" s="496" t="s">
        <v>529</v>
      </c>
      <c r="J6" s="496" t="s">
        <v>530</v>
      </c>
      <c r="K6" s="496" t="s">
        <v>531</v>
      </c>
      <c r="L6" s="498">
        <v>181.59</v>
      </c>
      <c r="M6" s="498">
        <v>1</v>
      </c>
      <c r="N6" s="499">
        <v>181.59</v>
      </c>
    </row>
    <row r="7" spans="1:14" ht="14.4" customHeight="1" x14ac:dyDescent="0.3">
      <c r="A7" s="494" t="s">
        <v>507</v>
      </c>
      <c r="B7" s="495" t="s">
        <v>508</v>
      </c>
      <c r="C7" s="496" t="s">
        <v>513</v>
      </c>
      <c r="D7" s="497" t="s">
        <v>784</v>
      </c>
      <c r="E7" s="496" t="s">
        <v>524</v>
      </c>
      <c r="F7" s="497" t="s">
        <v>786</v>
      </c>
      <c r="G7" s="496" t="s">
        <v>525</v>
      </c>
      <c r="H7" s="496" t="s">
        <v>532</v>
      </c>
      <c r="I7" s="496" t="s">
        <v>532</v>
      </c>
      <c r="J7" s="496" t="s">
        <v>533</v>
      </c>
      <c r="K7" s="496" t="s">
        <v>531</v>
      </c>
      <c r="L7" s="498">
        <v>149.5</v>
      </c>
      <c r="M7" s="498">
        <v>0.1</v>
      </c>
      <c r="N7" s="499">
        <v>14.950000000000001</v>
      </c>
    </row>
    <row r="8" spans="1:14" ht="14.4" customHeight="1" x14ac:dyDescent="0.3">
      <c r="A8" s="494" t="s">
        <v>507</v>
      </c>
      <c r="B8" s="495" t="s">
        <v>508</v>
      </c>
      <c r="C8" s="496" t="s">
        <v>513</v>
      </c>
      <c r="D8" s="497" t="s">
        <v>784</v>
      </c>
      <c r="E8" s="496" t="s">
        <v>524</v>
      </c>
      <c r="F8" s="497" t="s">
        <v>786</v>
      </c>
      <c r="G8" s="496" t="s">
        <v>525</v>
      </c>
      <c r="H8" s="496" t="s">
        <v>534</v>
      </c>
      <c r="I8" s="496" t="s">
        <v>534</v>
      </c>
      <c r="J8" s="496" t="s">
        <v>527</v>
      </c>
      <c r="K8" s="496" t="s">
        <v>535</v>
      </c>
      <c r="L8" s="498">
        <v>97.180000000000021</v>
      </c>
      <c r="M8" s="498">
        <v>36</v>
      </c>
      <c r="N8" s="499">
        <v>3498.4800000000009</v>
      </c>
    </row>
    <row r="9" spans="1:14" ht="14.4" customHeight="1" x14ac:dyDescent="0.3">
      <c r="A9" s="494" t="s">
        <v>507</v>
      </c>
      <c r="B9" s="495" t="s">
        <v>508</v>
      </c>
      <c r="C9" s="496" t="s">
        <v>513</v>
      </c>
      <c r="D9" s="497" t="s">
        <v>784</v>
      </c>
      <c r="E9" s="496" t="s">
        <v>524</v>
      </c>
      <c r="F9" s="497" t="s">
        <v>786</v>
      </c>
      <c r="G9" s="496" t="s">
        <v>525</v>
      </c>
      <c r="H9" s="496" t="s">
        <v>536</v>
      </c>
      <c r="I9" s="496" t="s">
        <v>536</v>
      </c>
      <c r="J9" s="496" t="s">
        <v>527</v>
      </c>
      <c r="K9" s="496" t="s">
        <v>537</v>
      </c>
      <c r="L9" s="498">
        <v>97.75</v>
      </c>
      <c r="M9" s="498">
        <v>42</v>
      </c>
      <c r="N9" s="499">
        <v>4105.5</v>
      </c>
    </row>
    <row r="10" spans="1:14" ht="14.4" customHeight="1" x14ac:dyDescent="0.3">
      <c r="A10" s="494" t="s">
        <v>507</v>
      </c>
      <c r="B10" s="495" t="s">
        <v>508</v>
      </c>
      <c r="C10" s="496" t="s">
        <v>513</v>
      </c>
      <c r="D10" s="497" t="s">
        <v>784</v>
      </c>
      <c r="E10" s="496" t="s">
        <v>524</v>
      </c>
      <c r="F10" s="497" t="s">
        <v>786</v>
      </c>
      <c r="G10" s="496" t="s">
        <v>525</v>
      </c>
      <c r="H10" s="496" t="s">
        <v>538</v>
      </c>
      <c r="I10" s="496" t="s">
        <v>539</v>
      </c>
      <c r="J10" s="496" t="s">
        <v>540</v>
      </c>
      <c r="K10" s="496" t="s">
        <v>541</v>
      </c>
      <c r="L10" s="498">
        <v>84.57</v>
      </c>
      <c r="M10" s="498">
        <v>9</v>
      </c>
      <c r="N10" s="499">
        <v>761.13</v>
      </c>
    </row>
    <row r="11" spans="1:14" ht="14.4" customHeight="1" x14ac:dyDescent="0.3">
      <c r="A11" s="494" t="s">
        <v>507</v>
      </c>
      <c r="B11" s="495" t="s">
        <v>508</v>
      </c>
      <c r="C11" s="496" t="s">
        <v>513</v>
      </c>
      <c r="D11" s="497" t="s">
        <v>784</v>
      </c>
      <c r="E11" s="496" t="s">
        <v>524</v>
      </c>
      <c r="F11" s="497" t="s">
        <v>786</v>
      </c>
      <c r="G11" s="496" t="s">
        <v>525</v>
      </c>
      <c r="H11" s="496" t="s">
        <v>542</v>
      </c>
      <c r="I11" s="496" t="s">
        <v>543</v>
      </c>
      <c r="J11" s="496" t="s">
        <v>544</v>
      </c>
      <c r="K11" s="496" t="s">
        <v>545</v>
      </c>
      <c r="L11" s="498">
        <v>170.32689696320961</v>
      </c>
      <c r="M11" s="498">
        <v>16</v>
      </c>
      <c r="N11" s="499">
        <v>2725.2303514113537</v>
      </c>
    </row>
    <row r="12" spans="1:14" ht="14.4" customHeight="1" x14ac:dyDescent="0.3">
      <c r="A12" s="494" t="s">
        <v>507</v>
      </c>
      <c r="B12" s="495" t="s">
        <v>508</v>
      </c>
      <c r="C12" s="496" t="s">
        <v>513</v>
      </c>
      <c r="D12" s="497" t="s">
        <v>784</v>
      </c>
      <c r="E12" s="496" t="s">
        <v>524</v>
      </c>
      <c r="F12" s="497" t="s">
        <v>786</v>
      </c>
      <c r="G12" s="496" t="s">
        <v>525</v>
      </c>
      <c r="H12" s="496" t="s">
        <v>546</v>
      </c>
      <c r="I12" s="496" t="s">
        <v>547</v>
      </c>
      <c r="J12" s="496" t="s">
        <v>548</v>
      </c>
      <c r="K12" s="496" t="s">
        <v>549</v>
      </c>
      <c r="L12" s="498">
        <v>58.969999999999985</v>
      </c>
      <c r="M12" s="498">
        <v>1</v>
      </c>
      <c r="N12" s="499">
        <v>58.969999999999985</v>
      </c>
    </row>
    <row r="13" spans="1:14" ht="14.4" customHeight="1" x14ac:dyDescent="0.3">
      <c r="A13" s="494" t="s">
        <v>507</v>
      </c>
      <c r="B13" s="495" t="s">
        <v>508</v>
      </c>
      <c r="C13" s="496" t="s">
        <v>513</v>
      </c>
      <c r="D13" s="497" t="s">
        <v>784</v>
      </c>
      <c r="E13" s="496" t="s">
        <v>524</v>
      </c>
      <c r="F13" s="497" t="s">
        <v>786</v>
      </c>
      <c r="G13" s="496" t="s">
        <v>525</v>
      </c>
      <c r="H13" s="496" t="s">
        <v>550</v>
      </c>
      <c r="I13" s="496" t="s">
        <v>551</v>
      </c>
      <c r="J13" s="496" t="s">
        <v>548</v>
      </c>
      <c r="K13" s="496" t="s">
        <v>552</v>
      </c>
      <c r="L13" s="498">
        <v>65.03</v>
      </c>
      <c r="M13" s="498">
        <v>2</v>
      </c>
      <c r="N13" s="499">
        <v>130.06</v>
      </c>
    </row>
    <row r="14" spans="1:14" ht="14.4" customHeight="1" x14ac:dyDescent="0.3">
      <c r="A14" s="494" t="s">
        <v>507</v>
      </c>
      <c r="B14" s="495" t="s">
        <v>508</v>
      </c>
      <c r="C14" s="496" t="s">
        <v>513</v>
      </c>
      <c r="D14" s="497" t="s">
        <v>784</v>
      </c>
      <c r="E14" s="496" t="s">
        <v>524</v>
      </c>
      <c r="F14" s="497" t="s">
        <v>786</v>
      </c>
      <c r="G14" s="496" t="s">
        <v>525</v>
      </c>
      <c r="H14" s="496" t="s">
        <v>553</v>
      </c>
      <c r="I14" s="496" t="s">
        <v>554</v>
      </c>
      <c r="J14" s="496" t="s">
        <v>555</v>
      </c>
      <c r="K14" s="496" t="s">
        <v>556</v>
      </c>
      <c r="L14" s="498">
        <v>29.230199472748996</v>
      </c>
      <c r="M14" s="498">
        <v>10</v>
      </c>
      <c r="N14" s="499">
        <v>292.30199472748996</v>
      </c>
    </row>
    <row r="15" spans="1:14" ht="14.4" customHeight="1" x14ac:dyDescent="0.3">
      <c r="A15" s="494" t="s">
        <v>507</v>
      </c>
      <c r="B15" s="495" t="s">
        <v>508</v>
      </c>
      <c r="C15" s="496" t="s">
        <v>513</v>
      </c>
      <c r="D15" s="497" t="s">
        <v>784</v>
      </c>
      <c r="E15" s="496" t="s">
        <v>524</v>
      </c>
      <c r="F15" s="497" t="s">
        <v>786</v>
      </c>
      <c r="G15" s="496" t="s">
        <v>525</v>
      </c>
      <c r="H15" s="496" t="s">
        <v>557</v>
      </c>
      <c r="I15" s="496" t="s">
        <v>558</v>
      </c>
      <c r="J15" s="496" t="s">
        <v>559</v>
      </c>
      <c r="K15" s="496" t="s">
        <v>560</v>
      </c>
      <c r="L15" s="498">
        <v>161.82</v>
      </c>
      <c r="M15" s="498">
        <v>19</v>
      </c>
      <c r="N15" s="499">
        <v>3074.58</v>
      </c>
    </row>
    <row r="16" spans="1:14" ht="14.4" customHeight="1" x14ac:dyDescent="0.3">
      <c r="A16" s="494" t="s">
        <v>507</v>
      </c>
      <c r="B16" s="495" t="s">
        <v>508</v>
      </c>
      <c r="C16" s="496" t="s">
        <v>513</v>
      </c>
      <c r="D16" s="497" t="s">
        <v>784</v>
      </c>
      <c r="E16" s="496" t="s">
        <v>524</v>
      </c>
      <c r="F16" s="497" t="s">
        <v>786</v>
      </c>
      <c r="G16" s="496" t="s">
        <v>525</v>
      </c>
      <c r="H16" s="496" t="s">
        <v>561</v>
      </c>
      <c r="I16" s="496" t="s">
        <v>562</v>
      </c>
      <c r="J16" s="496" t="s">
        <v>563</v>
      </c>
      <c r="K16" s="496" t="s">
        <v>564</v>
      </c>
      <c r="L16" s="498">
        <v>87.739902884588147</v>
      </c>
      <c r="M16" s="498">
        <v>6</v>
      </c>
      <c r="N16" s="499">
        <v>526.43941730752886</v>
      </c>
    </row>
    <row r="17" spans="1:14" ht="14.4" customHeight="1" x14ac:dyDescent="0.3">
      <c r="A17" s="494" t="s">
        <v>507</v>
      </c>
      <c r="B17" s="495" t="s">
        <v>508</v>
      </c>
      <c r="C17" s="496" t="s">
        <v>513</v>
      </c>
      <c r="D17" s="497" t="s">
        <v>784</v>
      </c>
      <c r="E17" s="496" t="s">
        <v>524</v>
      </c>
      <c r="F17" s="497" t="s">
        <v>786</v>
      </c>
      <c r="G17" s="496" t="s">
        <v>525</v>
      </c>
      <c r="H17" s="496" t="s">
        <v>565</v>
      </c>
      <c r="I17" s="496" t="s">
        <v>566</v>
      </c>
      <c r="J17" s="496" t="s">
        <v>567</v>
      </c>
      <c r="K17" s="496" t="s">
        <v>568</v>
      </c>
      <c r="L17" s="498">
        <v>376.02966093846027</v>
      </c>
      <c r="M17" s="498">
        <v>5</v>
      </c>
      <c r="N17" s="499">
        <v>1880.1483046923013</v>
      </c>
    </row>
    <row r="18" spans="1:14" ht="14.4" customHeight="1" x14ac:dyDescent="0.3">
      <c r="A18" s="494" t="s">
        <v>507</v>
      </c>
      <c r="B18" s="495" t="s">
        <v>508</v>
      </c>
      <c r="C18" s="496" t="s">
        <v>513</v>
      </c>
      <c r="D18" s="497" t="s">
        <v>784</v>
      </c>
      <c r="E18" s="496" t="s">
        <v>524</v>
      </c>
      <c r="F18" s="497" t="s">
        <v>786</v>
      </c>
      <c r="G18" s="496" t="s">
        <v>525</v>
      </c>
      <c r="H18" s="496" t="s">
        <v>569</v>
      </c>
      <c r="I18" s="496" t="s">
        <v>203</v>
      </c>
      <c r="J18" s="496" t="s">
        <v>570</v>
      </c>
      <c r="K18" s="496"/>
      <c r="L18" s="498">
        <v>97.32029201103073</v>
      </c>
      <c r="M18" s="498">
        <v>3</v>
      </c>
      <c r="N18" s="499">
        <v>291.96087603309218</v>
      </c>
    </row>
    <row r="19" spans="1:14" ht="14.4" customHeight="1" x14ac:dyDescent="0.3">
      <c r="A19" s="494" t="s">
        <v>507</v>
      </c>
      <c r="B19" s="495" t="s">
        <v>508</v>
      </c>
      <c r="C19" s="496" t="s">
        <v>513</v>
      </c>
      <c r="D19" s="497" t="s">
        <v>784</v>
      </c>
      <c r="E19" s="496" t="s">
        <v>524</v>
      </c>
      <c r="F19" s="497" t="s">
        <v>786</v>
      </c>
      <c r="G19" s="496" t="s">
        <v>525</v>
      </c>
      <c r="H19" s="496" t="s">
        <v>571</v>
      </c>
      <c r="I19" s="496" t="s">
        <v>203</v>
      </c>
      <c r="J19" s="496" t="s">
        <v>572</v>
      </c>
      <c r="K19" s="496"/>
      <c r="L19" s="498">
        <v>97.320140439619905</v>
      </c>
      <c r="M19" s="498">
        <v>2</v>
      </c>
      <c r="N19" s="499">
        <v>194.64028087923981</v>
      </c>
    </row>
    <row r="20" spans="1:14" ht="14.4" customHeight="1" x14ac:dyDescent="0.3">
      <c r="A20" s="494" t="s">
        <v>507</v>
      </c>
      <c r="B20" s="495" t="s">
        <v>508</v>
      </c>
      <c r="C20" s="496" t="s">
        <v>513</v>
      </c>
      <c r="D20" s="497" t="s">
        <v>784</v>
      </c>
      <c r="E20" s="496" t="s">
        <v>524</v>
      </c>
      <c r="F20" s="497" t="s">
        <v>786</v>
      </c>
      <c r="G20" s="496" t="s">
        <v>525</v>
      </c>
      <c r="H20" s="496" t="s">
        <v>573</v>
      </c>
      <c r="I20" s="496" t="s">
        <v>574</v>
      </c>
      <c r="J20" s="496" t="s">
        <v>575</v>
      </c>
      <c r="K20" s="496" t="s">
        <v>576</v>
      </c>
      <c r="L20" s="498">
        <v>37.606666666666669</v>
      </c>
      <c r="M20" s="498">
        <v>3</v>
      </c>
      <c r="N20" s="499">
        <v>112.82000000000001</v>
      </c>
    </row>
    <row r="21" spans="1:14" ht="14.4" customHeight="1" x14ac:dyDescent="0.3">
      <c r="A21" s="494" t="s">
        <v>507</v>
      </c>
      <c r="B21" s="495" t="s">
        <v>508</v>
      </c>
      <c r="C21" s="496" t="s">
        <v>513</v>
      </c>
      <c r="D21" s="497" t="s">
        <v>784</v>
      </c>
      <c r="E21" s="496" t="s">
        <v>524</v>
      </c>
      <c r="F21" s="497" t="s">
        <v>786</v>
      </c>
      <c r="G21" s="496" t="s">
        <v>525</v>
      </c>
      <c r="H21" s="496" t="s">
        <v>577</v>
      </c>
      <c r="I21" s="496" t="s">
        <v>578</v>
      </c>
      <c r="J21" s="496" t="s">
        <v>579</v>
      </c>
      <c r="K21" s="496" t="s">
        <v>580</v>
      </c>
      <c r="L21" s="498">
        <v>19.04</v>
      </c>
      <c r="M21" s="498">
        <v>2</v>
      </c>
      <c r="N21" s="499">
        <v>38.08</v>
      </c>
    </row>
    <row r="22" spans="1:14" ht="14.4" customHeight="1" x14ac:dyDescent="0.3">
      <c r="A22" s="494" t="s">
        <v>507</v>
      </c>
      <c r="B22" s="495" t="s">
        <v>508</v>
      </c>
      <c r="C22" s="496" t="s">
        <v>513</v>
      </c>
      <c r="D22" s="497" t="s">
        <v>784</v>
      </c>
      <c r="E22" s="496" t="s">
        <v>524</v>
      </c>
      <c r="F22" s="497" t="s">
        <v>786</v>
      </c>
      <c r="G22" s="496" t="s">
        <v>525</v>
      </c>
      <c r="H22" s="496" t="s">
        <v>581</v>
      </c>
      <c r="I22" s="496" t="s">
        <v>582</v>
      </c>
      <c r="J22" s="496" t="s">
        <v>579</v>
      </c>
      <c r="K22" s="496" t="s">
        <v>583</v>
      </c>
      <c r="L22" s="498">
        <v>28.204999999999998</v>
      </c>
      <c r="M22" s="498">
        <v>6</v>
      </c>
      <c r="N22" s="499">
        <v>169.23</v>
      </c>
    </row>
    <row r="23" spans="1:14" ht="14.4" customHeight="1" x14ac:dyDescent="0.3">
      <c r="A23" s="494" t="s">
        <v>507</v>
      </c>
      <c r="B23" s="495" t="s">
        <v>508</v>
      </c>
      <c r="C23" s="496" t="s">
        <v>513</v>
      </c>
      <c r="D23" s="497" t="s">
        <v>784</v>
      </c>
      <c r="E23" s="496" t="s">
        <v>524</v>
      </c>
      <c r="F23" s="497" t="s">
        <v>786</v>
      </c>
      <c r="G23" s="496" t="s">
        <v>525</v>
      </c>
      <c r="H23" s="496" t="s">
        <v>584</v>
      </c>
      <c r="I23" s="496" t="s">
        <v>585</v>
      </c>
      <c r="J23" s="496" t="s">
        <v>586</v>
      </c>
      <c r="K23" s="496"/>
      <c r="L23" s="498">
        <v>218.1780455986268</v>
      </c>
      <c r="M23" s="498">
        <v>4</v>
      </c>
      <c r="N23" s="499">
        <v>872.71218239450718</v>
      </c>
    </row>
    <row r="24" spans="1:14" ht="14.4" customHeight="1" x14ac:dyDescent="0.3">
      <c r="A24" s="494" t="s">
        <v>507</v>
      </c>
      <c r="B24" s="495" t="s">
        <v>508</v>
      </c>
      <c r="C24" s="496" t="s">
        <v>513</v>
      </c>
      <c r="D24" s="497" t="s">
        <v>784</v>
      </c>
      <c r="E24" s="496" t="s">
        <v>524</v>
      </c>
      <c r="F24" s="497" t="s">
        <v>786</v>
      </c>
      <c r="G24" s="496" t="s">
        <v>525</v>
      </c>
      <c r="H24" s="496" t="s">
        <v>587</v>
      </c>
      <c r="I24" s="496" t="s">
        <v>588</v>
      </c>
      <c r="J24" s="496" t="s">
        <v>544</v>
      </c>
      <c r="K24" s="496" t="s">
        <v>589</v>
      </c>
      <c r="L24" s="498">
        <v>50.515529670149895</v>
      </c>
      <c r="M24" s="498">
        <v>45</v>
      </c>
      <c r="N24" s="499">
        <v>2273.1988351567452</v>
      </c>
    </row>
    <row r="25" spans="1:14" ht="14.4" customHeight="1" x14ac:dyDescent="0.3">
      <c r="A25" s="494" t="s">
        <v>507</v>
      </c>
      <c r="B25" s="495" t="s">
        <v>508</v>
      </c>
      <c r="C25" s="496" t="s">
        <v>513</v>
      </c>
      <c r="D25" s="497" t="s">
        <v>784</v>
      </c>
      <c r="E25" s="496" t="s">
        <v>524</v>
      </c>
      <c r="F25" s="497" t="s">
        <v>786</v>
      </c>
      <c r="G25" s="496" t="s">
        <v>525</v>
      </c>
      <c r="H25" s="496" t="s">
        <v>590</v>
      </c>
      <c r="I25" s="496" t="s">
        <v>591</v>
      </c>
      <c r="J25" s="496" t="s">
        <v>592</v>
      </c>
      <c r="K25" s="496" t="s">
        <v>593</v>
      </c>
      <c r="L25" s="498">
        <v>177.79904955949439</v>
      </c>
      <c r="M25" s="498">
        <v>1</v>
      </c>
      <c r="N25" s="499">
        <v>177.79904955949439</v>
      </c>
    </row>
    <row r="26" spans="1:14" ht="14.4" customHeight="1" x14ac:dyDescent="0.3">
      <c r="A26" s="494" t="s">
        <v>507</v>
      </c>
      <c r="B26" s="495" t="s">
        <v>508</v>
      </c>
      <c r="C26" s="496" t="s">
        <v>513</v>
      </c>
      <c r="D26" s="497" t="s">
        <v>784</v>
      </c>
      <c r="E26" s="496" t="s">
        <v>524</v>
      </c>
      <c r="F26" s="497" t="s">
        <v>786</v>
      </c>
      <c r="G26" s="496" t="s">
        <v>525</v>
      </c>
      <c r="H26" s="496" t="s">
        <v>594</v>
      </c>
      <c r="I26" s="496" t="s">
        <v>594</v>
      </c>
      <c r="J26" s="496" t="s">
        <v>595</v>
      </c>
      <c r="K26" s="496" t="s">
        <v>531</v>
      </c>
      <c r="L26" s="498">
        <v>301.64999999999998</v>
      </c>
      <c r="M26" s="498">
        <v>1</v>
      </c>
      <c r="N26" s="499">
        <v>301.64999999999998</v>
      </c>
    </row>
    <row r="27" spans="1:14" ht="14.4" customHeight="1" x14ac:dyDescent="0.3">
      <c r="A27" s="494" t="s">
        <v>507</v>
      </c>
      <c r="B27" s="495" t="s">
        <v>508</v>
      </c>
      <c r="C27" s="496" t="s">
        <v>513</v>
      </c>
      <c r="D27" s="497" t="s">
        <v>784</v>
      </c>
      <c r="E27" s="496" t="s">
        <v>524</v>
      </c>
      <c r="F27" s="497" t="s">
        <v>786</v>
      </c>
      <c r="G27" s="496" t="s">
        <v>525</v>
      </c>
      <c r="H27" s="496" t="s">
        <v>596</v>
      </c>
      <c r="I27" s="496" t="s">
        <v>597</v>
      </c>
      <c r="J27" s="496" t="s">
        <v>598</v>
      </c>
      <c r="K27" s="496" t="s">
        <v>599</v>
      </c>
      <c r="L27" s="498">
        <v>52.432038888683799</v>
      </c>
      <c r="M27" s="498">
        <v>9</v>
      </c>
      <c r="N27" s="499">
        <v>471.88834999815418</v>
      </c>
    </row>
    <row r="28" spans="1:14" ht="14.4" customHeight="1" x14ac:dyDescent="0.3">
      <c r="A28" s="494" t="s">
        <v>507</v>
      </c>
      <c r="B28" s="495" t="s">
        <v>508</v>
      </c>
      <c r="C28" s="496" t="s">
        <v>513</v>
      </c>
      <c r="D28" s="497" t="s">
        <v>784</v>
      </c>
      <c r="E28" s="496" t="s">
        <v>524</v>
      </c>
      <c r="F28" s="497" t="s">
        <v>786</v>
      </c>
      <c r="G28" s="496" t="s">
        <v>525</v>
      </c>
      <c r="H28" s="496" t="s">
        <v>600</v>
      </c>
      <c r="I28" s="496" t="s">
        <v>601</v>
      </c>
      <c r="J28" s="496" t="s">
        <v>602</v>
      </c>
      <c r="K28" s="496" t="s">
        <v>603</v>
      </c>
      <c r="L28" s="498">
        <v>428.33000000000004</v>
      </c>
      <c r="M28" s="498">
        <v>1</v>
      </c>
      <c r="N28" s="499">
        <v>428.33000000000004</v>
      </c>
    </row>
    <row r="29" spans="1:14" ht="14.4" customHeight="1" x14ac:dyDescent="0.3">
      <c r="A29" s="494" t="s">
        <v>507</v>
      </c>
      <c r="B29" s="495" t="s">
        <v>508</v>
      </c>
      <c r="C29" s="496" t="s">
        <v>513</v>
      </c>
      <c r="D29" s="497" t="s">
        <v>784</v>
      </c>
      <c r="E29" s="496" t="s">
        <v>524</v>
      </c>
      <c r="F29" s="497" t="s">
        <v>786</v>
      </c>
      <c r="G29" s="496" t="s">
        <v>525</v>
      </c>
      <c r="H29" s="496" t="s">
        <v>604</v>
      </c>
      <c r="I29" s="496" t="s">
        <v>203</v>
      </c>
      <c r="J29" s="496" t="s">
        <v>605</v>
      </c>
      <c r="K29" s="496"/>
      <c r="L29" s="498">
        <v>46.883330117431093</v>
      </c>
      <c r="M29" s="498">
        <v>3</v>
      </c>
      <c r="N29" s="499">
        <v>140.64999035229329</v>
      </c>
    </row>
    <row r="30" spans="1:14" ht="14.4" customHeight="1" x14ac:dyDescent="0.3">
      <c r="A30" s="494" t="s">
        <v>507</v>
      </c>
      <c r="B30" s="495" t="s">
        <v>508</v>
      </c>
      <c r="C30" s="496" t="s">
        <v>513</v>
      </c>
      <c r="D30" s="497" t="s">
        <v>784</v>
      </c>
      <c r="E30" s="496" t="s">
        <v>524</v>
      </c>
      <c r="F30" s="497" t="s">
        <v>786</v>
      </c>
      <c r="G30" s="496" t="s">
        <v>525</v>
      </c>
      <c r="H30" s="496" t="s">
        <v>606</v>
      </c>
      <c r="I30" s="496" t="s">
        <v>203</v>
      </c>
      <c r="J30" s="496" t="s">
        <v>607</v>
      </c>
      <c r="K30" s="496"/>
      <c r="L30" s="498">
        <v>148.67638041497381</v>
      </c>
      <c r="M30" s="498">
        <v>6</v>
      </c>
      <c r="N30" s="499">
        <v>892.05828248984278</v>
      </c>
    </row>
    <row r="31" spans="1:14" ht="14.4" customHeight="1" x14ac:dyDescent="0.3">
      <c r="A31" s="494" t="s">
        <v>507</v>
      </c>
      <c r="B31" s="495" t="s">
        <v>508</v>
      </c>
      <c r="C31" s="496" t="s">
        <v>513</v>
      </c>
      <c r="D31" s="497" t="s">
        <v>784</v>
      </c>
      <c r="E31" s="496" t="s">
        <v>524</v>
      </c>
      <c r="F31" s="497" t="s">
        <v>786</v>
      </c>
      <c r="G31" s="496" t="s">
        <v>525</v>
      </c>
      <c r="H31" s="496" t="s">
        <v>608</v>
      </c>
      <c r="I31" s="496" t="s">
        <v>608</v>
      </c>
      <c r="J31" s="496" t="s">
        <v>609</v>
      </c>
      <c r="K31" s="496" t="s">
        <v>610</v>
      </c>
      <c r="L31" s="498">
        <v>142.59998187557792</v>
      </c>
      <c r="M31" s="498">
        <v>3</v>
      </c>
      <c r="N31" s="499">
        <v>427.7999456267338</v>
      </c>
    </row>
    <row r="32" spans="1:14" ht="14.4" customHeight="1" x14ac:dyDescent="0.3">
      <c r="A32" s="494" t="s">
        <v>507</v>
      </c>
      <c r="B32" s="495" t="s">
        <v>508</v>
      </c>
      <c r="C32" s="496" t="s">
        <v>513</v>
      </c>
      <c r="D32" s="497" t="s">
        <v>784</v>
      </c>
      <c r="E32" s="496" t="s">
        <v>524</v>
      </c>
      <c r="F32" s="497" t="s">
        <v>786</v>
      </c>
      <c r="G32" s="496" t="s">
        <v>525</v>
      </c>
      <c r="H32" s="496" t="s">
        <v>611</v>
      </c>
      <c r="I32" s="496" t="s">
        <v>612</v>
      </c>
      <c r="J32" s="496" t="s">
        <v>613</v>
      </c>
      <c r="K32" s="496" t="s">
        <v>614</v>
      </c>
      <c r="L32" s="498">
        <v>86.480000000000018</v>
      </c>
      <c r="M32" s="498">
        <v>4</v>
      </c>
      <c r="N32" s="499">
        <v>345.92000000000007</v>
      </c>
    </row>
    <row r="33" spans="1:14" ht="14.4" customHeight="1" x14ac:dyDescent="0.3">
      <c r="A33" s="494" t="s">
        <v>507</v>
      </c>
      <c r="B33" s="495" t="s">
        <v>508</v>
      </c>
      <c r="C33" s="496" t="s">
        <v>513</v>
      </c>
      <c r="D33" s="497" t="s">
        <v>784</v>
      </c>
      <c r="E33" s="496" t="s">
        <v>524</v>
      </c>
      <c r="F33" s="497" t="s">
        <v>786</v>
      </c>
      <c r="G33" s="496" t="s">
        <v>525</v>
      </c>
      <c r="H33" s="496" t="s">
        <v>615</v>
      </c>
      <c r="I33" s="496" t="s">
        <v>616</v>
      </c>
      <c r="J33" s="496" t="s">
        <v>617</v>
      </c>
      <c r="K33" s="496" t="s">
        <v>618</v>
      </c>
      <c r="L33" s="498">
        <v>67.3901907720672</v>
      </c>
      <c r="M33" s="498">
        <v>2</v>
      </c>
      <c r="N33" s="499">
        <v>134.7803815441344</v>
      </c>
    </row>
    <row r="34" spans="1:14" ht="14.4" customHeight="1" x14ac:dyDescent="0.3">
      <c r="A34" s="494" t="s">
        <v>507</v>
      </c>
      <c r="B34" s="495" t="s">
        <v>508</v>
      </c>
      <c r="C34" s="496" t="s">
        <v>513</v>
      </c>
      <c r="D34" s="497" t="s">
        <v>784</v>
      </c>
      <c r="E34" s="496" t="s">
        <v>524</v>
      </c>
      <c r="F34" s="497" t="s">
        <v>786</v>
      </c>
      <c r="G34" s="496" t="s">
        <v>525</v>
      </c>
      <c r="H34" s="496" t="s">
        <v>619</v>
      </c>
      <c r="I34" s="496" t="s">
        <v>620</v>
      </c>
      <c r="J34" s="496" t="s">
        <v>621</v>
      </c>
      <c r="K34" s="496" t="s">
        <v>622</v>
      </c>
      <c r="L34" s="498">
        <v>92.929089394658362</v>
      </c>
      <c r="M34" s="498">
        <v>83</v>
      </c>
      <c r="N34" s="499">
        <v>7713.1144197566446</v>
      </c>
    </row>
    <row r="35" spans="1:14" ht="14.4" customHeight="1" x14ac:dyDescent="0.3">
      <c r="A35" s="494" t="s">
        <v>507</v>
      </c>
      <c r="B35" s="495" t="s">
        <v>508</v>
      </c>
      <c r="C35" s="496" t="s">
        <v>513</v>
      </c>
      <c r="D35" s="497" t="s">
        <v>784</v>
      </c>
      <c r="E35" s="496" t="s">
        <v>524</v>
      </c>
      <c r="F35" s="497" t="s">
        <v>786</v>
      </c>
      <c r="G35" s="496" t="s">
        <v>525</v>
      </c>
      <c r="H35" s="496" t="s">
        <v>623</v>
      </c>
      <c r="I35" s="496" t="s">
        <v>203</v>
      </c>
      <c r="J35" s="496" t="s">
        <v>624</v>
      </c>
      <c r="K35" s="496"/>
      <c r="L35" s="498">
        <v>300.5104</v>
      </c>
      <c r="M35" s="498">
        <v>2</v>
      </c>
      <c r="N35" s="499">
        <v>601.02080000000001</v>
      </c>
    </row>
    <row r="36" spans="1:14" ht="14.4" customHeight="1" x14ac:dyDescent="0.3">
      <c r="A36" s="494" t="s">
        <v>507</v>
      </c>
      <c r="B36" s="495" t="s">
        <v>508</v>
      </c>
      <c r="C36" s="496" t="s">
        <v>513</v>
      </c>
      <c r="D36" s="497" t="s">
        <v>784</v>
      </c>
      <c r="E36" s="496" t="s">
        <v>524</v>
      </c>
      <c r="F36" s="497" t="s">
        <v>786</v>
      </c>
      <c r="G36" s="496" t="s">
        <v>525</v>
      </c>
      <c r="H36" s="496" t="s">
        <v>625</v>
      </c>
      <c r="I36" s="496" t="s">
        <v>203</v>
      </c>
      <c r="J36" s="496" t="s">
        <v>626</v>
      </c>
      <c r="K36" s="496"/>
      <c r="L36" s="498">
        <v>263.40019999999998</v>
      </c>
      <c r="M36" s="498">
        <v>1</v>
      </c>
      <c r="N36" s="499">
        <v>263.40019999999998</v>
      </c>
    </row>
    <row r="37" spans="1:14" ht="14.4" customHeight="1" x14ac:dyDescent="0.3">
      <c r="A37" s="494" t="s">
        <v>507</v>
      </c>
      <c r="B37" s="495" t="s">
        <v>508</v>
      </c>
      <c r="C37" s="496" t="s">
        <v>513</v>
      </c>
      <c r="D37" s="497" t="s">
        <v>784</v>
      </c>
      <c r="E37" s="496" t="s">
        <v>524</v>
      </c>
      <c r="F37" s="497" t="s">
        <v>786</v>
      </c>
      <c r="G37" s="496" t="s">
        <v>525</v>
      </c>
      <c r="H37" s="496" t="s">
        <v>627</v>
      </c>
      <c r="I37" s="496" t="s">
        <v>628</v>
      </c>
      <c r="J37" s="496" t="s">
        <v>629</v>
      </c>
      <c r="K37" s="496" t="s">
        <v>630</v>
      </c>
      <c r="L37" s="498">
        <v>292.08148580881749</v>
      </c>
      <c r="M37" s="498">
        <v>11</v>
      </c>
      <c r="N37" s="499">
        <v>3212.8963438969927</v>
      </c>
    </row>
    <row r="38" spans="1:14" ht="14.4" customHeight="1" x14ac:dyDescent="0.3">
      <c r="A38" s="494" t="s">
        <v>507</v>
      </c>
      <c r="B38" s="495" t="s">
        <v>508</v>
      </c>
      <c r="C38" s="496" t="s">
        <v>513</v>
      </c>
      <c r="D38" s="497" t="s">
        <v>784</v>
      </c>
      <c r="E38" s="496" t="s">
        <v>524</v>
      </c>
      <c r="F38" s="497" t="s">
        <v>786</v>
      </c>
      <c r="G38" s="496" t="s">
        <v>525</v>
      </c>
      <c r="H38" s="496" t="s">
        <v>631</v>
      </c>
      <c r="I38" s="496" t="s">
        <v>632</v>
      </c>
      <c r="J38" s="496" t="s">
        <v>633</v>
      </c>
      <c r="K38" s="496" t="s">
        <v>634</v>
      </c>
      <c r="L38" s="498">
        <v>65.917990973659741</v>
      </c>
      <c r="M38" s="498">
        <v>2</v>
      </c>
      <c r="N38" s="499">
        <v>131.83598194731948</v>
      </c>
    </row>
    <row r="39" spans="1:14" ht="14.4" customHeight="1" x14ac:dyDescent="0.3">
      <c r="A39" s="494" t="s">
        <v>507</v>
      </c>
      <c r="B39" s="495" t="s">
        <v>508</v>
      </c>
      <c r="C39" s="496" t="s">
        <v>513</v>
      </c>
      <c r="D39" s="497" t="s">
        <v>784</v>
      </c>
      <c r="E39" s="496" t="s">
        <v>524</v>
      </c>
      <c r="F39" s="497" t="s">
        <v>786</v>
      </c>
      <c r="G39" s="496" t="s">
        <v>525</v>
      </c>
      <c r="H39" s="496" t="s">
        <v>635</v>
      </c>
      <c r="I39" s="496" t="s">
        <v>203</v>
      </c>
      <c r="J39" s="496" t="s">
        <v>636</v>
      </c>
      <c r="K39" s="496"/>
      <c r="L39" s="498">
        <v>252.2401492996155</v>
      </c>
      <c r="M39" s="498">
        <v>7</v>
      </c>
      <c r="N39" s="499">
        <v>1765.6810450973085</v>
      </c>
    </row>
    <row r="40" spans="1:14" ht="14.4" customHeight="1" x14ac:dyDescent="0.3">
      <c r="A40" s="494" t="s">
        <v>507</v>
      </c>
      <c r="B40" s="495" t="s">
        <v>508</v>
      </c>
      <c r="C40" s="496" t="s">
        <v>513</v>
      </c>
      <c r="D40" s="497" t="s">
        <v>784</v>
      </c>
      <c r="E40" s="496" t="s">
        <v>524</v>
      </c>
      <c r="F40" s="497" t="s">
        <v>786</v>
      </c>
      <c r="G40" s="496" t="s">
        <v>525</v>
      </c>
      <c r="H40" s="496" t="s">
        <v>637</v>
      </c>
      <c r="I40" s="496" t="s">
        <v>638</v>
      </c>
      <c r="J40" s="496" t="s">
        <v>639</v>
      </c>
      <c r="K40" s="496" t="s">
        <v>640</v>
      </c>
      <c r="L40" s="498">
        <v>724.5</v>
      </c>
      <c r="M40" s="498">
        <v>3</v>
      </c>
      <c r="N40" s="499">
        <v>2173.5</v>
      </c>
    </row>
    <row r="41" spans="1:14" ht="14.4" customHeight="1" x14ac:dyDescent="0.3">
      <c r="A41" s="494" t="s">
        <v>507</v>
      </c>
      <c r="B41" s="495" t="s">
        <v>508</v>
      </c>
      <c r="C41" s="496" t="s">
        <v>513</v>
      </c>
      <c r="D41" s="497" t="s">
        <v>784</v>
      </c>
      <c r="E41" s="496" t="s">
        <v>524</v>
      </c>
      <c r="F41" s="497" t="s">
        <v>786</v>
      </c>
      <c r="G41" s="496" t="s">
        <v>525</v>
      </c>
      <c r="H41" s="496" t="s">
        <v>641</v>
      </c>
      <c r="I41" s="496" t="s">
        <v>642</v>
      </c>
      <c r="J41" s="496" t="s">
        <v>643</v>
      </c>
      <c r="K41" s="496" t="s">
        <v>603</v>
      </c>
      <c r="L41" s="498">
        <v>387.6</v>
      </c>
      <c r="M41" s="498">
        <v>1</v>
      </c>
      <c r="N41" s="499">
        <v>387.6</v>
      </c>
    </row>
    <row r="42" spans="1:14" ht="14.4" customHeight="1" x14ac:dyDescent="0.3">
      <c r="A42" s="494" t="s">
        <v>507</v>
      </c>
      <c r="B42" s="495" t="s">
        <v>508</v>
      </c>
      <c r="C42" s="496" t="s">
        <v>513</v>
      </c>
      <c r="D42" s="497" t="s">
        <v>784</v>
      </c>
      <c r="E42" s="496" t="s">
        <v>524</v>
      </c>
      <c r="F42" s="497" t="s">
        <v>786</v>
      </c>
      <c r="G42" s="496" t="s">
        <v>525</v>
      </c>
      <c r="H42" s="496" t="s">
        <v>644</v>
      </c>
      <c r="I42" s="496" t="s">
        <v>203</v>
      </c>
      <c r="J42" s="496" t="s">
        <v>645</v>
      </c>
      <c r="K42" s="496" t="s">
        <v>646</v>
      </c>
      <c r="L42" s="498">
        <v>102.35525434218492</v>
      </c>
      <c r="M42" s="498">
        <v>11</v>
      </c>
      <c r="N42" s="499">
        <v>1125.9077977640341</v>
      </c>
    </row>
    <row r="43" spans="1:14" ht="14.4" customHeight="1" x14ac:dyDescent="0.3">
      <c r="A43" s="494" t="s">
        <v>507</v>
      </c>
      <c r="B43" s="495" t="s">
        <v>508</v>
      </c>
      <c r="C43" s="496" t="s">
        <v>513</v>
      </c>
      <c r="D43" s="497" t="s">
        <v>784</v>
      </c>
      <c r="E43" s="496" t="s">
        <v>524</v>
      </c>
      <c r="F43" s="497" t="s">
        <v>786</v>
      </c>
      <c r="G43" s="496" t="s">
        <v>525</v>
      </c>
      <c r="H43" s="496" t="s">
        <v>647</v>
      </c>
      <c r="I43" s="496" t="s">
        <v>203</v>
      </c>
      <c r="J43" s="496" t="s">
        <v>648</v>
      </c>
      <c r="K43" s="496"/>
      <c r="L43" s="498">
        <v>81.871099188114897</v>
      </c>
      <c r="M43" s="498">
        <v>275</v>
      </c>
      <c r="N43" s="499">
        <v>22514.552276731596</v>
      </c>
    </row>
    <row r="44" spans="1:14" ht="14.4" customHeight="1" x14ac:dyDescent="0.3">
      <c r="A44" s="494" t="s">
        <v>507</v>
      </c>
      <c r="B44" s="495" t="s">
        <v>508</v>
      </c>
      <c r="C44" s="496" t="s">
        <v>513</v>
      </c>
      <c r="D44" s="497" t="s">
        <v>784</v>
      </c>
      <c r="E44" s="496" t="s">
        <v>524</v>
      </c>
      <c r="F44" s="497" t="s">
        <v>786</v>
      </c>
      <c r="G44" s="496" t="s">
        <v>525</v>
      </c>
      <c r="H44" s="496" t="s">
        <v>649</v>
      </c>
      <c r="I44" s="496" t="s">
        <v>203</v>
      </c>
      <c r="J44" s="496" t="s">
        <v>650</v>
      </c>
      <c r="K44" s="496"/>
      <c r="L44" s="498">
        <v>185.1920512123354</v>
      </c>
      <c r="M44" s="498">
        <v>1</v>
      </c>
      <c r="N44" s="499">
        <v>185.1920512123354</v>
      </c>
    </row>
    <row r="45" spans="1:14" ht="14.4" customHeight="1" x14ac:dyDescent="0.3">
      <c r="A45" s="494" t="s">
        <v>507</v>
      </c>
      <c r="B45" s="495" t="s">
        <v>508</v>
      </c>
      <c r="C45" s="496" t="s">
        <v>513</v>
      </c>
      <c r="D45" s="497" t="s">
        <v>784</v>
      </c>
      <c r="E45" s="496" t="s">
        <v>524</v>
      </c>
      <c r="F45" s="497" t="s">
        <v>786</v>
      </c>
      <c r="G45" s="496" t="s">
        <v>525</v>
      </c>
      <c r="H45" s="496" t="s">
        <v>651</v>
      </c>
      <c r="I45" s="496" t="s">
        <v>651</v>
      </c>
      <c r="J45" s="496" t="s">
        <v>548</v>
      </c>
      <c r="K45" s="496" t="s">
        <v>652</v>
      </c>
      <c r="L45" s="498">
        <v>60.268809451868186</v>
      </c>
      <c r="M45" s="498">
        <v>9</v>
      </c>
      <c r="N45" s="499">
        <v>542.4192850668137</v>
      </c>
    </row>
    <row r="46" spans="1:14" ht="14.4" customHeight="1" x14ac:dyDescent="0.3">
      <c r="A46" s="494" t="s">
        <v>507</v>
      </c>
      <c r="B46" s="495" t="s">
        <v>508</v>
      </c>
      <c r="C46" s="496" t="s">
        <v>513</v>
      </c>
      <c r="D46" s="497" t="s">
        <v>784</v>
      </c>
      <c r="E46" s="496" t="s">
        <v>524</v>
      </c>
      <c r="F46" s="497" t="s">
        <v>786</v>
      </c>
      <c r="G46" s="496" t="s">
        <v>525</v>
      </c>
      <c r="H46" s="496" t="s">
        <v>653</v>
      </c>
      <c r="I46" s="496" t="s">
        <v>203</v>
      </c>
      <c r="J46" s="496" t="s">
        <v>654</v>
      </c>
      <c r="K46" s="496" t="s">
        <v>655</v>
      </c>
      <c r="L46" s="498">
        <v>82.763594672428695</v>
      </c>
      <c r="M46" s="498">
        <v>2</v>
      </c>
      <c r="N46" s="499">
        <v>165.52718934485739</v>
      </c>
    </row>
    <row r="47" spans="1:14" ht="14.4" customHeight="1" x14ac:dyDescent="0.3">
      <c r="A47" s="494" t="s">
        <v>507</v>
      </c>
      <c r="B47" s="495" t="s">
        <v>508</v>
      </c>
      <c r="C47" s="496" t="s">
        <v>513</v>
      </c>
      <c r="D47" s="497" t="s">
        <v>784</v>
      </c>
      <c r="E47" s="496" t="s">
        <v>524</v>
      </c>
      <c r="F47" s="497" t="s">
        <v>786</v>
      </c>
      <c r="G47" s="496" t="s">
        <v>656</v>
      </c>
      <c r="H47" s="496" t="s">
        <v>657</v>
      </c>
      <c r="I47" s="496" t="s">
        <v>658</v>
      </c>
      <c r="J47" s="496" t="s">
        <v>659</v>
      </c>
      <c r="K47" s="496" t="s">
        <v>660</v>
      </c>
      <c r="L47" s="498">
        <v>36.33</v>
      </c>
      <c r="M47" s="498">
        <v>15</v>
      </c>
      <c r="N47" s="499">
        <v>544.94999999999993</v>
      </c>
    </row>
    <row r="48" spans="1:14" ht="14.4" customHeight="1" x14ac:dyDescent="0.3">
      <c r="A48" s="494" t="s">
        <v>507</v>
      </c>
      <c r="B48" s="495" t="s">
        <v>508</v>
      </c>
      <c r="C48" s="496" t="s">
        <v>513</v>
      </c>
      <c r="D48" s="497" t="s">
        <v>784</v>
      </c>
      <c r="E48" s="496" t="s">
        <v>524</v>
      </c>
      <c r="F48" s="497" t="s">
        <v>786</v>
      </c>
      <c r="G48" s="496" t="s">
        <v>656</v>
      </c>
      <c r="H48" s="496" t="s">
        <v>661</v>
      </c>
      <c r="I48" s="496" t="s">
        <v>662</v>
      </c>
      <c r="J48" s="496" t="s">
        <v>663</v>
      </c>
      <c r="K48" s="496" t="s">
        <v>664</v>
      </c>
      <c r="L48" s="498">
        <v>112.97399999999998</v>
      </c>
      <c r="M48" s="498">
        <v>5</v>
      </c>
      <c r="N48" s="499">
        <v>564.86999999999989</v>
      </c>
    </row>
    <row r="49" spans="1:14" ht="14.4" customHeight="1" x14ac:dyDescent="0.3">
      <c r="A49" s="494" t="s">
        <v>507</v>
      </c>
      <c r="B49" s="495" t="s">
        <v>508</v>
      </c>
      <c r="C49" s="496" t="s">
        <v>513</v>
      </c>
      <c r="D49" s="497" t="s">
        <v>784</v>
      </c>
      <c r="E49" s="496" t="s">
        <v>665</v>
      </c>
      <c r="F49" s="497" t="s">
        <v>787</v>
      </c>
      <c r="G49" s="496" t="s">
        <v>525</v>
      </c>
      <c r="H49" s="496" t="s">
        <v>666</v>
      </c>
      <c r="I49" s="496" t="s">
        <v>667</v>
      </c>
      <c r="J49" s="496" t="s">
        <v>668</v>
      </c>
      <c r="K49" s="496" t="s">
        <v>669</v>
      </c>
      <c r="L49" s="498">
        <v>758.14007324121383</v>
      </c>
      <c r="M49" s="498">
        <v>82</v>
      </c>
      <c r="N49" s="499">
        <v>62167.48600577953</v>
      </c>
    </row>
    <row r="50" spans="1:14" ht="14.4" customHeight="1" x14ac:dyDescent="0.3">
      <c r="A50" s="494" t="s">
        <v>507</v>
      </c>
      <c r="B50" s="495" t="s">
        <v>508</v>
      </c>
      <c r="C50" s="496" t="s">
        <v>513</v>
      </c>
      <c r="D50" s="497" t="s">
        <v>784</v>
      </c>
      <c r="E50" s="496" t="s">
        <v>665</v>
      </c>
      <c r="F50" s="497" t="s">
        <v>787</v>
      </c>
      <c r="G50" s="496" t="s">
        <v>525</v>
      </c>
      <c r="H50" s="496" t="s">
        <v>670</v>
      </c>
      <c r="I50" s="496" t="s">
        <v>671</v>
      </c>
      <c r="J50" s="496" t="s">
        <v>672</v>
      </c>
      <c r="K50" s="496" t="s">
        <v>673</v>
      </c>
      <c r="L50" s="498">
        <v>1737.8685175499313</v>
      </c>
      <c r="M50" s="498">
        <v>174</v>
      </c>
      <c r="N50" s="499">
        <v>302389.12205368804</v>
      </c>
    </row>
    <row r="51" spans="1:14" ht="14.4" customHeight="1" x14ac:dyDescent="0.3">
      <c r="A51" s="494" t="s">
        <v>507</v>
      </c>
      <c r="B51" s="495" t="s">
        <v>508</v>
      </c>
      <c r="C51" s="496" t="s">
        <v>513</v>
      </c>
      <c r="D51" s="497" t="s">
        <v>784</v>
      </c>
      <c r="E51" s="496" t="s">
        <v>665</v>
      </c>
      <c r="F51" s="497" t="s">
        <v>787</v>
      </c>
      <c r="G51" s="496" t="s">
        <v>525</v>
      </c>
      <c r="H51" s="496" t="s">
        <v>674</v>
      </c>
      <c r="I51" s="496" t="s">
        <v>675</v>
      </c>
      <c r="J51" s="496" t="s">
        <v>676</v>
      </c>
      <c r="K51" s="496" t="s">
        <v>677</v>
      </c>
      <c r="L51" s="498">
        <v>2671.4597000031567</v>
      </c>
      <c r="M51" s="498">
        <v>270</v>
      </c>
      <c r="N51" s="499">
        <v>721294.11900085234</v>
      </c>
    </row>
    <row r="52" spans="1:14" ht="14.4" customHeight="1" x14ac:dyDescent="0.3">
      <c r="A52" s="494" t="s">
        <v>507</v>
      </c>
      <c r="B52" s="495" t="s">
        <v>508</v>
      </c>
      <c r="C52" s="496" t="s">
        <v>513</v>
      </c>
      <c r="D52" s="497" t="s">
        <v>784</v>
      </c>
      <c r="E52" s="496" t="s">
        <v>665</v>
      </c>
      <c r="F52" s="497" t="s">
        <v>787</v>
      </c>
      <c r="G52" s="496" t="s">
        <v>525</v>
      </c>
      <c r="H52" s="496" t="s">
        <v>678</v>
      </c>
      <c r="I52" s="496" t="s">
        <v>679</v>
      </c>
      <c r="J52" s="496" t="s">
        <v>676</v>
      </c>
      <c r="K52" s="496" t="s">
        <v>680</v>
      </c>
      <c r="L52" s="498">
        <v>6678.6397057848089</v>
      </c>
      <c r="M52" s="498">
        <v>50</v>
      </c>
      <c r="N52" s="499">
        <v>333931.98528924043</v>
      </c>
    </row>
    <row r="53" spans="1:14" ht="14.4" customHeight="1" x14ac:dyDescent="0.3">
      <c r="A53" s="494" t="s">
        <v>507</v>
      </c>
      <c r="B53" s="495" t="s">
        <v>508</v>
      </c>
      <c r="C53" s="496" t="s">
        <v>513</v>
      </c>
      <c r="D53" s="497" t="s">
        <v>784</v>
      </c>
      <c r="E53" s="496" t="s">
        <v>665</v>
      </c>
      <c r="F53" s="497" t="s">
        <v>787</v>
      </c>
      <c r="G53" s="496" t="s">
        <v>525</v>
      </c>
      <c r="H53" s="496" t="s">
        <v>681</v>
      </c>
      <c r="I53" s="496" t="s">
        <v>682</v>
      </c>
      <c r="J53" s="496" t="s">
        <v>683</v>
      </c>
      <c r="K53" s="496" t="s">
        <v>684</v>
      </c>
      <c r="L53" s="498">
        <v>989.03451085743143</v>
      </c>
      <c r="M53" s="498">
        <v>483</v>
      </c>
      <c r="N53" s="499">
        <v>477703.66874413937</v>
      </c>
    </row>
    <row r="54" spans="1:14" ht="14.4" customHeight="1" x14ac:dyDescent="0.3">
      <c r="A54" s="494" t="s">
        <v>507</v>
      </c>
      <c r="B54" s="495" t="s">
        <v>508</v>
      </c>
      <c r="C54" s="496" t="s">
        <v>513</v>
      </c>
      <c r="D54" s="497" t="s">
        <v>784</v>
      </c>
      <c r="E54" s="496" t="s">
        <v>665</v>
      </c>
      <c r="F54" s="497" t="s">
        <v>787</v>
      </c>
      <c r="G54" s="496" t="s">
        <v>525</v>
      </c>
      <c r="H54" s="496" t="s">
        <v>685</v>
      </c>
      <c r="I54" s="496" t="s">
        <v>686</v>
      </c>
      <c r="J54" s="496" t="s">
        <v>687</v>
      </c>
      <c r="K54" s="496" t="s">
        <v>688</v>
      </c>
      <c r="L54" s="498">
        <v>972.89713026947629</v>
      </c>
      <c r="M54" s="498">
        <v>746</v>
      </c>
      <c r="N54" s="499">
        <v>725781.25918102928</v>
      </c>
    </row>
    <row r="55" spans="1:14" ht="14.4" customHeight="1" x14ac:dyDescent="0.3">
      <c r="A55" s="494" t="s">
        <v>507</v>
      </c>
      <c r="B55" s="495" t="s">
        <v>508</v>
      </c>
      <c r="C55" s="496" t="s">
        <v>513</v>
      </c>
      <c r="D55" s="497" t="s">
        <v>784</v>
      </c>
      <c r="E55" s="496" t="s">
        <v>665</v>
      </c>
      <c r="F55" s="497" t="s">
        <v>787</v>
      </c>
      <c r="G55" s="496" t="s">
        <v>525</v>
      </c>
      <c r="H55" s="496" t="s">
        <v>689</v>
      </c>
      <c r="I55" s="496" t="s">
        <v>690</v>
      </c>
      <c r="J55" s="496" t="s">
        <v>691</v>
      </c>
      <c r="K55" s="496" t="s">
        <v>692</v>
      </c>
      <c r="L55" s="498">
        <v>417.57948717948716</v>
      </c>
      <c r="M55" s="498">
        <v>39</v>
      </c>
      <c r="N55" s="499">
        <v>16285.599999999999</v>
      </c>
    </row>
    <row r="56" spans="1:14" ht="14.4" customHeight="1" x14ac:dyDescent="0.3">
      <c r="A56" s="494" t="s">
        <v>507</v>
      </c>
      <c r="B56" s="495" t="s">
        <v>508</v>
      </c>
      <c r="C56" s="496" t="s">
        <v>513</v>
      </c>
      <c r="D56" s="497" t="s">
        <v>784</v>
      </c>
      <c r="E56" s="496" t="s">
        <v>665</v>
      </c>
      <c r="F56" s="497" t="s">
        <v>787</v>
      </c>
      <c r="G56" s="496" t="s">
        <v>656</v>
      </c>
      <c r="H56" s="496" t="s">
        <v>693</v>
      </c>
      <c r="I56" s="496" t="s">
        <v>694</v>
      </c>
      <c r="J56" s="496" t="s">
        <v>695</v>
      </c>
      <c r="K56" s="496" t="s">
        <v>696</v>
      </c>
      <c r="L56" s="498">
        <v>5460.7970102486397</v>
      </c>
      <c r="M56" s="498">
        <v>11</v>
      </c>
      <c r="N56" s="499">
        <v>60068.76711273504</v>
      </c>
    </row>
    <row r="57" spans="1:14" ht="14.4" customHeight="1" x14ac:dyDescent="0.3">
      <c r="A57" s="494" t="s">
        <v>507</v>
      </c>
      <c r="B57" s="495" t="s">
        <v>508</v>
      </c>
      <c r="C57" s="496" t="s">
        <v>513</v>
      </c>
      <c r="D57" s="497" t="s">
        <v>784</v>
      </c>
      <c r="E57" s="496" t="s">
        <v>665</v>
      </c>
      <c r="F57" s="497" t="s">
        <v>787</v>
      </c>
      <c r="G57" s="496" t="s">
        <v>656</v>
      </c>
      <c r="H57" s="496" t="s">
        <v>697</v>
      </c>
      <c r="I57" s="496" t="s">
        <v>698</v>
      </c>
      <c r="J57" s="496" t="s">
        <v>695</v>
      </c>
      <c r="K57" s="496" t="s">
        <v>699</v>
      </c>
      <c r="L57" s="498">
        <v>10921.59572369227</v>
      </c>
      <c r="M57" s="498">
        <v>168</v>
      </c>
      <c r="N57" s="499">
        <v>1834828.0815803013</v>
      </c>
    </row>
    <row r="58" spans="1:14" ht="14.4" customHeight="1" x14ac:dyDescent="0.3">
      <c r="A58" s="494" t="s">
        <v>507</v>
      </c>
      <c r="B58" s="495" t="s">
        <v>508</v>
      </c>
      <c r="C58" s="496" t="s">
        <v>513</v>
      </c>
      <c r="D58" s="497" t="s">
        <v>784</v>
      </c>
      <c r="E58" s="496" t="s">
        <v>665</v>
      </c>
      <c r="F58" s="497" t="s">
        <v>787</v>
      </c>
      <c r="G58" s="496" t="s">
        <v>656</v>
      </c>
      <c r="H58" s="496" t="s">
        <v>700</v>
      </c>
      <c r="I58" s="496" t="s">
        <v>701</v>
      </c>
      <c r="J58" s="496" t="s">
        <v>702</v>
      </c>
      <c r="K58" s="496" t="s">
        <v>703</v>
      </c>
      <c r="L58" s="498">
        <v>1956.1159273521084</v>
      </c>
      <c r="M58" s="498">
        <v>30</v>
      </c>
      <c r="N58" s="499">
        <v>58683.477820563254</v>
      </c>
    </row>
    <row r="59" spans="1:14" ht="14.4" customHeight="1" x14ac:dyDescent="0.3">
      <c r="A59" s="494" t="s">
        <v>507</v>
      </c>
      <c r="B59" s="495" t="s">
        <v>508</v>
      </c>
      <c r="C59" s="496" t="s">
        <v>513</v>
      </c>
      <c r="D59" s="497" t="s">
        <v>784</v>
      </c>
      <c r="E59" s="496" t="s">
        <v>665</v>
      </c>
      <c r="F59" s="497" t="s">
        <v>787</v>
      </c>
      <c r="G59" s="496" t="s">
        <v>656</v>
      </c>
      <c r="H59" s="496" t="s">
        <v>704</v>
      </c>
      <c r="I59" s="496" t="s">
        <v>705</v>
      </c>
      <c r="J59" s="496" t="s">
        <v>706</v>
      </c>
      <c r="K59" s="496" t="s">
        <v>707</v>
      </c>
      <c r="L59" s="498">
        <v>2184.3232227506119</v>
      </c>
      <c r="M59" s="498">
        <v>375</v>
      </c>
      <c r="N59" s="499">
        <v>819121.20853147947</v>
      </c>
    </row>
    <row r="60" spans="1:14" ht="14.4" customHeight="1" x14ac:dyDescent="0.3">
      <c r="A60" s="494" t="s">
        <v>507</v>
      </c>
      <c r="B60" s="495" t="s">
        <v>508</v>
      </c>
      <c r="C60" s="496" t="s">
        <v>513</v>
      </c>
      <c r="D60" s="497" t="s">
        <v>784</v>
      </c>
      <c r="E60" s="496" t="s">
        <v>708</v>
      </c>
      <c r="F60" s="497" t="s">
        <v>788</v>
      </c>
      <c r="G60" s="496" t="s">
        <v>525</v>
      </c>
      <c r="H60" s="496" t="s">
        <v>709</v>
      </c>
      <c r="I60" s="496" t="s">
        <v>710</v>
      </c>
      <c r="J60" s="496" t="s">
        <v>711</v>
      </c>
      <c r="K60" s="496" t="s">
        <v>712</v>
      </c>
      <c r="L60" s="498">
        <v>39.350000000000016</v>
      </c>
      <c r="M60" s="498">
        <v>2</v>
      </c>
      <c r="N60" s="499">
        <v>78.700000000000031</v>
      </c>
    </row>
    <row r="61" spans="1:14" ht="14.4" customHeight="1" x14ac:dyDescent="0.3">
      <c r="A61" s="494" t="s">
        <v>507</v>
      </c>
      <c r="B61" s="495" t="s">
        <v>508</v>
      </c>
      <c r="C61" s="496" t="s">
        <v>518</v>
      </c>
      <c r="D61" s="497" t="s">
        <v>785</v>
      </c>
      <c r="E61" s="496" t="s">
        <v>524</v>
      </c>
      <c r="F61" s="497" t="s">
        <v>786</v>
      </c>
      <c r="G61" s="496" t="s">
        <v>525</v>
      </c>
      <c r="H61" s="496" t="s">
        <v>534</v>
      </c>
      <c r="I61" s="496" t="s">
        <v>534</v>
      </c>
      <c r="J61" s="496" t="s">
        <v>527</v>
      </c>
      <c r="K61" s="496" t="s">
        <v>535</v>
      </c>
      <c r="L61" s="498">
        <v>97.179999999999993</v>
      </c>
      <c r="M61" s="498">
        <v>7</v>
      </c>
      <c r="N61" s="499">
        <v>680.26</v>
      </c>
    </row>
    <row r="62" spans="1:14" ht="14.4" customHeight="1" x14ac:dyDescent="0.3">
      <c r="A62" s="494" t="s">
        <v>507</v>
      </c>
      <c r="B62" s="495" t="s">
        <v>508</v>
      </c>
      <c r="C62" s="496" t="s">
        <v>518</v>
      </c>
      <c r="D62" s="497" t="s">
        <v>785</v>
      </c>
      <c r="E62" s="496" t="s">
        <v>524</v>
      </c>
      <c r="F62" s="497" t="s">
        <v>786</v>
      </c>
      <c r="G62" s="496" t="s">
        <v>525</v>
      </c>
      <c r="H62" s="496" t="s">
        <v>536</v>
      </c>
      <c r="I62" s="496" t="s">
        <v>536</v>
      </c>
      <c r="J62" s="496" t="s">
        <v>527</v>
      </c>
      <c r="K62" s="496" t="s">
        <v>537</v>
      </c>
      <c r="L62" s="498">
        <v>97.75</v>
      </c>
      <c r="M62" s="498">
        <v>28</v>
      </c>
      <c r="N62" s="499">
        <v>2737</v>
      </c>
    </row>
    <row r="63" spans="1:14" ht="14.4" customHeight="1" x14ac:dyDescent="0.3">
      <c r="A63" s="494" t="s">
        <v>507</v>
      </c>
      <c r="B63" s="495" t="s">
        <v>508</v>
      </c>
      <c r="C63" s="496" t="s">
        <v>518</v>
      </c>
      <c r="D63" s="497" t="s">
        <v>785</v>
      </c>
      <c r="E63" s="496" t="s">
        <v>524</v>
      </c>
      <c r="F63" s="497" t="s">
        <v>786</v>
      </c>
      <c r="G63" s="496" t="s">
        <v>525</v>
      </c>
      <c r="H63" s="496" t="s">
        <v>538</v>
      </c>
      <c r="I63" s="496" t="s">
        <v>539</v>
      </c>
      <c r="J63" s="496" t="s">
        <v>540</v>
      </c>
      <c r="K63" s="496" t="s">
        <v>541</v>
      </c>
      <c r="L63" s="498">
        <v>84.569999999999979</v>
      </c>
      <c r="M63" s="498">
        <v>3</v>
      </c>
      <c r="N63" s="499">
        <v>253.70999999999992</v>
      </c>
    </row>
    <row r="64" spans="1:14" ht="14.4" customHeight="1" x14ac:dyDescent="0.3">
      <c r="A64" s="494" t="s">
        <v>507</v>
      </c>
      <c r="B64" s="495" t="s">
        <v>508</v>
      </c>
      <c r="C64" s="496" t="s">
        <v>518</v>
      </c>
      <c r="D64" s="497" t="s">
        <v>785</v>
      </c>
      <c r="E64" s="496" t="s">
        <v>524</v>
      </c>
      <c r="F64" s="497" t="s">
        <v>786</v>
      </c>
      <c r="G64" s="496" t="s">
        <v>525</v>
      </c>
      <c r="H64" s="496" t="s">
        <v>542</v>
      </c>
      <c r="I64" s="496" t="s">
        <v>543</v>
      </c>
      <c r="J64" s="496" t="s">
        <v>544</v>
      </c>
      <c r="K64" s="496" t="s">
        <v>545</v>
      </c>
      <c r="L64" s="498">
        <v>170.22636444346963</v>
      </c>
      <c r="M64" s="498">
        <v>62</v>
      </c>
      <c r="N64" s="499">
        <v>10554.034595495117</v>
      </c>
    </row>
    <row r="65" spans="1:14" ht="14.4" customHeight="1" x14ac:dyDescent="0.3">
      <c r="A65" s="494" t="s">
        <v>507</v>
      </c>
      <c r="B65" s="495" t="s">
        <v>508</v>
      </c>
      <c r="C65" s="496" t="s">
        <v>518</v>
      </c>
      <c r="D65" s="497" t="s">
        <v>785</v>
      </c>
      <c r="E65" s="496" t="s">
        <v>524</v>
      </c>
      <c r="F65" s="497" t="s">
        <v>786</v>
      </c>
      <c r="G65" s="496" t="s">
        <v>525</v>
      </c>
      <c r="H65" s="496" t="s">
        <v>546</v>
      </c>
      <c r="I65" s="496" t="s">
        <v>547</v>
      </c>
      <c r="J65" s="496" t="s">
        <v>548</v>
      </c>
      <c r="K65" s="496" t="s">
        <v>549</v>
      </c>
      <c r="L65" s="498">
        <v>60.26</v>
      </c>
      <c r="M65" s="498">
        <v>1</v>
      </c>
      <c r="N65" s="499">
        <v>60.26</v>
      </c>
    </row>
    <row r="66" spans="1:14" ht="14.4" customHeight="1" x14ac:dyDescent="0.3">
      <c r="A66" s="494" t="s">
        <v>507</v>
      </c>
      <c r="B66" s="495" t="s">
        <v>508</v>
      </c>
      <c r="C66" s="496" t="s">
        <v>518</v>
      </c>
      <c r="D66" s="497" t="s">
        <v>785</v>
      </c>
      <c r="E66" s="496" t="s">
        <v>524</v>
      </c>
      <c r="F66" s="497" t="s">
        <v>786</v>
      </c>
      <c r="G66" s="496" t="s">
        <v>525</v>
      </c>
      <c r="H66" s="496" t="s">
        <v>713</v>
      </c>
      <c r="I66" s="496" t="s">
        <v>714</v>
      </c>
      <c r="J66" s="496" t="s">
        <v>715</v>
      </c>
      <c r="K66" s="496" t="s">
        <v>716</v>
      </c>
      <c r="L66" s="498">
        <v>60.35</v>
      </c>
      <c r="M66" s="498">
        <v>1</v>
      </c>
      <c r="N66" s="499">
        <v>60.35</v>
      </c>
    </row>
    <row r="67" spans="1:14" ht="14.4" customHeight="1" x14ac:dyDescent="0.3">
      <c r="A67" s="494" t="s">
        <v>507</v>
      </c>
      <c r="B67" s="495" t="s">
        <v>508</v>
      </c>
      <c r="C67" s="496" t="s">
        <v>518</v>
      </c>
      <c r="D67" s="497" t="s">
        <v>785</v>
      </c>
      <c r="E67" s="496" t="s">
        <v>524</v>
      </c>
      <c r="F67" s="497" t="s">
        <v>786</v>
      </c>
      <c r="G67" s="496" t="s">
        <v>525</v>
      </c>
      <c r="H67" s="496" t="s">
        <v>561</v>
      </c>
      <c r="I67" s="496" t="s">
        <v>562</v>
      </c>
      <c r="J67" s="496" t="s">
        <v>563</v>
      </c>
      <c r="K67" s="496" t="s">
        <v>564</v>
      </c>
      <c r="L67" s="498">
        <v>87.740000000000009</v>
      </c>
      <c r="M67" s="498">
        <v>2</v>
      </c>
      <c r="N67" s="499">
        <v>175.48000000000002</v>
      </c>
    </row>
    <row r="68" spans="1:14" ht="14.4" customHeight="1" x14ac:dyDescent="0.3">
      <c r="A68" s="494" t="s">
        <v>507</v>
      </c>
      <c r="B68" s="495" t="s">
        <v>508</v>
      </c>
      <c r="C68" s="496" t="s">
        <v>518</v>
      </c>
      <c r="D68" s="497" t="s">
        <v>785</v>
      </c>
      <c r="E68" s="496" t="s">
        <v>524</v>
      </c>
      <c r="F68" s="497" t="s">
        <v>786</v>
      </c>
      <c r="G68" s="496" t="s">
        <v>525</v>
      </c>
      <c r="H68" s="496" t="s">
        <v>717</v>
      </c>
      <c r="I68" s="496" t="s">
        <v>718</v>
      </c>
      <c r="J68" s="496" t="s">
        <v>719</v>
      </c>
      <c r="K68" s="496" t="s">
        <v>720</v>
      </c>
      <c r="L68" s="498">
        <v>392.97123314819686</v>
      </c>
      <c r="M68" s="498">
        <v>47</v>
      </c>
      <c r="N68" s="499">
        <v>18469.647957965251</v>
      </c>
    </row>
    <row r="69" spans="1:14" ht="14.4" customHeight="1" x14ac:dyDescent="0.3">
      <c r="A69" s="494" t="s">
        <v>507</v>
      </c>
      <c r="B69" s="495" t="s">
        <v>508</v>
      </c>
      <c r="C69" s="496" t="s">
        <v>518</v>
      </c>
      <c r="D69" s="497" t="s">
        <v>785</v>
      </c>
      <c r="E69" s="496" t="s">
        <v>524</v>
      </c>
      <c r="F69" s="497" t="s">
        <v>786</v>
      </c>
      <c r="G69" s="496" t="s">
        <v>525</v>
      </c>
      <c r="H69" s="496" t="s">
        <v>569</v>
      </c>
      <c r="I69" s="496" t="s">
        <v>203</v>
      </c>
      <c r="J69" s="496" t="s">
        <v>570</v>
      </c>
      <c r="K69" s="496"/>
      <c r="L69" s="498">
        <v>97.320298837320195</v>
      </c>
      <c r="M69" s="498">
        <v>2</v>
      </c>
      <c r="N69" s="499">
        <v>194.64059767464039</v>
      </c>
    </row>
    <row r="70" spans="1:14" ht="14.4" customHeight="1" x14ac:dyDescent="0.3">
      <c r="A70" s="494" t="s">
        <v>507</v>
      </c>
      <c r="B70" s="495" t="s">
        <v>508</v>
      </c>
      <c r="C70" s="496" t="s">
        <v>518</v>
      </c>
      <c r="D70" s="497" t="s">
        <v>785</v>
      </c>
      <c r="E70" s="496" t="s">
        <v>524</v>
      </c>
      <c r="F70" s="497" t="s">
        <v>786</v>
      </c>
      <c r="G70" s="496" t="s">
        <v>525</v>
      </c>
      <c r="H70" s="496" t="s">
        <v>721</v>
      </c>
      <c r="I70" s="496" t="s">
        <v>722</v>
      </c>
      <c r="J70" s="496" t="s">
        <v>723</v>
      </c>
      <c r="K70" s="496" t="s">
        <v>724</v>
      </c>
      <c r="L70" s="498">
        <v>42.5</v>
      </c>
      <c r="M70" s="498">
        <v>1</v>
      </c>
      <c r="N70" s="499">
        <v>42.5</v>
      </c>
    </row>
    <row r="71" spans="1:14" ht="14.4" customHeight="1" x14ac:dyDescent="0.3">
      <c r="A71" s="494" t="s">
        <v>507</v>
      </c>
      <c r="B71" s="495" t="s">
        <v>508</v>
      </c>
      <c r="C71" s="496" t="s">
        <v>518</v>
      </c>
      <c r="D71" s="497" t="s">
        <v>785</v>
      </c>
      <c r="E71" s="496" t="s">
        <v>524</v>
      </c>
      <c r="F71" s="497" t="s">
        <v>786</v>
      </c>
      <c r="G71" s="496" t="s">
        <v>525</v>
      </c>
      <c r="H71" s="496" t="s">
        <v>725</v>
      </c>
      <c r="I71" s="496" t="s">
        <v>726</v>
      </c>
      <c r="J71" s="496" t="s">
        <v>727</v>
      </c>
      <c r="K71" s="496" t="s">
        <v>728</v>
      </c>
      <c r="L71" s="498">
        <v>150.82955857182807</v>
      </c>
      <c r="M71" s="498">
        <v>1</v>
      </c>
      <c r="N71" s="499">
        <v>150.82955857182807</v>
      </c>
    </row>
    <row r="72" spans="1:14" ht="14.4" customHeight="1" x14ac:dyDescent="0.3">
      <c r="A72" s="494" t="s">
        <v>507</v>
      </c>
      <c r="B72" s="495" t="s">
        <v>508</v>
      </c>
      <c r="C72" s="496" t="s">
        <v>518</v>
      </c>
      <c r="D72" s="497" t="s">
        <v>785</v>
      </c>
      <c r="E72" s="496" t="s">
        <v>524</v>
      </c>
      <c r="F72" s="497" t="s">
        <v>786</v>
      </c>
      <c r="G72" s="496" t="s">
        <v>525</v>
      </c>
      <c r="H72" s="496" t="s">
        <v>584</v>
      </c>
      <c r="I72" s="496" t="s">
        <v>585</v>
      </c>
      <c r="J72" s="496" t="s">
        <v>586</v>
      </c>
      <c r="K72" s="496"/>
      <c r="L72" s="498">
        <v>218.17791666666668</v>
      </c>
      <c r="M72" s="498">
        <v>2</v>
      </c>
      <c r="N72" s="499">
        <v>436.35583333333335</v>
      </c>
    </row>
    <row r="73" spans="1:14" ht="14.4" customHeight="1" x14ac:dyDescent="0.3">
      <c r="A73" s="494" t="s">
        <v>507</v>
      </c>
      <c r="B73" s="495" t="s">
        <v>508</v>
      </c>
      <c r="C73" s="496" t="s">
        <v>518</v>
      </c>
      <c r="D73" s="497" t="s">
        <v>785</v>
      </c>
      <c r="E73" s="496" t="s">
        <v>524</v>
      </c>
      <c r="F73" s="497" t="s">
        <v>786</v>
      </c>
      <c r="G73" s="496" t="s">
        <v>525</v>
      </c>
      <c r="H73" s="496" t="s">
        <v>587</v>
      </c>
      <c r="I73" s="496" t="s">
        <v>588</v>
      </c>
      <c r="J73" s="496" t="s">
        <v>544</v>
      </c>
      <c r="K73" s="496" t="s">
        <v>589</v>
      </c>
      <c r="L73" s="498">
        <v>49.519897952612212</v>
      </c>
      <c r="M73" s="498">
        <v>6</v>
      </c>
      <c r="N73" s="499">
        <v>297.11938771567327</v>
      </c>
    </row>
    <row r="74" spans="1:14" ht="14.4" customHeight="1" x14ac:dyDescent="0.3">
      <c r="A74" s="494" t="s">
        <v>507</v>
      </c>
      <c r="B74" s="495" t="s">
        <v>508</v>
      </c>
      <c r="C74" s="496" t="s">
        <v>518</v>
      </c>
      <c r="D74" s="497" t="s">
        <v>785</v>
      </c>
      <c r="E74" s="496" t="s">
        <v>524</v>
      </c>
      <c r="F74" s="497" t="s">
        <v>786</v>
      </c>
      <c r="G74" s="496" t="s">
        <v>525</v>
      </c>
      <c r="H74" s="496" t="s">
        <v>590</v>
      </c>
      <c r="I74" s="496" t="s">
        <v>591</v>
      </c>
      <c r="J74" s="496" t="s">
        <v>592</v>
      </c>
      <c r="K74" s="496" t="s">
        <v>593</v>
      </c>
      <c r="L74" s="498">
        <v>177.79999999999995</v>
      </c>
      <c r="M74" s="498">
        <v>1</v>
      </c>
      <c r="N74" s="499">
        <v>177.79999999999995</v>
      </c>
    </row>
    <row r="75" spans="1:14" ht="14.4" customHeight="1" x14ac:dyDescent="0.3">
      <c r="A75" s="494" t="s">
        <v>507</v>
      </c>
      <c r="B75" s="495" t="s">
        <v>508</v>
      </c>
      <c r="C75" s="496" t="s">
        <v>518</v>
      </c>
      <c r="D75" s="497" t="s">
        <v>785</v>
      </c>
      <c r="E75" s="496" t="s">
        <v>524</v>
      </c>
      <c r="F75" s="497" t="s">
        <v>786</v>
      </c>
      <c r="G75" s="496" t="s">
        <v>525</v>
      </c>
      <c r="H75" s="496" t="s">
        <v>596</v>
      </c>
      <c r="I75" s="496" t="s">
        <v>597</v>
      </c>
      <c r="J75" s="496" t="s">
        <v>598</v>
      </c>
      <c r="K75" s="496" t="s">
        <v>599</v>
      </c>
      <c r="L75" s="498">
        <v>52.409918997825201</v>
      </c>
      <c r="M75" s="498">
        <v>2</v>
      </c>
      <c r="N75" s="499">
        <v>104.8198379956504</v>
      </c>
    </row>
    <row r="76" spans="1:14" ht="14.4" customHeight="1" x14ac:dyDescent="0.3">
      <c r="A76" s="494" t="s">
        <v>507</v>
      </c>
      <c r="B76" s="495" t="s">
        <v>508</v>
      </c>
      <c r="C76" s="496" t="s">
        <v>518</v>
      </c>
      <c r="D76" s="497" t="s">
        <v>785</v>
      </c>
      <c r="E76" s="496" t="s">
        <v>524</v>
      </c>
      <c r="F76" s="497" t="s">
        <v>786</v>
      </c>
      <c r="G76" s="496" t="s">
        <v>525</v>
      </c>
      <c r="H76" s="496" t="s">
        <v>729</v>
      </c>
      <c r="I76" s="496" t="s">
        <v>730</v>
      </c>
      <c r="J76" s="496" t="s">
        <v>731</v>
      </c>
      <c r="K76" s="496" t="s">
        <v>732</v>
      </c>
      <c r="L76" s="498">
        <v>269.62</v>
      </c>
      <c r="M76" s="498">
        <v>1</v>
      </c>
      <c r="N76" s="499">
        <v>269.62</v>
      </c>
    </row>
    <row r="77" spans="1:14" ht="14.4" customHeight="1" x14ac:dyDescent="0.3">
      <c r="A77" s="494" t="s">
        <v>507</v>
      </c>
      <c r="B77" s="495" t="s">
        <v>508</v>
      </c>
      <c r="C77" s="496" t="s">
        <v>518</v>
      </c>
      <c r="D77" s="497" t="s">
        <v>785</v>
      </c>
      <c r="E77" s="496" t="s">
        <v>524</v>
      </c>
      <c r="F77" s="497" t="s">
        <v>786</v>
      </c>
      <c r="G77" s="496" t="s">
        <v>525</v>
      </c>
      <c r="H77" s="496" t="s">
        <v>733</v>
      </c>
      <c r="I77" s="496" t="s">
        <v>734</v>
      </c>
      <c r="J77" s="496" t="s">
        <v>735</v>
      </c>
      <c r="K77" s="496" t="s">
        <v>736</v>
      </c>
      <c r="L77" s="498">
        <v>327.06000000000006</v>
      </c>
      <c r="M77" s="498">
        <v>22</v>
      </c>
      <c r="N77" s="499">
        <v>7195.3200000000015</v>
      </c>
    </row>
    <row r="78" spans="1:14" ht="14.4" customHeight="1" x14ac:dyDescent="0.3">
      <c r="A78" s="494" t="s">
        <v>507</v>
      </c>
      <c r="B78" s="495" t="s">
        <v>508</v>
      </c>
      <c r="C78" s="496" t="s">
        <v>518</v>
      </c>
      <c r="D78" s="497" t="s">
        <v>785</v>
      </c>
      <c r="E78" s="496" t="s">
        <v>524</v>
      </c>
      <c r="F78" s="497" t="s">
        <v>786</v>
      </c>
      <c r="G78" s="496" t="s">
        <v>525</v>
      </c>
      <c r="H78" s="496" t="s">
        <v>737</v>
      </c>
      <c r="I78" s="496" t="s">
        <v>738</v>
      </c>
      <c r="J78" s="496" t="s">
        <v>735</v>
      </c>
      <c r="K78" s="496" t="s">
        <v>739</v>
      </c>
      <c r="L78" s="498">
        <v>246.32999999999998</v>
      </c>
      <c r="M78" s="498">
        <v>16</v>
      </c>
      <c r="N78" s="499">
        <v>3941.2799999999997</v>
      </c>
    </row>
    <row r="79" spans="1:14" ht="14.4" customHeight="1" x14ac:dyDescent="0.3">
      <c r="A79" s="494" t="s">
        <v>507</v>
      </c>
      <c r="B79" s="495" t="s">
        <v>508</v>
      </c>
      <c r="C79" s="496" t="s">
        <v>518</v>
      </c>
      <c r="D79" s="497" t="s">
        <v>785</v>
      </c>
      <c r="E79" s="496" t="s">
        <v>524</v>
      </c>
      <c r="F79" s="497" t="s">
        <v>786</v>
      </c>
      <c r="G79" s="496" t="s">
        <v>525</v>
      </c>
      <c r="H79" s="496" t="s">
        <v>740</v>
      </c>
      <c r="I79" s="496" t="s">
        <v>741</v>
      </c>
      <c r="J79" s="496" t="s">
        <v>742</v>
      </c>
      <c r="K79" s="496" t="s">
        <v>743</v>
      </c>
      <c r="L79" s="498">
        <v>411.09999999999997</v>
      </c>
      <c r="M79" s="498">
        <v>4</v>
      </c>
      <c r="N79" s="499">
        <v>1644.3999999999999</v>
      </c>
    </row>
    <row r="80" spans="1:14" ht="14.4" customHeight="1" x14ac:dyDescent="0.3">
      <c r="A80" s="494" t="s">
        <v>507</v>
      </c>
      <c r="B80" s="495" t="s">
        <v>508</v>
      </c>
      <c r="C80" s="496" t="s">
        <v>518</v>
      </c>
      <c r="D80" s="497" t="s">
        <v>785</v>
      </c>
      <c r="E80" s="496" t="s">
        <v>524</v>
      </c>
      <c r="F80" s="497" t="s">
        <v>786</v>
      </c>
      <c r="G80" s="496" t="s">
        <v>525</v>
      </c>
      <c r="H80" s="496" t="s">
        <v>744</v>
      </c>
      <c r="I80" s="496" t="s">
        <v>745</v>
      </c>
      <c r="J80" s="496" t="s">
        <v>746</v>
      </c>
      <c r="K80" s="496"/>
      <c r="L80" s="498">
        <v>264.47697696610902</v>
      </c>
      <c r="M80" s="498">
        <v>2</v>
      </c>
      <c r="N80" s="499">
        <v>528.95395393221804</v>
      </c>
    </row>
    <row r="81" spans="1:14" ht="14.4" customHeight="1" x14ac:dyDescent="0.3">
      <c r="A81" s="494" t="s">
        <v>507</v>
      </c>
      <c r="B81" s="495" t="s">
        <v>508</v>
      </c>
      <c r="C81" s="496" t="s">
        <v>518</v>
      </c>
      <c r="D81" s="497" t="s">
        <v>785</v>
      </c>
      <c r="E81" s="496" t="s">
        <v>524</v>
      </c>
      <c r="F81" s="497" t="s">
        <v>786</v>
      </c>
      <c r="G81" s="496" t="s">
        <v>525</v>
      </c>
      <c r="H81" s="496" t="s">
        <v>627</v>
      </c>
      <c r="I81" s="496" t="s">
        <v>628</v>
      </c>
      <c r="J81" s="496" t="s">
        <v>629</v>
      </c>
      <c r="K81" s="496" t="s">
        <v>630</v>
      </c>
      <c r="L81" s="498">
        <v>291.76465877425051</v>
      </c>
      <c r="M81" s="498">
        <v>57</v>
      </c>
      <c r="N81" s="499">
        <v>16630.58555013228</v>
      </c>
    </row>
    <row r="82" spans="1:14" ht="14.4" customHeight="1" x14ac:dyDescent="0.3">
      <c r="A82" s="494" t="s">
        <v>507</v>
      </c>
      <c r="B82" s="495" t="s">
        <v>508</v>
      </c>
      <c r="C82" s="496" t="s">
        <v>518</v>
      </c>
      <c r="D82" s="497" t="s">
        <v>785</v>
      </c>
      <c r="E82" s="496" t="s">
        <v>524</v>
      </c>
      <c r="F82" s="497" t="s">
        <v>786</v>
      </c>
      <c r="G82" s="496" t="s">
        <v>525</v>
      </c>
      <c r="H82" s="496" t="s">
        <v>747</v>
      </c>
      <c r="I82" s="496" t="s">
        <v>748</v>
      </c>
      <c r="J82" s="496" t="s">
        <v>749</v>
      </c>
      <c r="K82" s="496" t="s">
        <v>750</v>
      </c>
      <c r="L82" s="498">
        <v>3818.1503833765141</v>
      </c>
      <c r="M82" s="498">
        <v>1</v>
      </c>
      <c r="N82" s="499">
        <v>3818.1503833765141</v>
      </c>
    </row>
    <row r="83" spans="1:14" ht="14.4" customHeight="1" x14ac:dyDescent="0.3">
      <c r="A83" s="494" t="s">
        <v>507</v>
      </c>
      <c r="B83" s="495" t="s">
        <v>508</v>
      </c>
      <c r="C83" s="496" t="s">
        <v>518</v>
      </c>
      <c r="D83" s="497" t="s">
        <v>785</v>
      </c>
      <c r="E83" s="496" t="s">
        <v>524</v>
      </c>
      <c r="F83" s="497" t="s">
        <v>786</v>
      </c>
      <c r="G83" s="496" t="s">
        <v>525</v>
      </c>
      <c r="H83" s="496" t="s">
        <v>751</v>
      </c>
      <c r="I83" s="496" t="s">
        <v>752</v>
      </c>
      <c r="J83" s="496" t="s">
        <v>753</v>
      </c>
      <c r="K83" s="496"/>
      <c r="L83" s="498">
        <v>4524.84</v>
      </c>
      <c r="M83" s="498">
        <v>1</v>
      </c>
      <c r="N83" s="499">
        <v>4524.84</v>
      </c>
    </row>
    <row r="84" spans="1:14" ht="14.4" customHeight="1" x14ac:dyDescent="0.3">
      <c r="A84" s="494" t="s">
        <v>507</v>
      </c>
      <c r="B84" s="495" t="s">
        <v>508</v>
      </c>
      <c r="C84" s="496" t="s">
        <v>518</v>
      </c>
      <c r="D84" s="497" t="s">
        <v>785</v>
      </c>
      <c r="E84" s="496" t="s">
        <v>524</v>
      </c>
      <c r="F84" s="497" t="s">
        <v>786</v>
      </c>
      <c r="G84" s="496" t="s">
        <v>525</v>
      </c>
      <c r="H84" s="496" t="s">
        <v>754</v>
      </c>
      <c r="I84" s="496" t="s">
        <v>755</v>
      </c>
      <c r="J84" s="496" t="s">
        <v>756</v>
      </c>
      <c r="K84" s="496" t="s">
        <v>757</v>
      </c>
      <c r="L84" s="498">
        <v>18.640000000000004</v>
      </c>
      <c r="M84" s="498">
        <v>14</v>
      </c>
      <c r="N84" s="499">
        <v>260.96000000000004</v>
      </c>
    </row>
    <row r="85" spans="1:14" ht="14.4" customHeight="1" x14ac:dyDescent="0.3">
      <c r="A85" s="494" t="s">
        <v>507</v>
      </c>
      <c r="B85" s="495" t="s">
        <v>508</v>
      </c>
      <c r="C85" s="496" t="s">
        <v>518</v>
      </c>
      <c r="D85" s="497" t="s">
        <v>785</v>
      </c>
      <c r="E85" s="496" t="s">
        <v>524</v>
      </c>
      <c r="F85" s="497" t="s">
        <v>786</v>
      </c>
      <c r="G85" s="496" t="s">
        <v>525</v>
      </c>
      <c r="H85" s="496" t="s">
        <v>758</v>
      </c>
      <c r="I85" s="496" t="s">
        <v>203</v>
      </c>
      <c r="J85" s="496" t="s">
        <v>759</v>
      </c>
      <c r="K85" s="496"/>
      <c r="L85" s="498">
        <v>58.826727042507166</v>
      </c>
      <c r="M85" s="498">
        <v>106</v>
      </c>
      <c r="N85" s="499">
        <v>6235.6330665057594</v>
      </c>
    </row>
    <row r="86" spans="1:14" ht="14.4" customHeight="1" x14ac:dyDescent="0.3">
      <c r="A86" s="494" t="s">
        <v>507</v>
      </c>
      <c r="B86" s="495" t="s">
        <v>508</v>
      </c>
      <c r="C86" s="496" t="s">
        <v>518</v>
      </c>
      <c r="D86" s="497" t="s">
        <v>785</v>
      </c>
      <c r="E86" s="496" t="s">
        <v>524</v>
      </c>
      <c r="F86" s="497" t="s">
        <v>786</v>
      </c>
      <c r="G86" s="496" t="s">
        <v>525</v>
      </c>
      <c r="H86" s="496" t="s">
        <v>760</v>
      </c>
      <c r="I86" s="496" t="s">
        <v>761</v>
      </c>
      <c r="J86" s="496" t="s">
        <v>762</v>
      </c>
      <c r="K86" s="496" t="s">
        <v>763</v>
      </c>
      <c r="L86" s="498">
        <v>402.5</v>
      </c>
      <c r="M86" s="498">
        <v>18</v>
      </c>
      <c r="N86" s="499">
        <v>7245</v>
      </c>
    </row>
    <row r="87" spans="1:14" ht="14.4" customHeight="1" x14ac:dyDescent="0.3">
      <c r="A87" s="494" t="s">
        <v>507</v>
      </c>
      <c r="B87" s="495" t="s">
        <v>508</v>
      </c>
      <c r="C87" s="496" t="s">
        <v>518</v>
      </c>
      <c r="D87" s="497" t="s">
        <v>785</v>
      </c>
      <c r="E87" s="496" t="s">
        <v>524</v>
      </c>
      <c r="F87" s="497" t="s">
        <v>786</v>
      </c>
      <c r="G87" s="496" t="s">
        <v>525</v>
      </c>
      <c r="H87" s="496" t="s">
        <v>764</v>
      </c>
      <c r="I87" s="496" t="s">
        <v>203</v>
      </c>
      <c r="J87" s="496" t="s">
        <v>765</v>
      </c>
      <c r="K87" s="496" t="s">
        <v>766</v>
      </c>
      <c r="L87" s="498">
        <v>76.159587916451898</v>
      </c>
      <c r="M87" s="498">
        <v>40</v>
      </c>
      <c r="N87" s="499">
        <v>3046.3835166580761</v>
      </c>
    </row>
    <row r="88" spans="1:14" ht="14.4" customHeight="1" x14ac:dyDescent="0.3">
      <c r="A88" s="494" t="s">
        <v>507</v>
      </c>
      <c r="B88" s="495" t="s">
        <v>508</v>
      </c>
      <c r="C88" s="496" t="s">
        <v>518</v>
      </c>
      <c r="D88" s="497" t="s">
        <v>785</v>
      </c>
      <c r="E88" s="496" t="s">
        <v>524</v>
      </c>
      <c r="F88" s="497" t="s">
        <v>786</v>
      </c>
      <c r="G88" s="496" t="s">
        <v>525</v>
      </c>
      <c r="H88" s="496" t="s">
        <v>651</v>
      </c>
      <c r="I88" s="496" t="s">
        <v>651</v>
      </c>
      <c r="J88" s="496" t="s">
        <v>548</v>
      </c>
      <c r="K88" s="496" t="s">
        <v>652</v>
      </c>
      <c r="L88" s="498">
        <v>60.16</v>
      </c>
      <c r="M88" s="498">
        <v>3</v>
      </c>
      <c r="N88" s="499">
        <v>180.48</v>
      </c>
    </row>
    <row r="89" spans="1:14" ht="14.4" customHeight="1" x14ac:dyDescent="0.3">
      <c r="A89" s="494" t="s">
        <v>507</v>
      </c>
      <c r="B89" s="495" t="s">
        <v>508</v>
      </c>
      <c r="C89" s="496" t="s">
        <v>518</v>
      </c>
      <c r="D89" s="497" t="s">
        <v>785</v>
      </c>
      <c r="E89" s="496" t="s">
        <v>524</v>
      </c>
      <c r="F89" s="497" t="s">
        <v>786</v>
      </c>
      <c r="G89" s="496" t="s">
        <v>656</v>
      </c>
      <c r="H89" s="496" t="s">
        <v>657</v>
      </c>
      <c r="I89" s="496" t="s">
        <v>658</v>
      </c>
      <c r="J89" s="496" t="s">
        <v>659</v>
      </c>
      <c r="K89" s="496" t="s">
        <v>660</v>
      </c>
      <c r="L89" s="498">
        <v>36.329971390691185</v>
      </c>
      <c r="M89" s="498">
        <v>22</v>
      </c>
      <c r="N89" s="499">
        <v>799.25937059520606</v>
      </c>
    </row>
    <row r="90" spans="1:14" ht="14.4" customHeight="1" x14ac:dyDescent="0.3">
      <c r="A90" s="494" t="s">
        <v>507</v>
      </c>
      <c r="B90" s="495" t="s">
        <v>508</v>
      </c>
      <c r="C90" s="496" t="s">
        <v>518</v>
      </c>
      <c r="D90" s="497" t="s">
        <v>785</v>
      </c>
      <c r="E90" s="496" t="s">
        <v>524</v>
      </c>
      <c r="F90" s="497" t="s">
        <v>786</v>
      </c>
      <c r="G90" s="496" t="s">
        <v>656</v>
      </c>
      <c r="H90" s="496" t="s">
        <v>767</v>
      </c>
      <c r="I90" s="496" t="s">
        <v>768</v>
      </c>
      <c r="J90" s="496" t="s">
        <v>769</v>
      </c>
      <c r="K90" s="496" t="s">
        <v>770</v>
      </c>
      <c r="L90" s="498">
        <v>58.852499999999999</v>
      </c>
      <c r="M90" s="498">
        <v>4</v>
      </c>
      <c r="N90" s="499">
        <v>235.41</v>
      </c>
    </row>
    <row r="91" spans="1:14" ht="14.4" customHeight="1" x14ac:dyDescent="0.3">
      <c r="A91" s="494" t="s">
        <v>507</v>
      </c>
      <c r="B91" s="495" t="s">
        <v>508</v>
      </c>
      <c r="C91" s="496" t="s">
        <v>518</v>
      </c>
      <c r="D91" s="497" t="s">
        <v>785</v>
      </c>
      <c r="E91" s="496" t="s">
        <v>524</v>
      </c>
      <c r="F91" s="497" t="s">
        <v>786</v>
      </c>
      <c r="G91" s="496" t="s">
        <v>656</v>
      </c>
      <c r="H91" s="496" t="s">
        <v>771</v>
      </c>
      <c r="I91" s="496" t="s">
        <v>772</v>
      </c>
      <c r="J91" s="496" t="s">
        <v>773</v>
      </c>
      <c r="K91" s="496" t="s">
        <v>774</v>
      </c>
      <c r="L91" s="498">
        <v>509.14993012392625</v>
      </c>
      <c r="M91" s="498">
        <v>5</v>
      </c>
      <c r="N91" s="499">
        <v>2545.7496506196312</v>
      </c>
    </row>
    <row r="92" spans="1:14" ht="14.4" customHeight="1" x14ac:dyDescent="0.3">
      <c r="A92" s="494" t="s">
        <v>507</v>
      </c>
      <c r="B92" s="495" t="s">
        <v>508</v>
      </c>
      <c r="C92" s="496" t="s">
        <v>518</v>
      </c>
      <c r="D92" s="497" t="s">
        <v>785</v>
      </c>
      <c r="E92" s="496" t="s">
        <v>665</v>
      </c>
      <c r="F92" s="497" t="s">
        <v>787</v>
      </c>
      <c r="G92" s="496" t="s">
        <v>525</v>
      </c>
      <c r="H92" s="496" t="s">
        <v>775</v>
      </c>
      <c r="I92" s="496" t="s">
        <v>776</v>
      </c>
      <c r="J92" s="496" t="s">
        <v>777</v>
      </c>
      <c r="K92" s="496" t="s">
        <v>778</v>
      </c>
      <c r="L92" s="498">
        <v>6159.8912434563108</v>
      </c>
      <c r="M92" s="498">
        <v>3</v>
      </c>
      <c r="N92" s="499">
        <v>18479.673730368933</v>
      </c>
    </row>
    <row r="93" spans="1:14" ht="14.4" customHeight="1" x14ac:dyDescent="0.3">
      <c r="A93" s="494" t="s">
        <v>507</v>
      </c>
      <c r="B93" s="495" t="s">
        <v>508</v>
      </c>
      <c r="C93" s="496" t="s">
        <v>518</v>
      </c>
      <c r="D93" s="497" t="s">
        <v>785</v>
      </c>
      <c r="E93" s="496" t="s">
        <v>665</v>
      </c>
      <c r="F93" s="497" t="s">
        <v>787</v>
      </c>
      <c r="G93" s="496" t="s">
        <v>525</v>
      </c>
      <c r="H93" s="496" t="s">
        <v>779</v>
      </c>
      <c r="I93" s="496" t="s">
        <v>780</v>
      </c>
      <c r="J93" s="496" t="s">
        <v>781</v>
      </c>
      <c r="K93" s="496" t="s">
        <v>782</v>
      </c>
      <c r="L93" s="498">
        <v>9498.5128094452102</v>
      </c>
      <c r="M93" s="498">
        <v>77</v>
      </c>
      <c r="N93" s="499">
        <v>731385.48632728122</v>
      </c>
    </row>
    <row r="94" spans="1:14" ht="14.4" customHeight="1" x14ac:dyDescent="0.3">
      <c r="A94" s="494" t="s">
        <v>507</v>
      </c>
      <c r="B94" s="495" t="s">
        <v>508</v>
      </c>
      <c r="C94" s="496" t="s">
        <v>518</v>
      </c>
      <c r="D94" s="497" t="s">
        <v>785</v>
      </c>
      <c r="E94" s="496" t="s">
        <v>665</v>
      </c>
      <c r="F94" s="497" t="s">
        <v>787</v>
      </c>
      <c r="G94" s="496" t="s">
        <v>525</v>
      </c>
      <c r="H94" s="496" t="s">
        <v>783</v>
      </c>
      <c r="I94" s="496" t="s">
        <v>783</v>
      </c>
      <c r="J94" s="496" t="s">
        <v>781</v>
      </c>
      <c r="K94" s="496" t="s">
        <v>778</v>
      </c>
      <c r="L94" s="498">
        <v>6891.9739006625668</v>
      </c>
      <c r="M94" s="498">
        <v>7</v>
      </c>
      <c r="N94" s="499">
        <v>48243.817304637967</v>
      </c>
    </row>
    <row r="95" spans="1:14" ht="14.4" customHeight="1" thickBot="1" x14ac:dyDescent="0.35">
      <c r="A95" s="500" t="s">
        <v>507</v>
      </c>
      <c r="B95" s="501" t="s">
        <v>508</v>
      </c>
      <c r="C95" s="502" t="s">
        <v>518</v>
      </c>
      <c r="D95" s="503" t="s">
        <v>785</v>
      </c>
      <c r="E95" s="502" t="s">
        <v>708</v>
      </c>
      <c r="F95" s="503" t="s">
        <v>788</v>
      </c>
      <c r="G95" s="502" t="s">
        <v>525</v>
      </c>
      <c r="H95" s="502" t="s">
        <v>709</v>
      </c>
      <c r="I95" s="502" t="s">
        <v>710</v>
      </c>
      <c r="J95" s="502" t="s">
        <v>711</v>
      </c>
      <c r="K95" s="502" t="s">
        <v>712</v>
      </c>
      <c r="L95" s="504">
        <v>39.43</v>
      </c>
      <c r="M95" s="504">
        <v>2</v>
      </c>
      <c r="N95" s="505">
        <v>78.86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1" customWidth="1"/>
    <col min="3" max="3" width="5.5546875" style="244" customWidth="1"/>
    <col min="4" max="4" width="10" style="241" customWidth="1"/>
    <col min="5" max="5" width="5.5546875" style="244" customWidth="1"/>
    <col min="6" max="6" width="10" style="241" customWidth="1"/>
    <col min="7" max="16384" width="8.88671875" style="161"/>
  </cols>
  <sheetData>
    <row r="1" spans="1:6" ht="37.200000000000003" customHeight="1" thickBot="1" x14ac:dyDescent="0.4">
      <c r="A1" s="393" t="s">
        <v>179</v>
      </c>
      <c r="B1" s="394"/>
      <c r="C1" s="394"/>
      <c r="D1" s="394"/>
      <c r="E1" s="394"/>
      <c r="F1" s="394"/>
    </row>
    <row r="2" spans="1:6" ht="14.4" customHeight="1" thickBot="1" x14ac:dyDescent="0.35">
      <c r="A2" s="273" t="s">
        <v>291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395" t="s">
        <v>143</v>
      </c>
      <c r="C3" s="396"/>
      <c r="D3" s="397" t="s">
        <v>142</v>
      </c>
      <c r="E3" s="396"/>
      <c r="F3" s="93" t="s">
        <v>3</v>
      </c>
    </row>
    <row r="4" spans="1:6" ht="14.4" customHeight="1" thickBot="1" x14ac:dyDescent="0.35">
      <c r="A4" s="506" t="s">
        <v>157</v>
      </c>
      <c r="B4" s="507" t="s">
        <v>14</v>
      </c>
      <c r="C4" s="508" t="s">
        <v>2</v>
      </c>
      <c r="D4" s="507" t="s">
        <v>14</v>
      </c>
      <c r="E4" s="508" t="s">
        <v>2</v>
      </c>
      <c r="F4" s="509" t="s">
        <v>14</v>
      </c>
    </row>
    <row r="5" spans="1:6" ht="14.4" customHeight="1" x14ac:dyDescent="0.3">
      <c r="A5" s="523" t="s">
        <v>789</v>
      </c>
      <c r="B5" s="492"/>
      <c r="C5" s="510">
        <v>0</v>
      </c>
      <c r="D5" s="492">
        <v>3580.4190212148378</v>
      </c>
      <c r="E5" s="510">
        <v>1</v>
      </c>
      <c r="F5" s="493">
        <v>3580.4190212148378</v>
      </c>
    </row>
    <row r="6" spans="1:6" ht="14.4" customHeight="1" thickBot="1" x14ac:dyDescent="0.35">
      <c r="A6" s="524" t="s">
        <v>790</v>
      </c>
      <c r="B6" s="513"/>
      <c r="C6" s="514">
        <v>0</v>
      </c>
      <c r="D6" s="513">
        <v>2773811.3550450793</v>
      </c>
      <c r="E6" s="514">
        <v>1</v>
      </c>
      <c r="F6" s="515">
        <v>2773811.3550450793</v>
      </c>
    </row>
    <row r="7" spans="1:6" ht="14.4" customHeight="1" thickBot="1" x14ac:dyDescent="0.35">
      <c r="A7" s="519" t="s">
        <v>3</v>
      </c>
      <c r="B7" s="520"/>
      <c r="C7" s="521">
        <v>0</v>
      </c>
      <c r="D7" s="520">
        <v>2777391.7740662941</v>
      </c>
      <c r="E7" s="521">
        <v>1</v>
      </c>
      <c r="F7" s="522">
        <v>2777391.7740662941</v>
      </c>
    </row>
    <row r="8" spans="1:6" ht="14.4" customHeight="1" thickBot="1" x14ac:dyDescent="0.35"/>
    <row r="9" spans="1:6" ht="14.4" customHeight="1" x14ac:dyDescent="0.3">
      <c r="A9" s="523" t="s">
        <v>791</v>
      </c>
      <c r="B9" s="492"/>
      <c r="C9" s="510">
        <v>0</v>
      </c>
      <c r="D9" s="492">
        <v>235.40999999999997</v>
      </c>
      <c r="E9" s="510">
        <v>1</v>
      </c>
      <c r="F9" s="493">
        <v>235.40999999999997</v>
      </c>
    </row>
    <row r="10" spans="1:6" ht="14.4" customHeight="1" x14ac:dyDescent="0.3">
      <c r="A10" s="526" t="s">
        <v>792</v>
      </c>
      <c r="B10" s="498"/>
      <c r="C10" s="511">
        <v>0</v>
      </c>
      <c r="D10" s="498">
        <v>564.86999999999989</v>
      </c>
      <c r="E10" s="511">
        <v>1</v>
      </c>
      <c r="F10" s="499">
        <v>564.86999999999989</v>
      </c>
    </row>
    <row r="11" spans="1:6" ht="14.4" customHeight="1" x14ac:dyDescent="0.3">
      <c r="A11" s="526" t="s">
        <v>793</v>
      </c>
      <c r="B11" s="498"/>
      <c r="C11" s="511">
        <v>0</v>
      </c>
      <c r="D11" s="498">
        <v>2772701.535045079</v>
      </c>
      <c r="E11" s="511">
        <v>1</v>
      </c>
      <c r="F11" s="499">
        <v>2772701.535045079</v>
      </c>
    </row>
    <row r="12" spans="1:6" ht="14.4" customHeight="1" x14ac:dyDescent="0.3">
      <c r="A12" s="526" t="s">
        <v>794</v>
      </c>
      <c r="B12" s="498"/>
      <c r="C12" s="511">
        <v>0</v>
      </c>
      <c r="D12" s="498">
        <v>2545.7496506196312</v>
      </c>
      <c r="E12" s="511">
        <v>1</v>
      </c>
      <c r="F12" s="499">
        <v>2545.7496506196312</v>
      </c>
    </row>
    <row r="13" spans="1:6" ht="14.4" customHeight="1" thickBot="1" x14ac:dyDescent="0.35">
      <c r="A13" s="524" t="s">
        <v>795</v>
      </c>
      <c r="B13" s="513"/>
      <c r="C13" s="514">
        <v>0</v>
      </c>
      <c r="D13" s="513">
        <v>1344.2093705952061</v>
      </c>
      <c r="E13" s="514">
        <v>1</v>
      </c>
      <c r="F13" s="515">
        <v>1344.2093705952061</v>
      </c>
    </row>
    <row r="14" spans="1:6" ht="14.4" customHeight="1" thickBot="1" x14ac:dyDescent="0.35">
      <c r="A14" s="519" t="s">
        <v>3</v>
      </c>
      <c r="B14" s="520"/>
      <c r="C14" s="521">
        <v>0</v>
      </c>
      <c r="D14" s="520">
        <v>2777391.7740662936</v>
      </c>
      <c r="E14" s="521">
        <v>1</v>
      </c>
      <c r="F14" s="522">
        <v>2777391.7740662936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ALOS</vt:lpstr>
      <vt:lpstr>ZV Vyžád.</vt:lpstr>
      <vt:lpstr>ZV Vyžád. Detail</vt:lpstr>
      <vt:lpstr>doměsíce</vt:lpstr>
      <vt:lpstr>ALOS!Oblast_tisku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2014-07-22T12:24:20Z</dcterms:modified>
</cp:coreProperties>
</file>